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7d68ded95ad6d/Desktop/UTBootcamp/Challenges/"/>
    </mc:Choice>
  </mc:AlternateContent>
  <xr:revisionPtr revIDLastSave="500" documentId="8_{E4CAE58B-9D8A-4E09-B8A0-34EF88DF067D}" xr6:coauthVersionLast="47" xr6:coauthVersionMax="47" xr10:uidLastSave="{3644D0CC-5B7E-4C50-BDBF-0509384EDC74}"/>
  <bookViews>
    <workbookView xWindow="9525" yWindow="-16320" windowWidth="29040" windowHeight="15720" firstSheet="1" activeTab="4" xr2:uid="{00000000-000D-0000-FFFF-FFFF00000000}"/>
  </bookViews>
  <sheets>
    <sheet name="Campaign Success - Category" sheetId="3" r:id="rId1"/>
    <sheet name="Campaign Success - SubCategory" sheetId="5" r:id="rId2"/>
    <sheet name="Campaign Success - Month" sheetId="13" r:id="rId3"/>
    <sheet name="Crowdfunding" sheetId="1" r:id="rId4"/>
    <sheet name="Backer Summary" sheetId="15" r:id="rId5"/>
    <sheet name="Outcomes Based On Goal" sheetId="14" r:id="rId6"/>
  </sheets>
  <definedNames>
    <definedName name="_xlnm._FilterDatabase" localSheetId="4" hidden="1">'Backer Summary'!#REF!</definedName>
  </definedNames>
  <calcPr calcId="191029"/>
  <pivotCaches>
    <pivotCache cacheId="13" r:id="rId7"/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5" l="1"/>
  <c r="I6" i="15"/>
  <c r="I5" i="15"/>
  <c r="I4" i="15"/>
  <c r="I3" i="15"/>
  <c r="I2" i="15"/>
  <c r="H6" i="15"/>
  <c r="H7" i="15"/>
  <c r="H5" i="15"/>
  <c r="H4" i="15"/>
  <c r="H2" i="15"/>
  <c r="H3" i="15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H2" i="14"/>
  <c r="G2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D5" i="14"/>
  <c r="C5" i="14"/>
  <c r="B5" i="14"/>
  <c r="D4" i="14"/>
  <c r="C4" i="14"/>
  <c r="B4" i="14"/>
  <c r="D3" i="14"/>
  <c r="C3" i="14"/>
  <c r="B3" i="14"/>
  <c r="B2" i="14"/>
  <c r="D2" i="14"/>
  <c r="C2" i="14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<sst xmlns="http://schemas.openxmlformats.org/spreadsheetml/2006/main" count="7064" uniqueCount="2115">
  <si>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</si>
  <si>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</si>
  <si>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</si>
  <si>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</si>
  <si>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</si>
  <si>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</si>
  <si>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</si>
  <si>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</si>
  <si>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</si>
  <si>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</si>
  <si>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</si>
  <si>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</si>
  <si>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</si>
  <si>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</si>
  <si>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</si>
  <si>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</si>
  <si>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</si>
  <si>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</si>
  <si>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</si>
  <si>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</si>
  <si>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</si>
  <si>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</si>
  <si>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</si>
  <si>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</si>
  <si>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</si>
  <si>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</si>
  <si>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</si>
  <si>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</si>
  <si>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</si>
  <si>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</si>
  <si>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</si>
  <si>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</si>
  <si>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</si>
  <si>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</si>
  <si>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</si>
  <si>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</si>
  <si>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</si>
  <si>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</si>
  <si>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</si>
  <si>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</si>
  <si>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</si>
  <si>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</si>
  <si>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</si>
  <si>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</si>
  <si>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</si>
  <si>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</si>
  <si>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</si>
  <si>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</si>
  <si>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</si>
  <si>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</si>
  <si>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</si>
  <si>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</si>
  <si>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</si>
  <si>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</si>
  <si>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</si>
  <si>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</si>
  <si>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</si>
  <si>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</si>
  <si>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</si>
  <si>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</si>
  <si>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</si>
  <si>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</si>
  <si>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</si>
  <si>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</si>
  <si>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</si>
  <si>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</si>
  <si>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</si>
  <si>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</si>
  <si>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</si>
  <si>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</si>
  <si>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</si>
  <si>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</si>
  <si>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</si>
  <si>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</si>
  <si>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</si>
  <si>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</si>
  <si>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</si>
  <si>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</si>
  <si>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</si>
  <si>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</si>
  <si>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</si>
  <si>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</si>
  <si>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</si>
  <si>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</si>
  <si>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</si>
  <si>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</si>
  <si>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</si>
  <si>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</si>
  <si>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</si>
  <si>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</si>
  <si>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</si>
  <si>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</si>
  <si>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</si>
  <si>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</si>
  <si>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</si>
  <si>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</si>
  <si>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</si>
  <si>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</si>
  <si>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</si>
  <si>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</si>
  <si>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</si>
  <si>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</si>
  <si>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</si>
  <si>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</si>
  <si>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</si>
  <si>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</si>
  <si>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</si>
  <si>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</si>
  <si>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</si>
  <si>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</si>
  <si>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</si>
  <si>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</si>
  <si>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</si>
  <si>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</si>
  <si>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</si>
  <si>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</si>
  <si>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</si>
  <si>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</si>
  <si>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</si>
  <si>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</si>
  <si>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</si>
  <si>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</si>
  <si>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</si>
  <si>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</si>
  <si>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</si>
  <si>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</si>
  <si>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</si>
  <si>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</si>
  <si>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</si>
  <si>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</si>
  <si>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</si>
  <si>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</si>
  <si>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</si>
  <si>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</si>
  <si>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</si>
  <si>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</si>
  <si>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</si>
  <si>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</si>
  <si>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</si>
  <si>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</si>
  <si>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</si>
  <si>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</si>
  <si>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</si>
  <si>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</si>
  <si>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</si>
  <si>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</si>
  <si>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</si>
  <si>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</si>
  <si>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</si>
  <si>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</si>
  <si>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</si>
  <si>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</si>
  <si>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</si>
  <si>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</si>
  <si>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</si>
  <si>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</si>
  <si>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</si>
  <si>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</si>
  <si>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</si>
  <si>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</si>
  <si>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</si>
  <si>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</si>
  <si>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</si>
  <si>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</si>
  <si>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</si>
  <si>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</si>
  <si>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</si>
  <si>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</si>
  <si>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</si>
  <si>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</si>
  <si>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</si>
  <si>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</si>
  <si>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</si>
  <si>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</si>
  <si>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</si>
  <si>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</si>
  <si>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</si>
  <si>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</si>
  <si>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</si>
  <si>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</si>
  <si>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</si>
  <si>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</si>
  <si>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</si>
  <si>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</si>
  <si>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</si>
  <si>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</si>
  <si>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</si>
  <si>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</si>
  <si>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</si>
  <si>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</si>
  <si>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</si>
  <si>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</si>
  <si>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</si>
  <si>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</si>
  <si>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</si>
  <si>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</si>
  <si>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</si>
  <si>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</si>
  <si>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</si>
  <si>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</si>
  <si>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</si>
  <si>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</si>
  <si>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</si>
  <si>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</si>
  <si>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</si>
  <si>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</si>
  <si>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</si>
  <si>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</si>
  <si>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</si>
  <si>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</si>
  <si>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</si>
  <si>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</si>
  <si>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</si>
  <si>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</si>
  <si>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</si>
  <si>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</si>
  <si>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</si>
  <si>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</si>
  <si>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</si>
  <si>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</si>
  <si>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</si>
  <si>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</si>
  <si>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</si>
  <si>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</si>
  <si>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</si>
  <si>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</si>
  <si>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</si>
  <si>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</si>
  <si>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</si>
  <si>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</si>
  <si>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</si>
  <si>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</si>
  <si>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</si>
  <si>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</si>
  <si>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</si>
  <si>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</si>
  <si>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</si>
  <si>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</si>
  <si>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</si>
  <si>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</si>
  <si>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</si>
  <si>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</si>
  <si>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</si>
  <si>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</si>
  <si>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</si>
  <si>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</si>
  <si>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</si>
  <si>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</si>
  <si>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</si>
  <si>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</si>
  <si>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</si>
  <si>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</si>
  <si>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</si>
  <si>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</si>
  <si>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</si>
  <si>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</si>
  <si>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</si>
  <si>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</si>
  <si>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</si>
  <si>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</si>
  <si>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</si>
  <si>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</si>
  <si>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</si>
  <si>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</si>
  <si>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</si>
  <si>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</si>
  <si>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</si>
  <si>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</si>
  <si>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</si>
  <si>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</si>
  <si>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</si>
  <si>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</si>
  <si>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</si>
  <si>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</si>
  <si>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</si>
  <si>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</si>
  <si>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</si>
  <si>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</si>
  <si>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</si>
  <si>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</si>
  <si>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</si>
  <si>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</si>
  <si>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</si>
  <si>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</si>
  <si>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</si>
  <si>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</si>
  <si>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</si>
  <si>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</si>
  <si>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</si>
  <si>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</si>
  <si>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</si>
  <si>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</si>
  <si>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</si>
  <si>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</si>
  <si>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</si>
  <si>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</si>
  <si>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</si>
  <si>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</si>
  <si>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</si>
  <si>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</si>
  <si>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</si>
  <si>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</si>
  <si>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</si>
  <si>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</si>
  <si>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</si>
  <si>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</si>
  <si>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</si>
  <si>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</si>
  <si>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</si>
  <si>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</si>
  <si>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</si>
  <si>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</si>
  <si>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</si>
  <si>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</si>
  <si>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</si>
  <si>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</si>
  <si>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</si>
  <si>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</si>
  <si>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</si>
  <si>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</si>
  <si>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</si>
  <si>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</si>
  <si>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</si>
  <si>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</si>
  <si>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</si>
  <si>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</si>
  <si>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</si>
  <si>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</si>
  <si>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</si>
  <si>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</si>
  <si>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</si>
  <si>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</si>
  <si>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</si>
  <si>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</si>
  <si>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</si>
  <si>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</si>
  <si>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</si>
  <si>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</si>
  <si>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</si>
  <si>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</si>
  <si>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</si>
  <si>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</si>
  <si>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</si>
  <si>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</si>
  <si>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</si>
  <si>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</si>
  <si>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</si>
  <si>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</si>
  <si>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</si>
  <si>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</si>
  <si>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</si>
  <si>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</si>
  <si>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</si>
  <si>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</si>
  <si>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</si>
  <si>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</si>
  <si>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</si>
  <si>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</si>
  <si>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</si>
  <si>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</si>
  <si>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</si>
  <si>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</si>
  <si>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</si>
  <si>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</si>
  <si>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</si>
  <si>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</si>
  <si>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</si>
  <si>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</si>
  <si>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</si>
  <si>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</si>
  <si>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</si>
  <si>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</si>
  <si>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</si>
  <si>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</si>
  <si>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</si>
  <si>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</si>
  <si>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</si>
  <si>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</si>
  <si>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</si>
  <si>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</si>
  <si>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</si>
  <si>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</si>
  <si>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</si>
  <si>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</si>
  <si>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</si>
  <si>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</si>
  <si>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</si>
  <si>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</si>
  <si>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</si>
  <si>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</si>
  <si>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</si>
  <si>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</si>
  <si>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</si>
  <si>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</si>
  <si>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</si>
  <si>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</si>
  <si>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</si>
  <si>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</si>
  <si>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</si>
  <si>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</si>
  <si>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</si>
  <si>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</si>
  <si>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</si>
  <si>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</si>
  <si>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</si>
  <si>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</si>
  <si>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</si>
  <si>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</si>
  <si>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</si>
  <si>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</si>
  <si>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</si>
  <si>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</si>
  <si>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</si>
  <si>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</si>
  <si>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</si>
  <si>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</si>
  <si>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</si>
  <si>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</si>
  <si>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</si>
  <si>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</si>
  <si>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</si>
  <si>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</si>
  <si>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</si>
  <si>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</si>
  <si>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</si>
  <si>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</si>
  <si>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</si>
  <si>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</si>
  <si>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</si>
  <si>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</si>
  <si>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</si>
  <si>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</si>
  <si>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</si>
  <si>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</si>
  <si>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</si>
  <si>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</si>
  <si>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</si>
  <si>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</si>
  <si>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</si>
  <si>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</si>
  <si>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</si>
  <si>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</si>
  <si>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</si>
  <si>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</si>
  <si>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</si>
  <si>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</si>
  <si>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</si>
  <si>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</si>
  <si>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</si>
  <si>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</si>
  <si>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</si>
  <si>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</si>
  <si>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</si>
  <si>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</si>
  <si>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</si>
  <si>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</si>
  <si>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</si>
  <si>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</si>
  <si>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</si>
  <si>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</si>
  <si>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</si>
  <si>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</si>
  <si>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</si>
  <si>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</si>
  <si>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</si>
  <si>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</si>
  <si>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</si>
  <si>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</si>
  <si>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</si>
  <si>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</si>
  <si>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</si>
  <si>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</si>
  <si>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</si>
  <si>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</si>
  <si>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</si>
  <si>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</si>
  <si>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</si>
  <si>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</si>
  <si>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</si>
  <si>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</si>
  <si>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</si>
  <si>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</si>
  <si>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</si>
  <si>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</si>
  <si>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</si>
  <si>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</si>
  <si>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</si>
  <si>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</si>
  <si>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</si>
  <si>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</si>
  <si>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</si>
  <si>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</si>
  <si>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</si>
  <si>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</si>
  <si>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</si>
  <si>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</si>
  <si>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</si>
  <si>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</si>
  <si>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</si>
  <si>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</si>
  <si>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</si>
  <si>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</si>
  <si>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</si>
  <si>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</si>
  <si>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</si>
  <si>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</si>
  <si>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</si>
  <si>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</si>
  <si>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</si>
  <si>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</si>
  <si>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</si>
  <si>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</si>
  <si>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</si>
  <si>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</si>
  <si>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</si>
  <si>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</si>
  <si>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</si>
  <si>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</si>
  <si>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</si>
  <si>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</si>
  <si>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</si>
  <si>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</si>
  <si>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</si>
  <si>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</si>
  <si>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</si>
  <si>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</si>
  <si>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</si>
  <si>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</si>
  <si>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</si>
  <si>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</si>
  <si>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</si>
  <si>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</si>
  <si>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</si>
  <si>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</si>
  <si>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</si>
  <si>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</si>
  <si>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</si>
  <si>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</si>
  <si>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</si>
  <si>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</si>
  <si>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</si>
  <si>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</si>
  <si>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</si>
  <si>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</si>
  <si>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</si>
  <si>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</si>
  <si>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</si>
  <si>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</si>
  <si>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</si>
  <si>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</si>
  <si>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</si>
  <si>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</si>
  <si>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</si>
  <si>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</si>
  <si>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</si>
  <si>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</si>
  <si>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</si>
  <si>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</si>
  <si>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</si>
  <si>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</si>
  <si>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</si>
  <si>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</si>
  <si>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</si>
  <si>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</si>
  <si>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</si>
  <si>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</si>
  <si>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</si>
  <si>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</si>
  <si>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</si>
  <si>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</si>
  <si>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</si>
  <si>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</si>
  <si>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</si>
  <si>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</si>
  <si>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</si>
  <si>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</si>
  <si>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</si>
  <si>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</si>
  <si>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</si>
  <si>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</si>
  <si>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</si>
  <si>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</si>
  <si>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</si>
  <si>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</si>
  <si>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</si>
  <si>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</si>
  <si>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</si>
  <si>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</si>
  <si>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</si>
  <si>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</si>
  <si>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</si>
  <si>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</si>
  <si>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</si>
  <si>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</si>
  <si>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</si>
  <si>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</si>
  <si>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</si>
  <si>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</si>
  <si>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</si>
  <si>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</si>
  <si>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</si>
  <si>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</si>
  <si>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</si>
  <si>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</si>
  <si>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</si>
  <si>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</si>
  <si>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</si>
  <si>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</si>
  <si>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</si>
  <si>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</si>
  <si>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</si>
  <si>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</si>
  <si>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</si>
  <si>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</si>
  <si>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</si>
  <si>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</si>
  <si>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</si>
  <si>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</si>
  <si>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</si>
  <si>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</si>
  <si>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</si>
  <si>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</si>
  <si>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</si>
  <si>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</si>
  <si>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</si>
  <si>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</si>
  <si>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</si>
  <si>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</si>
  <si>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</si>
  <si>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</si>
  <si>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</si>
  <si>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</si>
  <si>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</si>
  <si>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</si>
  <si>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</si>
  <si>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</si>
  <si>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</si>
  <si>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</si>
  <si>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</si>
  <si>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</si>
  <si>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</si>
  <si>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</si>
  <si>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</si>
  <si>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</si>
  <si>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</si>
  <si>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</si>
  <si>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</si>
  <si>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</si>
  <si>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</si>
  <si>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</si>
  <si>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</si>
  <si>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</si>
  <si>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</si>
  <si>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</si>
  <si>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</si>
  <si>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</si>
  <si>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</si>
  <si>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</si>
  <si>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</si>
  <si>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</si>
  <si>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</si>
  <si>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</si>
  <si>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</si>
  <si>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</si>
  <si>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</si>
  <si>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</si>
  <si>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</si>
  <si>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</si>
  <si>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</si>
  <si>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</si>
  <si>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</si>
  <si>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</si>
  <si>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</si>
  <si>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</si>
  <si>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</si>
  <si>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</si>
  <si>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</si>
  <si>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</si>
  <si>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</si>
  <si>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</si>
  <si>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</si>
  <si>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</si>
  <si>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</si>
  <si>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</si>
  <si>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</si>
  <si>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</si>
  <si>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</si>
  <si>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</si>
  <si>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</si>
  <si>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</si>
  <si>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</si>
  <si>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</si>
  <si>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</si>
  <si>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</si>
  <si>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</si>
  <si>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</si>
  <si>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</si>
  <si>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</si>
  <si>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</si>
  <si>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</si>
  <si>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</si>
  <si>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</si>
  <si>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</si>
  <si>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</si>
  <si>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</si>
  <si>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</si>
  <si>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</si>
  <si>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</si>
  <si>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</si>
  <si>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</si>
  <si>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</si>
  <si>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</si>
  <si>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</si>
  <si>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</si>
  <si>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</si>
  <si>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</si>
  <si>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</si>
  <si>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</si>
  <si>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</si>
  <si>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</si>
  <si>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</si>
  <si>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</si>
  <si>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</si>
  <si>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</si>
  <si>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</si>
  <si>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</si>
  <si>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</si>
  <si>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</si>
  <si>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</si>
  <si>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</si>
  <si>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</si>
  <si>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</si>
  <si>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</si>
  <si>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</si>
  <si>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</si>
  <si>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</si>
  <si>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</si>
  <si>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</si>
  <si>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</si>
  <si>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</si>
  <si>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</si>
  <si>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</si>
  <si>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</si>
  <si>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</si>
  <si>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</si>
  <si>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</si>
  <si>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</si>
  <si>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</si>
  <si>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</si>
  <si>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</si>
  <si>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</si>
  <si>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</si>
  <si>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</si>
  <si>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</si>
  <si>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</si>
  <si>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</si>
  <si>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</si>
  <si>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</si>
  <si>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</si>
  <si>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</si>
  <si>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</si>
  <si>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</si>
  <si>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</si>
  <si>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</si>
  <si>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</si>
  <si>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</si>
  <si>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</si>
  <si>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</si>
  <si>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</si>
  <si>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</si>
  <si>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</si>
  <si>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</si>
  <si>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</si>
  <si>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</si>
  <si>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</si>
  <si>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</si>
  <si>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</si>
  <si>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</si>
  <si>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</si>
  <si>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</si>
  <si>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</si>
  <si>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</si>
  <si>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</si>
  <si>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</si>
  <si>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</si>
  <si>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</si>
  <si>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</si>
  <si>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</si>
  <si>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</si>
  <si>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</si>
  <si>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</si>
  <si>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</si>
  <si>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</si>
  <si>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</si>
  <si>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</si>
  <si>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</si>
  <si>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</si>
  <si>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</si>
  <si>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</si>
  <si>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</si>
  <si>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</si>
  <si>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</si>
  <si>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</si>
  <si>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</si>
  <si>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</si>
  <si>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</si>
  <si>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</si>
  <si>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</si>
  <si>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</si>
  <si>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</si>
  <si>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</si>
  <si>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</si>
  <si>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</si>
  <si>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</si>
  <si>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</si>
  <si>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</si>
  <si>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</si>
  <si>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</si>
  <si>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</si>
  <si>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</si>
  <si>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</si>
  <si>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</si>
  <si>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</si>
  <si>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</si>
  <si>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</si>
  <si>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</si>
  <si>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</si>
  <si>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</si>
  <si>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</si>
  <si>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</si>
  <si>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</si>
  <si>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</si>
  <si>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</si>
  <si>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</si>
  <si>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</si>
  <si>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</si>
  <si>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</si>
  <si>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</si>
  <si>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</si>
  <si>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</si>
  <si>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</si>
  <si>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</si>
  <si>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</si>
  <si>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</si>
  <si>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</si>
  <si>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</si>
  <si>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</si>
  <si>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</si>
  <si>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</si>
  <si>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</si>
  <si>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</si>
  <si>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</si>
  <si>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</si>
  <si>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</si>
  <si>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</si>
  <si>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</si>
  <si>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</si>
  <si>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</si>
  <si>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</si>
  <si>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</si>
  <si>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</si>
  <si>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</si>
  <si>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</si>
  <si>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</si>
  <si>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</si>
  <si>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</si>
  <si>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</si>
  <si>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</si>
  <si>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</si>
  <si>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</si>
  <si>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</si>
  <si>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</si>
  <si>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</si>
  <si>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</si>
  <si>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</si>
  <si>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</si>
  <si>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</si>
  <si>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</si>
  <si>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</si>
  <si>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</si>
  <si>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</si>
  <si>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</si>
  <si>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</si>
  <si>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</si>
  <si>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</si>
  <si>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</si>
  <si>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</si>
  <si>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</si>
  <si>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</si>
  <si>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</si>
  <si>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</si>
  <si>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</si>
  <si>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</si>
  <si>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</si>
  <si>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</si>
  <si>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</si>
  <si>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</si>
  <si>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</si>
  <si>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</si>
  <si>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</si>
  <si>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</si>
  <si>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</si>
  <si>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</si>
  <si>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</si>
  <si>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</si>
  <si>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</si>
  <si>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</si>
  <si>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</si>
  <si>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</si>
  <si>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</si>
  <si>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</si>
  <si>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</si>
  <si>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</si>
  <si>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</si>
  <si>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</si>
  <si>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</si>
  <si>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</si>
  <si>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</si>
  <si>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</si>
  <si>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</si>
  <si>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</si>
  <si>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</si>
  <si>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</si>
  <si>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</si>
  <si>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</si>
  <si>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</si>
  <si>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</si>
  <si>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</si>
  <si>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</si>
  <si>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</si>
  <si>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</si>
  <si>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</si>
  <si>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</si>
  <si>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</si>
  <si>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</si>
  <si>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</si>
  <si>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</si>
  <si>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</si>
  <si>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</si>
  <si>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</si>
  <si>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</si>
  <si>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</si>
  <si>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</si>
  <si>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</si>
  <si>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</si>
  <si>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</si>
  <si>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</si>
  <si>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</si>
  <si>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</si>
  <si>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</si>
  <si>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</si>
  <si>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</si>
  <si>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</si>
  <si>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</si>
  <si>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</si>
  <si>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</si>
  <si>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</si>
  <si>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</si>
  <si>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</si>
  <si>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</si>
  <si>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</si>
  <si>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</si>
  <si>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</si>
  <si>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</si>
  <si>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</si>
  <si>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</si>
  <si>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</si>
  <si>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</si>
  <si>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</si>
  <si>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</si>
  <si>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</si>
  <si>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</si>
  <si>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</si>
  <si>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</si>
  <si>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</si>
  <si>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</si>
  <si>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</si>
  <si>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</si>
  <si>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</si>
  <si>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</si>
  <si>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</si>
  <si>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</si>
  <si>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</si>
  <si>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</si>
  <si>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</si>
  <si>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</si>
  <si>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</si>
  <si>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</si>
  <si>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</si>
  <si>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</si>
  <si>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</si>
  <si>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</si>
  <si>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</si>
  <si>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</si>
  <si>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</si>
  <si>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</si>
  <si>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</si>
  <si>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</si>
  <si>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</si>
  <si>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</si>
  <si>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</si>
  <si>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</si>
  <si>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</si>
  <si>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</si>
  <si>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</si>
  <si>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</si>
  <si>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</si>
  <si>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</si>
  <si>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</si>
  <si>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</si>
  <si>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</si>
  <si>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</si>
  <si>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</si>
  <si>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</si>
  <si>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</si>
  <si>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</si>
  <si>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</si>
  <si>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</si>
  <si>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</si>
  <si>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</si>
  <si>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</si>
  <si>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</si>
  <si>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</si>
  <si>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</si>
  <si>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</si>
  <si>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</si>
  <si>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</si>
  <si>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</si>
  <si>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</si>
  <si>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</si>
  <si>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</si>
  <si>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</si>
  <si>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</si>
  <si>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</si>
  <si>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</si>
  <si>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</si>
  <si>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</si>
  <si>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</si>
  <si>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</si>
  <si>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</si>
  <si>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</si>
  <si>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</si>
  <si>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</si>
  <si>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</si>
  <si>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</si>
  <si>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</si>
  <si>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</si>
  <si>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</si>
  <si>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</si>
  <si>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</si>
  <si>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</si>
  <si>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</si>
  <si>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</si>
  <si>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</si>
  <si>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</si>
  <si>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</si>
  <si>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</si>
  <si>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</si>
  <si>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</si>
  <si>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</si>
  <si>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</si>
  <si>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</si>
  <si>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</si>
  <si>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</si>
  <si>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</si>
  <si>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</si>
  <si>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</si>
  <si>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</si>
  <si>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</si>
  <si>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</si>
  <si>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</si>
  <si>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</si>
  <si>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</si>
  <si>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</si>
  <si>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</si>
  <si>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</si>
  <si>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</si>
  <si>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</si>
  <si>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</si>
  <si>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</si>
  <si>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</si>
  <si>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</si>
  <si>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</si>
  <si>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</si>
  <si>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</si>
  <si>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</si>
  <si>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</si>
  <si>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</si>
  <si>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</si>
  <si>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</si>
  <si>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</si>
  <si>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</si>
  <si>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</si>
  <si>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</si>
  <si>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</si>
  <si>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</si>
  <si>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</si>
  <si>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</si>
  <si>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</si>
  <si>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</si>
  <si>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</si>
  <si>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</si>
  <si>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</si>
  <si>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</si>
  <si>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</si>
  <si>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</si>
  <si>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</si>
  <si>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</si>
  <si>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</si>
  <si>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</si>
  <si>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</si>
  <si>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</si>
  <si>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</si>
  <si>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</si>
  <si>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</si>
  <si>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</si>
  <si>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</si>
  <si>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</si>
  <si>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</si>
  <si>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</si>
  <si>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</si>
  <si>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</si>
  <si>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</si>
  <si>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</si>
  <si>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</si>
  <si>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</si>
  <si>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</si>
  <si>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</si>
  <si>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</si>
  <si>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</si>
  <si>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</si>
  <si>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</si>
  <si>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</si>
  <si>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</si>
  <si>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</si>
  <si>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</si>
  <si>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</si>
  <si>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</si>
  <si>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</si>
  <si>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</si>
  <si>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</si>
  <si>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</si>
  <si>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</si>
  <si>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</si>
  <si>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</si>
  <si>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</si>
  <si>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</si>
  <si>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</si>
  <si>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</si>
  <si>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</si>
  <si>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</si>
  <si>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</si>
  <si>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</si>
  <si>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</si>
  <si>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</si>
  <si>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</si>
  <si>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</si>
  <si>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</si>
  <si>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</si>
  <si>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</si>
  <si>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</si>
  <si>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</si>
  <si>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</si>
  <si>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</si>
  <si>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</si>
  <si>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</si>
  <si>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</si>
  <si>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</si>
  <si>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</si>
  <si>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</si>
  <si>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</si>
  <si>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</si>
  <si>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</si>
  <si>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</si>
  <si>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</si>
  <si>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</si>
  <si>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</si>
  <si>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</si>
  <si>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</si>
  <si>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</si>
  <si>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</si>
  <si>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</si>
  <si>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</si>
  <si>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</si>
  <si>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</si>
  <si>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</si>
  <si>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</si>
  <si>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</si>
  <si>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</si>
  <si>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</si>
  <si>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</si>
  <si>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</si>
  <si>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</si>
  <si>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</si>
  <si>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</si>
  <si>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</si>
  <si>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</si>
  <si>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</si>
  <si>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</si>
  <si>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</si>
  <si>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</si>
  <si>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</si>
  <si>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</si>
  <si>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</si>
  <si>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</si>
  <si>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</si>
  <si>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</si>
  <si>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</si>
  <si>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</si>
  <si>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</si>
  <si>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</si>
  <si>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</si>
  <si>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</si>
  <si>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</si>
  <si>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</si>
  <si>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</si>
  <si>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</si>
  <si>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</si>
  <si>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</si>
  <si>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</si>
  <si>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</si>
  <si>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</si>
  <si>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</si>
  <si>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</si>
  <si>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</si>
  <si>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</si>
  <si>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</si>
  <si>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</si>
  <si>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</si>
  <si>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</si>
  <si>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</si>
  <si>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</si>
  <si>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</si>
  <si>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</si>
  <si>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</si>
  <si>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</si>
  <si>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</si>
  <si>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</si>
  <si>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</si>
  <si>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</si>
  <si>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</si>
  <si>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</si>
  <si>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</si>
  <si>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</si>
  <si>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</si>
  <si>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</si>
  <si>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</si>
  <si>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</si>
  <si>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</si>
  <si>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</si>
  <si>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</si>
  <si>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</si>
  <si>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</si>
  <si>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</si>
  <si>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</si>
  <si>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</si>
  <si>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</si>
  <si>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</si>
  <si>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</si>
  <si>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</si>
  <si>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</si>
  <si>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</si>
  <si>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</si>
  <si>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</si>
  <si>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</si>
  <si>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</si>
  <si>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</si>
  <si>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</si>
  <si>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</si>
  <si>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</si>
  <si>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</si>
  <si>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</si>
  <si>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</si>
  <si>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</si>
  <si>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</si>
  <si>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</si>
  <si>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</si>
  <si>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</si>
  <si>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</si>
  <si>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</si>
  <si>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</si>
  <si>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</si>
  <si>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</si>
  <si>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</si>
  <si>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</si>
  <si>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</si>
  <si>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</si>
  <si>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</si>
  <si>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</si>
  <si>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</si>
  <si>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</si>
  <si>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</si>
  <si>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</si>
  <si>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</si>
  <si>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</si>
  <si>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</si>
  <si>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</si>
  <si>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</si>
  <si>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</si>
  <si>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</si>
  <si>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</si>
  <si>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</si>
  <si>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</si>
  <si>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</si>
  <si>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</si>
  <si>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</si>
  <si>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</si>
  <si>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</si>
  <si>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</si>
  <si>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</si>
  <si>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</si>
  <si>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</si>
  <si>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</si>
  <si>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</si>
  <si>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</si>
  <si>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</si>
  <si>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</si>
  <si>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</si>
  <si>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</si>
  <si>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</si>
  <si>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</si>
  <si>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</si>
  <si>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</si>
  <si>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</si>
  <si>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</si>
  <si>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</si>
  <si>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</si>
  <si>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</si>
  <si>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</si>
  <si>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</si>
  <si>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</si>
  <si>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</si>
  <si>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</si>
  <si>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</si>
  <si>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</si>
  <si>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</si>
  <si>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</si>
  <si>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</si>
  <si>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</si>
  <si>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</si>
  <si>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</si>
  <si>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</si>
  <si>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</si>
  <si>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</si>
  <si>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</si>
  <si>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</si>
  <si>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</si>
  <si>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</si>
  <si>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</si>
  <si>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</si>
  <si>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</si>
  <si>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</si>
  <si>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</si>
  <si>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</si>
  <si>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</si>
  <si>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</si>
  <si>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</si>
  <si>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</si>
  <si>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</si>
  <si>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</si>
  <si>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</si>
  <si>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</si>
  <si>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</si>
  <si>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</si>
  <si>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</si>
  <si>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</si>
  <si>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</si>
  <si>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</si>
  <si>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</si>
  <si>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</si>
  <si>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</si>
  <si>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</si>
  <si>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</si>
  <si>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</si>
  <si>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</si>
  <si>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</si>
  <si>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</si>
  <si>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</si>
  <si>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</si>
  <si>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</si>
  <si>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</si>
  <si>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</si>
  <si>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</si>
  <si>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</si>
  <si>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</si>
  <si>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</si>
  <si>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</si>
  <si>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</si>
  <si>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</si>
  <si>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</si>
  <si>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</si>
  <si>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</si>
  <si>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</si>
  <si>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</si>
  <si>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</si>
  <si>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</si>
  <si>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</si>
  <si>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</si>
  <si>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</si>
  <si>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</si>
  <si>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</si>
  <si>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</si>
  <si>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</si>
  <si>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</si>
  <si>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</si>
  <si>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</si>
  <si>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</si>
  <si>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</si>
  <si>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</si>
  <si>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</si>
  <si>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</si>
  <si>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</si>
  <si>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</si>
  <si>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</si>
  <si>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</si>
  <si>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</si>
  <si>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</si>
  <si>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</si>
  <si>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</si>
  <si>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</si>
  <si>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</si>
  <si>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</si>
  <si>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</si>
  <si>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</si>
  <si>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</si>
  <si>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</si>
  <si>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</si>
  <si>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</si>
  <si>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</si>
  <si>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</si>
  <si>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</si>
  <si>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</si>
  <si>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</si>
  <si>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</si>
  <si>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</si>
  <si>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</si>
  <si>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</si>
  <si>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</si>
  <si>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</si>
  <si>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</si>
  <si>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</si>
  <si>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</si>
  <si>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</si>
  <si>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</si>
  <si>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</si>
  <si>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</si>
  <si>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</si>
  <si>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</si>
  <si>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</si>
  <si>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</si>
  <si>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</si>
  <si>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</si>
  <si>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</si>
  <si>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</si>
  <si>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</si>
  <si>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</si>
  <si>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</si>
  <si>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</si>
  <si>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</si>
  <si>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</si>
  <si>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</si>
  <si>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</si>
  <si>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</si>
  <si>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</si>
  <si>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</si>
  <si>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</si>
  <si>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</si>
  <si>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</si>
  <si>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</si>
  <si>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</si>
  <si>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</si>
  <si>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</si>
  <si>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</si>
  <si>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</si>
  <si>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</si>
  <si>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</si>
  <si>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</si>
  <si>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</si>
  <si>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</si>
  <si>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</si>
  <si>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</si>
  <si>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</si>
  <si>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</si>
  <si>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</si>
  <si>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</si>
  <si>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</si>
  <si>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</si>
  <si>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</si>
  <si>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</si>
  <si>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</si>
  <si>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</si>
  <si>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</si>
  <si>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</si>
  <si>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</si>
  <si>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</si>
  <si>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</si>
  <si>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</si>
  <si>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</si>
  <si>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</si>
  <si>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</si>
  <si>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</si>
  <si>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</si>
  <si>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</si>
  <si>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</si>
  <si>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</si>
  <si>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</si>
  <si>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</si>
  <si>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</si>
  <si>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</si>
  <si>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</si>
  <si>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</si>
  <si>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</si>
  <si>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</si>
  <si>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</si>
  <si>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</si>
  <si>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</si>
  <si>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</si>
  <si>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</si>
  <si>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</si>
  <si>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</si>
  <si>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</si>
  <si>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</si>
  <si>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</si>
  <si>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</si>
  <si>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</si>
  <si>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</si>
  <si>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</si>
  <si>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</si>
  <si>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</si>
  <si>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</si>
  <si>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</si>
  <si>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</si>
  <si>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</si>
  <si>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</si>
  <si>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</si>
  <si>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</si>
  <si>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</si>
  <si>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</si>
  <si>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</si>
  <si>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</si>
  <si>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</si>
  <si>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</si>
  <si>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</si>
  <si>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</si>
  <si>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</si>
  <si>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</si>
  <si>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</si>
  <si>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</si>
  <si>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</si>
  <si>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</si>
  <si>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</si>
  <si>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</si>
  <si>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</si>
  <si>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</si>
  <si>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</si>
  <si>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</si>
  <si>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</si>
  <si>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</si>
  <si>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</si>
  <si>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</si>
  <si>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</si>
  <si>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</si>
  <si>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</si>
  <si>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</si>
  <si>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</si>
  <si>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</si>
  <si>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</si>
  <si>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</si>
  <si>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</si>
  <si>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</si>
  <si>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</si>
  <si>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</si>
  <si>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</si>
  <si>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</si>
  <si>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</si>
  <si>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</si>
  <si>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</si>
  <si>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</si>
  <si>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</si>
  <si>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</si>
  <si>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</si>
  <si>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</si>
  <si>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</si>
  <si>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</si>
  <si>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</si>
  <si>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</si>
  <si>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</si>
  <si>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</si>
  <si>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</si>
  <si>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</si>
  <si>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</si>
  <si>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</si>
  <si>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</si>
  <si>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</si>
  <si>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</si>
  <si>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</si>
  <si>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</si>
  <si>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</si>
  <si>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</si>
  <si>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</si>
  <si>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</si>
  <si>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</si>
  <si>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</si>
  <si>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</si>
  <si>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</si>
  <si>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</si>
  <si>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</si>
  <si>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</si>
  <si>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</si>
  <si>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</si>
  <si>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</si>
  <si>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</si>
  <si>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</si>
  <si>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</si>
  <si>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</si>
  <si>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</si>
  <si>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</si>
  <si>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</si>
  <si>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</si>
  <si>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</si>
  <si>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</si>
  <si>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</si>
  <si>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</si>
  <si>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</si>
  <si>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</si>
  <si>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</si>
  <si>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</si>
  <si>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</si>
  <si>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</si>
  <si>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</si>
  <si>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</si>
  <si>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</si>
  <si>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</si>
  <si>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</si>
  <si>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</si>
  <si>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</si>
  <si>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</si>
  <si>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</si>
  <si>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</si>
  <si>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</si>
  <si>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</si>
  <si>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</si>
  <si>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</si>
  <si>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</si>
  <si>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</si>
  <si>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</si>
  <si>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</si>
  <si>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</si>
  <si>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</si>
  <si>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</si>
  <si>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</si>
  <si>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</si>
  <si>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</si>
  <si>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</si>
  <si>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</si>
  <si>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</si>
  <si>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</si>
  <si>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</si>
  <si>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</si>
  <si>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</si>
  <si>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</si>
  <si>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</si>
  <si>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</si>
  <si>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</si>
  <si>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</si>
  <si>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</si>
  <si>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</si>
  <si>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</si>
  <si>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</si>
  <si>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</si>
  <si>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</si>
  <si>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</si>
  <si>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</si>
  <si>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</si>
  <si>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</si>
  <si>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</si>
  <si>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</si>
  <si>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</si>
  <si>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</si>
  <si>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</si>
  <si>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</si>
  <si>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</si>
  <si>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</si>
  <si>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</si>
  <si>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</si>
  <si>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</si>
  <si>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</si>
  <si>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</si>
  <si>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</si>
  <si>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</si>
  <si>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</si>
  <si>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</si>
  <si>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</si>
  <si>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</si>
  <si>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</si>
  <si>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</si>
  <si>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</si>
  <si>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</si>
  <si>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</si>
  <si>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</si>
  <si>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</si>
  <si>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</si>
  <si>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</si>
  <si>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</si>
  <si>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</si>
  <si>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</si>
  <si>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</si>
  <si>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</si>
  <si>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</si>
  <si>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</si>
  <si>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</si>
  <si>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</si>
  <si>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</si>
  <si>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</si>
  <si>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</si>
  <si>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</si>
  <si>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</si>
  <si>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</si>
  <si>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</si>
  <si>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</si>
  <si>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</si>
  <si>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</si>
  <si>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</si>
  <si>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</si>
  <si>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</si>
  <si>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</si>
  <si>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</si>
  <si>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</si>
  <si>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</si>
  <si>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</si>
  <si>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</si>
  <si>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</si>
  <si>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</si>
  <si>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</si>
  <si>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</si>
  <si>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</si>
  <si>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</si>
  <si>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</si>
  <si>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</si>
  <si>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</si>
  <si>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</si>
  <si>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</si>
  <si>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</si>
  <si>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</si>
  <si>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</si>
  <si>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</si>
  <si>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</si>
  <si>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</si>
  <si>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</si>
  <si>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</si>
  <si>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</si>
  <si>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</si>
  <si>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</si>
  <si>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</si>
  <si>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</si>
  <si>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</si>
  <si>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</si>
  <si>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</si>
  <si>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</si>
  <si>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</si>
  <si>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</si>
  <si>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</si>
  <si>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</si>
  <si>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</si>
  <si>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</si>
  <si>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</si>
  <si>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</si>
  <si>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</si>
  <si>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</si>
  <si>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</si>
  <si>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</si>
  <si>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</si>
  <si>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</si>
  <si>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</si>
  <si>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</si>
  <si>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</si>
  <si>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</si>
  <si>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</si>
  <si>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</si>
  <si>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</si>
  <si>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</si>
  <si>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</si>
  <si>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</si>
  <si>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</si>
  <si>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</si>
  <si>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</si>
  <si>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</si>
  <si>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</si>
  <si>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</si>
  <si>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</si>
  <si>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</si>
  <si>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</si>
  <si>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</si>
  <si>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</si>
  <si>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</si>
  <si>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</si>
  <si>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</si>
  <si>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</si>
  <si>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</si>
  <si>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</si>
  <si>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</si>
  <si>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</si>
  <si>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</si>
  <si>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</si>
  <si>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</si>
  <si>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</si>
  <si>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</si>
  <si>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</si>
  <si>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</si>
  <si>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</si>
  <si>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</si>
  <si>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</si>
  <si>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</si>
  <si>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</si>
  <si>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</si>
  <si>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</si>
  <si>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</si>
  <si>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</si>
  <si>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</si>
  <si>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</si>
  <si>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</si>
  <si>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</si>
  <si>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</si>
  <si>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</si>
  <si>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</si>
  <si>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</si>
  <si>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</si>
  <si>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</si>
  <si>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</si>
  <si>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</si>
  <si>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</si>
  <si>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</si>
  <si>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</si>
  <si>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</si>
  <si>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</si>
  <si>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</si>
  <si>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</si>
  <si>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</si>
  <si>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</si>
  <si>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</si>
  <si>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</si>
  <si>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</si>
  <si>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</si>
  <si>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</si>
  <si>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</si>
  <si>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</si>
  <si>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</si>
  <si>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</si>
  <si>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</si>
  <si>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</si>
  <si>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</si>
  <si>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</si>
  <si>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</si>
  <si>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</si>
  <si>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</si>
  <si>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</si>
  <si>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</si>
  <si>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</si>
  <si>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</si>
  <si>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</si>
  <si>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</si>
  <si>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</si>
  <si>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</si>
  <si>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</si>
  <si>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</si>
  <si>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</si>
  <si>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</si>
  <si>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</si>
  <si>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</si>
  <si>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</si>
  <si>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</si>
  <si>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</si>
  <si>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</si>
  <si>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</si>
  <si>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</si>
  <si>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</si>
  <si>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</si>
  <si>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</si>
  <si>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</si>
  <si>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</si>
  <si>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</si>
  <si>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</si>
  <si>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</si>
  <si>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</si>
  <si>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</si>
  <si>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</si>
  <si>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</si>
  <si>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</si>
  <si>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</si>
  <si>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</si>
  <si>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</si>
  <si>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</si>
  <si>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</si>
  <si>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</si>
  <si>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</si>
  <si>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</si>
  <si>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</si>
  <si>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</si>
  <si>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</si>
  <si>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</si>
  <si>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</si>
  <si>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</si>
  <si>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</si>
  <si>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</si>
  <si>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</si>
  <si>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</si>
  <si>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</si>
  <si>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</si>
  <si>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</si>
  <si>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</si>
  <si>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</si>
  <si>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</si>
  <si>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</si>
  <si>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</si>
  <si>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</si>
  <si>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</si>
  <si>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</si>
  <si>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</si>
  <si>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</si>
  <si>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</si>
  <si>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</si>
  <si>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</si>
  <si>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</si>
  <si>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</si>
  <si>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</si>
  <si>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</si>
  <si>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</si>
  <si>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</si>
  <si>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</si>
  <si>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</si>
  <si>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</si>
  <si>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</si>
  <si>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</si>
  <si>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</si>
  <si>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</si>
  <si>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</si>
  <si>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</si>
  <si>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</si>
  <si>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</si>
  <si>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</si>
  <si>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</si>
  <si>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</si>
  <si>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</si>
  <si>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</si>
  <si>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</si>
  <si>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</si>
  <si>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</si>
  <si>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</si>
  <si>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</si>
  <si>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</si>
  <si>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</si>
  <si>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</si>
  <si>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</si>
  <si>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</si>
  <si>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</si>
  <si>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</si>
  <si>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</si>
  <si>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</si>
  <si>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</si>
  <si>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</si>
  <si>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</si>
  <si>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</si>
  <si>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</si>
  <si>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</si>
  <si>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</si>
  <si>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</si>
  <si>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</si>
  <si>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</si>
  <si>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</si>
  <si>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</si>
  <si>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</si>
  <si>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</si>
  <si>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</si>
  <si>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</si>
  <si>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</si>
  <si>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</si>
  <si>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</si>
  <si>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</si>
  <si>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</si>
  <si>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</si>
  <si>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</si>
  <si>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</si>
  <si>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</si>
  <si>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</si>
  <si>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</si>
  <si>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</si>
  <si>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</si>
  <si>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</si>
  <si>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</si>
  <si>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</si>
  <si>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</si>
  <si>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</si>
  <si>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</si>
  <si>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</si>
  <si>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</si>
  <si>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</si>
  <si>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</si>
  <si>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</si>
  <si>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</si>
  <si>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</si>
  <si>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</si>
  <si>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</si>
  <si>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</si>
  <si>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</si>
  <si>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</si>
  <si>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</si>
  <si>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</si>
  <si>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</si>
  <si>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</si>
  <si>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</si>
  <si>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</si>
  <si>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</si>
  <si>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</si>
  <si>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</si>
  <si>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</si>
  <si>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</si>
  <si>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</si>
  <si>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</si>
  <si>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</si>
  <si>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</si>
  <si>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</si>
  <si>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</si>
  <si>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</si>
  <si>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</si>
  <si>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</si>
  <si>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</si>
  <si>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</si>
  <si>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</si>
  <si>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</si>
  <si>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</si>
  <si>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</si>
  <si>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</si>
  <si>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</si>
  <si>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</si>
  <si>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</si>
  <si>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</si>
  <si>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</si>
  <si>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</si>
  <si>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</si>
  <si>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</si>
  <si>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</si>
  <si>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</si>
  <si>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</si>
  <si>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</si>
  <si>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</si>
  <si>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</si>
  <si>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</si>
  <si>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</si>
  <si>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</si>
  <si>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</si>
  <si>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</si>
  <si>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</si>
  <si>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</si>
  <si>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</si>
  <si>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</si>
  <si>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</si>
  <si>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</si>
  <si>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</si>
  <si>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</si>
  <si>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</si>
  <si>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</si>
  <si>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</si>
  <si>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</si>
  <si>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</si>
  <si>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</si>
  <si>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</si>
  <si>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</si>
  <si>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</si>
  <si>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</si>
  <si>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</si>
  <si>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</si>
  <si>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</si>
  <si>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</si>
  <si>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Years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</si>
  <si>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</si>
  <si>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</si>
  <si>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</si>
  <si>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</si>
  <si>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</si>
  <si>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</si>
  <si>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</si>
  <si>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</si>
  <si>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</si>
  <si>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</si>
  <si>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</si>
  <si>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</si>
  <si>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</si>
  <si>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</si>
  <si>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</si>
  <si>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</si>
  <si>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</si>
  <si>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</si>
  <si>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</si>
  <si>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</si>
  <si>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</si>
  <si>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</si>
  <si>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</si>
  <si>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</si>
  <si>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</si>
  <si>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</si>
  <si>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</si>
  <si>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</si>
  <si>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</si>
  <si>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</si>
  <si>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</si>
  <si>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</si>
  <si>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5000 to 9999</t>
  </si>
  <si>
    <t>Successful</t>
  </si>
  <si>
    <t>Failed</t>
  </si>
  <si>
    <t>Mean</t>
  </si>
  <si>
    <t>Median</t>
  </si>
  <si>
    <t>Min</t>
  </si>
  <si>
    <t>Max</t>
  </si>
  <si>
    <t>Variance (Pop)</t>
  </si>
  <si>
    <t>StDev (Pop)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</si>
</sst>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8" fillId="33" borderId="0" xfId="0" applyFont="1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9" fontId="0" fillId="0" borderId="0" xfId="42" applyFont="1"/>
    <xf numFmtId="0" fontId="16" fillId="0" borderId="0" xfId="0" applyFont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[excelChallenge1.xlsx]Campaign Success -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 -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Success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 -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3-4F19-B1BB-2FF01AE91BEB}"/>
            </c:ext>
          </c:extLst>
        </c:ser>
        <c:ser>
          <c:idx val="1"/>
          <c:order val="1"/>
          <c:tx>
            <c:strRef>
              <c:f>'Campaign Success -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Success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 -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3-4F19-B1BB-2FF01AE91BEB}"/>
            </c:ext>
          </c:extLst>
        </c:ser>
        <c:ser>
          <c:idx val="2"/>
          <c:order val="2"/>
          <c:tx>
            <c:strRef>
              <c:f>'Campaign Success -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Success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 -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3-4F19-B1BB-2FF01AE91BEB}"/>
            </c:ext>
          </c:extLst>
        </c:ser>
        <c:ser>
          <c:idx val="3"/>
          <c:order val="3"/>
          <c:tx>
            <c:strRef>
              <c:f>'Campaign Success -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 -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Success -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3-4F19-B1BB-2FF01AE9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0225696"/>
        <c:axId val="830226176"/>
      </c:barChart>
      <c:catAx>
        <c:axId val="8302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6176"/>
        <c:crosses val="autoZero"/>
        <c:auto val="1"/>
        <c:lblAlgn val="ctr"/>
        <c:lblOffset val="100"/>
        <c:noMultiLvlLbl val="0"/>
      </c:catAx>
      <c:valAx>
        <c:axId val="8302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[excelChallenge1.xlsx]Campaign Success - SubCategory!PivotTable4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Success -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Success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-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E-4E91-805F-AEE7D7E701DE}"/>
            </c:ext>
          </c:extLst>
        </c:ser>
        <c:ser>
          <c:idx val="1"/>
          <c:order val="1"/>
          <c:tx>
            <c:strRef>
              <c:f>'Campaign Success -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Success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-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E-4E91-805F-AEE7D7E701DE}"/>
            </c:ext>
          </c:extLst>
        </c:ser>
        <c:ser>
          <c:idx val="2"/>
          <c:order val="2"/>
          <c:tx>
            <c:strRef>
              <c:f>'Campaign Success -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 Success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-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E-4E91-805F-AEE7D7E701DE}"/>
            </c:ext>
          </c:extLst>
        </c:ser>
        <c:ser>
          <c:idx val="3"/>
          <c:order val="3"/>
          <c:tx>
            <c:strRef>
              <c:f>'Campaign Success -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 Success -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Success -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E-4E91-805F-AEE7D7E7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6217312"/>
        <c:axId val="716217792"/>
      </c:barChart>
      <c:catAx>
        <c:axId val="7162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17792"/>
        <c:crosses val="autoZero"/>
        <c:auto val="1"/>
        <c:lblAlgn val="ctr"/>
        <c:lblOffset val="100"/>
        <c:noMultiLvlLbl val="0"/>
      </c:catAx>
      <c:valAx>
        <c:axId val="7162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[excelChallenge1.xlsx]Campaign Success - Month!PivotTable12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-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Success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-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A-4922-B34F-F463BB1C2142}"/>
            </c:ext>
          </c:extLst>
        </c:ser>
        <c:ser>
          <c:idx val="1"/>
          <c:order val="1"/>
          <c:tx>
            <c:strRef>
              <c:f>'Campaign Success -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Success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-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A-4922-B34F-F463BB1C2142}"/>
            </c:ext>
          </c:extLst>
        </c:ser>
        <c:ser>
          <c:idx val="2"/>
          <c:order val="2"/>
          <c:tx>
            <c:strRef>
              <c:f>'Campaign Success -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'Campaign Success -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-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A-4922-B34F-F463BB1C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607968"/>
        <c:axId val="700605568"/>
      </c:lineChart>
      <c:catAx>
        <c:axId val="7006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5568"/>
        <c:crosses val="autoZero"/>
        <c:auto val="1"/>
        <c:lblAlgn val="ctr"/>
        <c:lblOffset val="100"/>
        <c:noMultiLvlLbl val="0"/>
      </c:catAx>
      <c:valAx>
        <c:axId val="700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6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4-4723-9F38-36B3DE6A5740}"/>
            </c:ext>
          </c:extLst>
        </c:ser>
        <c:ser>
          <c:idx val="5"/>
          <c:order val="5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4-4723-9F38-36B3DE6A5740}"/>
            </c:ext>
          </c:extLst>
        </c:ser>
        <c:ser>
          <c:idx val="6"/>
          <c:order val="6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64-4723-9F38-36B3DE6A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243600"/>
        <c:axId val="10092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64-4723-9F38-36B3DE6A574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64-4723-9F38-36B3DE6A57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64-4723-9F38-36B3DE6A574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A64-4723-9F38-36B3DE6A5740}"/>
                  </c:ext>
                </c:extLst>
              </c15:ser>
            </c15:filteredLineSeries>
          </c:ext>
        </c:extLst>
      </c:lineChart>
      <c:catAx>
        <c:axId val="10092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44080"/>
        <c:crosses val="autoZero"/>
        <c:auto val="1"/>
        <c:lblAlgn val="ctr"/>
        <c:lblOffset val="100"/>
        <c:noMultiLvlLbl val="0"/>
      </c:catAx>
      <c:valAx>
        <c:axId val="10092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4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361948</xdr:colOff>
      <xdr:row>1</xdr:row>
      <xdr:rowOff>190499</xdr:rowOff>
    </xdr:from>
    <xdr:to>
      <xdr:col>19</xdr:col>
      <xdr:colOff>400049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111C5-3AC8-1467-87F8-D522509D2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6</xdr:row>
      <xdr:rowOff>19049</xdr:rowOff>
    </xdr:from>
    <xdr:to>
      <xdr:col>22</xdr:col>
      <xdr:colOff>104775</xdr:colOff>
      <xdr:row>28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E6B11-678B-54C1-C6CD-D1F41B26D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161925</xdr:rowOff>
    </xdr:from>
    <xdr:to>
      <xdr:col>16</xdr:col>
      <xdr:colOff>561975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01812-9628-1394-AD6B-53F5E84E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9</xdr:row>
      <xdr:rowOff>95250</xdr:rowOff>
    </xdr:from>
    <xdr:to>
      <xdr:col>10</xdr:col>
      <xdr:colOff>180975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731F52-D443-7466-A963-7E8391F1703B}"/>
            </a:ext>
          </a:extLst>
        </xdr:cNvPr>
        <xdr:cNvSpPr txBox="1"/>
      </xdr:nvSpPr>
      <xdr:spPr>
        <a:xfrm>
          <a:off x="5753100" y="1895475"/>
          <a:ext cx="367665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mean and median</a:t>
          </a:r>
          <a:r>
            <a:rPr lang="en-US" sz="1100" baseline="0"/>
            <a:t> both summarize the data, however I would say that the median probably best summarizses the data as the outliers are captured in the mean more.</a:t>
          </a:r>
        </a:p>
        <a:p>
          <a:endParaRPr lang="en-US" sz="1100" baseline="0"/>
        </a:p>
        <a:p>
          <a:r>
            <a:rPr lang="en-US" sz="1100" baseline="0"/>
            <a:t>There is more variability in the successful campaigns as they have a higher standard deviation of number of backers. This could make sense because you would expect large donators to be a big factor in whether a campaign was successful and that would not necessarily be correlated to your standard deviation calculation.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1</xdr:row>
      <xdr:rowOff>19050</xdr:rowOff>
    </xdr:from>
    <xdr:to>
      <xdr:col>21</xdr:col>
      <xdr:colOff>428624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E9732-B028-8536-F5E1-7DE265535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Humphreys Lucas" refreshedDate="45090.734208912036" createdVersion="8" refreshedVersion="8" minRefreshableVersion="3" recordCount="1000" xr:uid="{4C766D8D-91C1-45F5-A2A2-33B8988A57AA}">
  <cacheSource type="worksheet">
    <worksheetSource ref="A1:V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 Humphreys Lucas" refreshedDate="45090.757493634257" createdVersion="8" refreshedVersion="8" minRefreshableVersion="3" recordCount="1000" xr:uid="{3B3D0759-9E66-4CFE-8C95-10B554D32107}">
  <cacheSource type="worksheet">
    <worksheetSource ref="D1:V1001" sheet="Crowdfunding"/>
  </cacheSource>
  <cacheFields count="19"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" numFmtId="0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n v="1448690400"/>
    <n v="1450159200"/>
    <b v="0"/>
    <b v="0"/>
    <x v="0"/>
    <x v="0"/>
    <s v="food/food trucks"/>
  </r>
  <r>
    <n v="1"/>
    <s v="Odom Inc"/>
    <s v="Managed bottom-line architecture"/>
    <n v="1400"/>
    <n v="14560"/>
    <n v="1040"/>
    <x v="1"/>
    <n v="92.151898734177209"/>
    <n v="158"/>
    <x v="1"/>
    <x v="1"/>
    <n v="1408424400"/>
    <n v="1408597200"/>
    <b v="0"/>
    <b v="1"/>
    <x v="1"/>
    <x v="1"/>
    <s v="music/rock"/>
  </r>
  <r>
    <n v="2"/>
    <s v="Melton, Robinson and Fritz"/>
    <s v="Function-based leadingedge pricing structure"/>
    <n v="108400"/>
    <n v="142523"/>
    <n v="131.47999999999999"/>
    <x v="1"/>
    <n v="100.01614035087719"/>
    <n v="1425"/>
    <x v="2"/>
    <x v="2"/>
    <n v="1384668000"/>
    <n v="1384840800"/>
    <b v="0"/>
    <b v="0"/>
    <x v="2"/>
    <x v="2"/>
    <s v="technology/web"/>
  </r>
  <r>
    <n v="3"/>
    <s v="Mcdonald, Gonzalez and Ross"/>
    <s v="Vision-oriented fresh-thinking conglomeration"/>
    <n v="4200"/>
    <n v="2477"/>
    <n v="58.98"/>
    <x v="0"/>
    <n v="103.20833333333333"/>
    <n v="24"/>
    <x v="1"/>
    <x v="1"/>
    <n v="1565499600"/>
    <n v="1568955600"/>
    <b v="0"/>
    <b v="0"/>
    <x v="1"/>
    <x v="1"/>
    <s v="music/rock"/>
  </r>
  <r>
    <n v="4"/>
    <s v="Larson-Little"/>
    <s v="Proactive foreground core"/>
    <n v="7600"/>
    <n v="5265"/>
    <n v="69.28"/>
    <x v="0"/>
    <n v="99.339622641509436"/>
    <n v="53"/>
    <x v="1"/>
    <x v="1"/>
    <n v="1547964000"/>
    <n v="1548309600"/>
    <b v="0"/>
    <b v="0"/>
    <x v="3"/>
    <x v="3"/>
    <s v="theater/plays"/>
  </r>
  <r>
    <n v="5"/>
    <s v="Harris Group"/>
    <s v="Open-source optimizing database"/>
    <n v="7600"/>
    <n v="13195"/>
    <n v="173.62"/>
    <x v="1"/>
    <n v="75.833333333333329"/>
    <n v="174"/>
    <x v="3"/>
    <x v="3"/>
    <n v="1346130000"/>
    <n v="1347080400"/>
    <b v="0"/>
    <b v="0"/>
    <x v="3"/>
    <x v="3"/>
    <s v="theater/plays"/>
  </r>
  <r>
    <n v="6"/>
    <s v="Ortiz, Coleman and Mitchell"/>
    <s v="Operative upward-trending algorithm"/>
    <n v="5200"/>
    <n v="1090"/>
    <n v="20.96"/>
    <x v="0"/>
    <n v="60.555555555555557"/>
    <n v="18"/>
    <x v="4"/>
    <x v="4"/>
    <n v="1505278800"/>
    <n v="1505365200"/>
    <b v="0"/>
    <b v="0"/>
    <x v="4"/>
    <x v="4"/>
    <s v="film &amp; video/documentary"/>
  </r>
  <r>
    <n v="7"/>
    <s v="Carter-Guzman"/>
    <s v="Centralized cohesive challenge"/>
    <n v="4500"/>
    <n v="14741"/>
    <n v="327.58"/>
    <x v="1"/>
    <n v="64.93832599118943"/>
    <n v="227"/>
    <x v="3"/>
    <x v="3"/>
    <n v="1439442000"/>
    <n v="1439614800"/>
    <b v="0"/>
    <b v="0"/>
    <x v="3"/>
    <x v="3"/>
    <s v="theater/plays"/>
  </r>
  <r>
    <n v="8"/>
    <s v="Nunez-Richards"/>
    <s v="Exclusive attitude-oriented intranet"/>
    <n v="110100"/>
    <n v="21946"/>
    <n v="19.93"/>
    <x v="2"/>
    <n v="30.997175141242938"/>
    <n v="708"/>
    <x v="3"/>
    <x v="3"/>
    <n v="1281330000"/>
    <n v="1281502800"/>
    <b v="0"/>
    <b v="0"/>
    <x v="3"/>
    <x v="3"/>
    <s v="theater/plays"/>
  </r>
  <r>
    <n v="9"/>
    <s v="Rangel, Holt and Jones"/>
    <s v="Open-source fresh-thinking model"/>
    <n v="6200"/>
    <n v="3208"/>
    <n v="51.74"/>
    <x v="0"/>
    <n v="72.909090909090907"/>
    <n v="44"/>
    <x v="1"/>
    <x v="1"/>
    <n v="1379566800"/>
    <n v="1383804000"/>
    <b v="0"/>
    <b v="0"/>
    <x v="1"/>
    <x v="5"/>
    <s v="music/electric music"/>
  </r>
  <r>
    <n v="10"/>
    <s v="Green Ltd"/>
    <s v="Monitored empowering installation"/>
    <n v="5200"/>
    <n v="13838"/>
    <n v="266.12"/>
    <x v="1"/>
    <n v="62.9"/>
    <n v="220"/>
    <x v="1"/>
    <x v="1"/>
    <n v="1281762000"/>
    <n v="1285909200"/>
    <b v="0"/>
    <b v="0"/>
    <x v="4"/>
    <x v="6"/>
    <s v="film &amp; video/drama"/>
  </r>
  <r>
    <n v="11"/>
    <s v="Perez, Johnson and Gardner"/>
    <s v="Grass-roots zero administration system engine"/>
    <n v="6300"/>
    <n v="3030"/>
    <n v="48.1"/>
    <x v="0"/>
    <n v="112.22222222222223"/>
    <n v="27"/>
    <x v="1"/>
    <x v="1"/>
    <n v="1285045200"/>
    <n v="1285563600"/>
    <b v="0"/>
    <b v="1"/>
    <x v="3"/>
    <x v="3"/>
    <s v="theater/plays"/>
  </r>
  <r>
    <n v="12"/>
    <s v="Kim Ltd"/>
    <s v="Assimilated hybrid intranet"/>
    <n v="6300"/>
    <n v="5629"/>
    <n v="89.35"/>
    <x v="0"/>
    <n v="102.34545454545454"/>
    <n v="55"/>
    <x v="1"/>
    <x v="1"/>
    <n v="1571720400"/>
    <n v="1572411600"/>
    <b v="0"/>
    <b v="0"/>
    <x v="4"/>
    <x v="6"/>
    <s v="film &amp; video/drama"/>
  </r>
  <r>
    <n v="13"/>
    <s v="Walker, Taylor and Coleman"/>
    <s v="Multi-tiered directional open architecture"/>
    <n v="4200"/>
    <n v="10295"/>
    <n v="245.12"/>
    <x v="1"/>
    <n v="105.05102040816327"/>
    <n v="98"/>
    <x v="1"/>
    <x v="1"/>
    <n v="1465621200"/>
    <n v="1466658000"/>
    <b v="0"/>
    <b v="0"/>
    <x v="1"/>
    <x v="7"/>
    <s v="music/indie rock"/>
  </r>
  <r>
    <n v="14"/>
    <s v="Rodriguez, Rose and Stewart"/>
    <s v="Cloned directional synergy"/>
    <n v="28200"/>
    <n v="18829"/>
    <n v="66.77"/>
    <x v="0"/>
    <n v="94.144999999999996"/>
    <n v="200"/>
    <x v="1"/>
    <x v="1"/>
    <n v="1331013600"/>
    <n v="1333342800"/>
    <b v="0"/>
    <b v="0"/>
    <x v="1"/>
    <x v="7"/>
    <s v="music/indie rock"/>
  </r>
  <r>
    <n v="15"/>
    <s v="Wright, Hunt and Rowe"/>
    <s v="Extended eco-centric pricing structure"/>
    <n v="81200"/>
    <n v="38414"/>
    <n v="47.31"/>
    <x v="0"/>
    <n v="84.986725663716811"/>
    <n v="452"/>
    <x v="1"/>
    <x v="1"/>
    <n v="1575957600"/>
    <n v="1576303200"/>
    <b v="0"/>
    <b v="0"/>
    <x v="2"/>
    <x v="8"/>
    <s v="technology/wearables"/>
  </r>
  <r>
    <n v="16"/>
    <s v="Hines Inc"/>
    <s v="Cross-platform systemic adapter"/>
    <n v="1700"/>
    <n v="11041"/>
    <n v="649.47"/>
    <x v="1"/>
    <n v="110.41"/>
    <n v="100"/>
    <x v="1"/>
    <x v="1"/>
    <n v="1390370400"/>
    <n v="1392271200"/>
    <b v="0"/>
    <b v="0"/>
    <x v="5"/>
    <x v="9"/>
    <s v="publishing/nonfiction"/>
  </r>
  <r>
    <n v="17"/>
    <s v="Cochran-Nguyen"/>
    <s v="Seamless 4thgeneration methodology"/>
    <n v="84600"/>
    <n v="134845"/>
    <n v="159.38999999999999"/>
    <x v="1"/>
    <n v="107.96236989591674"/>
    <n v="1249"/>
    <x v="1"/>
    <x v="1"/>
    <n v="1294812000"/>
    <n v="1294898400"/>
    <b v="0"/>
    <b v="0"/>
    <x v="4"/>
    <x v="10"/>
    <s v="film &amp; video/animation"/>
  </r>
  <r>
    <n v="18"/>
    <s v="Johnson-Gould"/>
    <s v="Exclusive needs-based adapter"/>
    <n v="9100"/>
    <n v="6089"/>
    <n v="66.91"/>
    <x v="3"/>
    <n v="45.103703703703701"/>
    <n v="135"/>
    <x v="1"/>
    <x v="1"/>
    <n v="1536382800"/>
    <n v="1537074000"/>
    <b v="0"/>
    <b v="0"/>
    <x v="3"/>
    <x v="3"/>
    <s v="theater/plays"/>
  </r>
  <r>
    <n v="19"/>
    <s v="Perez-Hess"/>
    <s v="Down-sized cohesive archive"/>
    <n v="62500"/>
    <n v="30331"/>
    <n v="48.53"/>
    <x v="0"/>
    <n v="45.001483679525222"/>
    <n v="674"/>
    <x v="1"/>
    <x v="1"/>
    <n v="1551679200"/>
    <n v="1553490000"/>
    <b v="0"/>
    <b v="1"/>
    <x v="3"/>
    <x v="3"/>
    <s v="theater/plays"/>
  </r>
  <r>
    <n v="20"/>
    <s v="Reeves, Thompson and Richardson"/>
    <s v="Proactive composite alliance"/>
    <n v="131800"/>
    <n v="147936"/>
    <n v="112.24"/>
    <x v="1"/>
    <n v="105.97134670487107"/>
    <n v="1396"/>
    <x v="1"/>
    <x v="1"/>
    <n v="1406523600"/>
    <n v="1406523600"/>
    <b v="0"/>
    <b v="0"/>
    <x v="4"/>
    <x v="6"/>
    <s v="film &amp; video/drama"/>
  </r>
  <r>
    <n v="21"/>
    <s v="Simmons-Reynolds"/>
    <s v="Re-engineered intangible definition"/>
    <n v="94000"/>
    <n v="38533"/>
    <n v="40.99"/>
    <x v="0"/>
    <n v="69.055555555555557"/>
    <n v="558"/>
    <x v="1"/>
    <x v="1"/>
    <n v="1313384400"/>
    <n v="1316322000"/>
    <b v="0"/>
    <b v="0"/>
    <x v="3"/>
    <x v="3"/>
    <s v="theater/plays"/>
  </r>
  <r>
    <n v="22"/>
    <s v="Collier Inc"/>
    <s v="Enhanced dynamic definition"/>
    <n v="59100"/>
    <n v="75690"/>
    <n v="128.07"/>
    <x v="1"/>
    <n v="85.044943820224717"/>
    <n v="890"/>
    <x v="1"/>
    <x v="1"/>
    <n v="1522731600"/>
    <n v="1524027600"/>
    <b v="0"/>
    <b v="0"/>
    <x v="3"/>
    <x v="3"/>
    <s v="theater/plays"/>
  </r>
  <r>
    <n v="23"/>
    <s v="Gray-Jenkins"/>
    <s v="Devolved next generation adapter"/>
    <n v="4500"/>
    <n v="14942"/>
    <n v="332.04"/>
    <x v="1"/>
    <n v="105.22535211267606"/>
    <n v="142"/>
    <x v="4"/>
    <x v="4"/>
    <n v="1550124000"/>
    <n v="1554699600"/>
    <b v="0"/>
    <b v="0"/>
    <x v="4"/>
    <x v="4"/>
    <s v="film &amp; video/documentary"/>
  </r>
  <r>
    <n v="24"/>
    <s v="Scott, Wilson and Martin"/>
    <s v="Cross-platform intermediate frame"/>
    <n v="92400"/>
    <n v="104257"/>
    <n v="112.83"/>
    <x v="1"/>
    <n v="39.003741114852225"/>
    <n v="2673"/>
    <x v="1"/>
    <x v="1"/>
    <n v="1403326800"/>
    <n v="1403499600"/>
    <b v="0"/>
    <b v="0"/>
    <x v="2"/>
    <x v="8"/>
    <s v="technology/wearables"/>
  </r>
  <r>
    <n v="25"/>
    <s v="Caldwell, Velazquez and Wilson"/>
    <s v="Monitored impactful analyzer"/>
    <n v="5500"/>
    <n v="11904"/>
    <n v="216.44"/>
    <x v="1"/>
    <n v="73.030674846625772"/>
    <n v="163"/>
    <x v="1"/>
    <x v="1"/>
    <n v="1305694800"/>
    <n v="1307422800"/>
    <b v="0"/>
    <b v="1"/>
    <x v="6"/>
    <x v="11"/>
    <s v="games/video games"/>
  </r>
  <r>
    <n v="26"/>
    <s v="Spencer-Bates"/>
    <s v="Optional responsive customer loyalty"/>
    <n v="107500"/>
    <n v="51814"/>
    <n v="48.2"/>
    <x v="3"/>
    <n v="35.009459459459457"/>
    <n v="1480"/>
    <x v="1"/>
    <x v="1"/>
    <n v="1533013200"/>
    <n v="1535346000"/>
    <b v="0"/>
    <b v="0"/>
    <x v="3"/>
    <x v="3"/>
    <s v="theater/plays"/>
  </r>
  <r>
    <n v="27"/>
    <s v="Best, Carr and Williams"/>
    <s v="Diverse transitional migration"/>
    <n v="2000"/>
    <n v="1599"/>
    <n v="79.95"/>
    <x v="0"/>
    <n v="106.6"/>
    <n v="15"/>
    <x v="1"/>
    <x v="1"/>
    <n v="1443848400"/>
    <n v="1444539600"/>
    <b v="0"/>
    <b v="0"/>
    <x v="1"/>
    <x v="1"/>
    <s v="music/rock"/>
  </r>
  <r>
    <n v="28"/>
    <s v="Campbell, Brown and Powell"/>
    <s v="Synchronized global task-force"/>
    <n v="130800"/>
    <n v="137635"/>
    <n v="105.23"/>
    <x v="1"/>
    <n v="61.997747747747745"/>
    <n v="2220"/>
    <x v="1"/>
    <x v="1"/>
    <n v="1265695200"/>
    <n v="1267682400"/>
    <b v="0"/>
    <b v="1"/>
    <x v="3"/>
    <x v="3"/>
    <s v="theater/plays"/>
  </r>
  <r>
    <n v="29"/>
    <s v="Johnson, Parker and Haynes"/>
    <s v="Focused 6thgeneration forecast"/>
    <n v="45900"/>
    <n v="150965"/>
    <n v="328.9"/>
    <x v="1"/>
    <n v="94.000622665006233"/>
    <n v="1606"/>
    <x v="5"/>
    <x v="5"/>
    <n v="1532062800"/>
    <n v="1535518800"/>
    <b v="0"/>
    <b v="0"/>
    <x v="4"/>
    <x v="12"/>
    <s v="film &amp; video/shorts"/>
  </r>
  <r>
    <n v="30"/>
    <s v="Clark-Cooke"/>
    <s v="Down-sized analyzing challenge"/>
    <n v="9000"/>
    <n v="14455"/>
    <n v="160.61000000000001"/>
    <x v="1"/>
    <n v="112.05426356589147"/>
    <n v="129"/>
    <x v="1"/>
    <x v="1"/>
    <n v="1558674000"/>
    <n v="1559106000"/>
    <b v="0"/>
    <b v="0"/>
    <x v="4"/>
    <x v="10"/>
    <s v="film &amp; video/animation"/>
  </r>
  <r>
    <n v="31"/>
    <s v="Schroeder Ltd"/>
    <s v="Progressive needs-based focus group"/>
    <n v="3500"/>
    <n v="10850"/>
    <n v="310"/>
    <x v="1"/>
    <n v="48.008849557522126"/>
    <n v="226"/>
    <x v="4"/>
    <x v="4"/>
    <n v="1451973600"/>
    <n v="1454392800"/>
    <b v="0"/>
    <b v="0"/>
    <x v="6"/>
    <x v="11"/>
    <s v="games/video games"/>
  </r>
  <r>
    <n v="32"/>
    <s v="Jackson PLC"/>
    <s v="Ergonomic 6thgeneration success"/>
    <n v="101000"/>
    <n v="87676"/>
    <n v="86.81"/>
    <x v="0"/>
    <n v="38.004334633723452"/>
    <n v="2307"/>
    <x v="6"/>
    <x v="6"/>
    <n v="1515564000"/>
    <n v="1517896800"/>
    <b v="0"/>
    <b v="0"/>
    <x v="4"/>
    <x v="4"/>
    <s v="film &amp; video/documentary"/>
  </r>
  <r>
    <n v="33"/>
    <s v="Blair, Collins and Carter"/>
    <s v="Exclusive interactive approach"/>
    <n v="50200"/>
    <n v="189666"/>
    <n v="377.82"/>
    <x v="1"/>
    <n v="35.000184535892231"/>
    <n v="5419"/>
    <x v="1"/>
    <x v="1"/>
    <n v="1412485200"/>
    <n v="1415685600"/>
    <b v="0"/>
    <b v="0"/>
    <x v="3"/>
    <x v="3"/>
    <s v="theater/plays"/>
  </r>
  <r>
    <n v="34"/>
    <s v="Maldonado and Sons"/>
    <s v="Reverse-engineered asynchronous archive"/>
    <n v="9300"/>
    <n v="14025"/>
    <n v="150.81"/>
    <x v="1"/>
    <n v="85"/>
    <n v="165"/>
    <x v="1"/>
    <x v="1"/>
    <n v="1490245200"/>
    <n v="1490677200"/>
    <b v="0"/>
    <b v="0"/>
    <x v="4"/>
    <x v="4"/>
    <s v="film &amp; video/documentary"/>
  </r>
  <r>
    <n v="35"/>
    <s v="Mitchell and Sons"/>
    <s v="Synergized intangible challenge"/>
    <n v="125500"/>
    <n v="188628"/>
    <n v="150.30000000000001"/>
    <x v="1"/>
    <n v="95.993893129770996"/>
    <n v="1965"/>
    <x v="3"/>
    <x v="3"/>
    <n v="1547877600"/>
    <n v="1551506400"/>
    <b v="0"/>
    <b v="1"/>
    <x v="4"/>
    <x v="6"/>
    <s v="film &amp; video/drama"/>
  </r>
  <r>
    <n v="36"/>
    <s v="Jackson-Lewis"/>
    <s v="Monitored multi-state encryption"/>
    <n v="700"/>
    <n v="1101"/>
    <n v="157.29"/>
    <x v="1"/>
    <n v="68.8125"/>
    <n v="16"/>
    <x v="1"/>
    <x v="1"/>
    <n v="1298700000"/>
    <n v="1300856400"/>
    <b v="0"/>
    <b v="0"/>
    <x v="3"/>
    <x v="3"/>
    <s v="theater/plays"/>
  </r>
  <r>
    <n v="37"/>
    <s v="Black, Armstrong and Anderson"/>
    <s v="Profound attitude-oriented functionalities"/>
    <n v="8100"/>
    <n v="11339"/>
    <n v="139.99"/>
    <x v="1"/>
    <n v="105.97196261682242"/>
    <n v="107"/>
    <x v="1"/>
    <x v="1"/>
    <n v="1570338000"/>
    <n v="1573192800"/>
    <b v="0"/>
    <b v="1"/>
    <x v="5"/>
    <x v="13"/>
    <s v="publishing/fiction"/>
  </r>
  <r>
    <n v="38"/>
    <s v="Maldonado-Gonzalez"/>
    <s v="Digitized client-driven database"/>
    <n v="3100"/>
    <n v="10085"/>
    <n v="325.32"/>
    <x v="1"/>
    <n v="75.261194029850742"/>
    <n v="134"/>
    <x v="1"/>
    <x v="1"/>
    <n v="1287378000"/>
    <n v="1287810000"/>
    <b v="0"/>
    <b v="0"/>
    <x v="7"/>
    <x v="14"/>
    <s v="photography/photography books"/>
  </r>
  <r>
    <n v="39"/>
    <s v="Kim-Rice"/>
    <s v="Organized bi-directional function"/>
    <n v="9900"/>
    <n v="5027"/>
    <n v="50.78"/>
    <x v="0"/>
    <n v="57.125"/>
    <n v="88"/>
    <x v="3"/>
    <x v="3"/>
    <n v="1361772000"/>
    <n v="1362978000"/>
    <b v="0"/>
    <b v="0"/>
    <x v="3"/>
    <x v="3"/>
    <s v="theater/plays"/>
  </r>
  <r>
    <n v="40"/>
    <s v="Garcia, Garcia and Lopez"/>
    <s v="Reduced stable middleware"/>
    <n v="8800"/>
    <n v="14878"/>
    <n v="169.07"/>
    <x v="1"/>
    <n v="75.141414141414145"/>
    <n v="198"/>
    <x v="1"/>
    <x v="1"/>
    <n v="1275714000"/>
    <n v="1277355600"/>
    <b v="0"/>
    <b v="1"/>
    <x v="2"/>
    <x v="8"/>
    <s v="technology/wearables"/>
  </r>
  <r>
    <n v="41"/>
    <s v="Watts Group"/>
    <s v="Universal 5thgeneration neural-net"/>
    <n v="5600"/>
    <n v="11924"/>
    <n v="212.93"/>
    <x v="1"/>
    <n v="107.42342342342343"/>
    <n v="111"/>
    <x v="6"/>
    <x v="6"/>
    <n v="1346734800"/>
    <n v="1348981200"/>
    <b v="0"/>
    <b v="1"/>
    <x v="1"/>
    <x v="1"/>
    <s v="music/rock"/>
  </r>
  <r>
    <n v="42"/>
    <s v="Werner-Bryant"/>
    <s v="Virtual uniform frame"/>
    <n v="1800"/>
    <n v="7991"/>
    <n v="443.94"/>
    <x v="1"/>
    <n v="35.995495495495497"/>
    <n v="222"/>
    <x v="1"/>
    <x v="1"/>
    <n v="1309755600"/>
    <n v="1310533200"/>
    <b v="0"/>
    <b v="0"/>
    <x v="0"/>
    <x v="0"/>
    <s v="food/food trucks"/>
  </r>
  <r>
    <n v="43"/>
    <s v="Schmitt-Mendoza"/>
    <s v="Profound explicit paradigm"/>
    <n v="90200"/>
    <n v="167717"/>
    <n v="185.94"/>
    <x v="1"/>
    <n v="26.998873148744366"/>
    <n v="6212"/>
    <x v="1"/>
    <x v="1"/>
    <n v="1406178000"/>
    <n v="1407560400"/>
    <b v="0"/>
    <b v="0"/>
    <x v="5"/>
    <x v="15"/>
    <s v="publishing/radio &amp; podcasts"/>
  </r>
  <r>
    <n v="44"/>
    <s v="Reid-Mccullough"/>
    <s v="Visionary real-time groupware"/>
    <n v="1600"/>
    <n v="10541"/>
    <n v="658.81"/>
    <x v="1"/>
    <n v="107.56122448979592"/>
    <n v="98"/>
    <x v="3"/>
    <x v="3"/>
    <n v="1552798800"/>
    <n v="1552885200"/>
    <b v="0"/>
    <b v="0"/>
    <x v="5"/>
    <x v="13"/>
    <s v="publishing/fiction"/>
  </r>
  <r>
    <n v="45"/>
    <s v="Woods-Clark"/>
    <s v="Networked tertiary Graphical User Interface"/>
    <n v="9500"/>
    <n v="4530"/>
    <n v="47.68"/>
    <x v="0"/>
    <n v="94.375"/>
    <n v="48"/>
    <x v="1"/>
    <x v="1"/>
    <n v="1478062800"/>
    <n v="1479362400"/>
    <b v="0"/>
    <b v="1"/>
    <x v="3"/>
    <x v="3"/>
    <s v="theater/plays"/>
  </r>
  <r>
    <n v="46"/>
    <s v="Vaughn, Hunt and Caldwell"/>
    <s v="Virtual grid-enabled task-force"/>
    <n v="3700"/>
    <n v="4247"/>
    <n v="114.78"/>
    <x v="1"/>
    <n v="46.163043478260867"/>
    <n v="92"/>
    <x v="1"/>
    <x v="1"/>
    <n v="1278565200"/>
    <n v="1280552400"/>
    <b v="0"/>
    <b v="0"/>
    <x v="1"/>
    <x v="1"/>
    <s v="music/rock"/>
  </r>
  <r>
    <n v="47"/>
    <s v="Bennett and Sons"/>
    <s v="Function-based multi-state software"/>
    <n v="1500"/>
    <n v="7129"/>
    <n v="475.27"/>
    <x v="1"/>
    <n v="47.845637583892618"/>
    <n v="149"/>
    <x v="1"/>
    <x v="1"/>
    <n v="1396069200"/>
    <n v="1398661200"/>
    <b v="0"/>
    <b v="0"/>
    <x v="3"/>
    <x v="3"/>
    <s v="theater/plays"/>
  </r>
  <r>
    <n v="48"/>
    <s v="Lamb Inc"/>
    <s v="Optimized leadingedge concept"/>
    <n v="33300"/>
    <n v="128862"/>
    <n v="386.97"/>
    <x v="1"/>
    <n v="53.007815713698065"/>
    <n v="2431"/>
    <x v="1"/>
    <x v="1"/>
    <n v="1435208400"/>
    <n v="1436245200"/>
    <b v="0"/>
    <b v="0"/>
    <x v="3"/>
    <x v="3"/>
    <s v="theater/plays"/>
  </r>
  <r>
    <n v="49"/>
    <s v="Casey-Kelly"/>
    <s v="Sharable holistic interface"/>
    <n v="7200"/>
    <n v="13653"/>
    <n v="189.63"/>
    <x v="1"/>
    <n v="45.059405940594061"/>
    <n v="303"/>
    <x v="1"/>
    <x v="1"/>
    <n v="1571547600"/>
    <n v="1575439200"/>
    <b v="0"/>
    <b v="0"/>
    <x v="1"/>
    <x v="1"/>
    <s v="music/rock"/>
  </r>
  <r>
    <n v="50"/>
    <s v="Jones, Taylor and Moore"/>
    <s v="Down-sized system-worthy secured line"/>
    <n v="100"/>
    <n v="2"/>
    <n v="2"/>
    <x v="0"/>
    <n v="2"/>
    <n v="1"/>
    <x v="6"/>
    <x v="6"/>
    <n v="1375333200"/>
    <n v="1377752400"/>
    <b v="0"/>
    <b v="0"/>
    <x v="1"/>
    <x v="16"/>
    <s v="music/metal"/>
  </r>
  <r>
    <n v="51"/>
    <s v="Bradshaw, Gill and Donovan"/>
    <s v="Inverse secondary infrastructure"/>
    <n v="158100"/>
    <n v="145243"/>
    <n v="91.87"/>
    <x v="0"/>
    <n v="99.006816632583508"/>
    <n v="1467"/>
    <x v="4"/>
    <x v="4"/>
    <n v="1332824400"/>
    <n v="1334206800"/>
    <b v="0"/>
    <b v="1"/>
    <x v="2"/>
    <x v="8"/>
    <s v="technology/wearables"/>
  </r>
  <r>
    <n v="52"/>
    <s v="Hernandez, Rodriguez and Clark"/>
    <s v="Organic foreground leverage"/>
    <n v="7200"/>
    <n v="2459"/>
    <n v="34.15"/>
    <x v="0"/>
    <n v="32.786666666666669"/>
    <n v="75"/>
    <x v="1"/>
    <x v="1"/>
    <n v="1284526800"/>
    <n v="1284872400"/>
    <b v="0"/>
    <b v="0"/>
    <x v="3"/>
    <x v="3"/>
    <s v="theater/plays"/>
  </r>
  <r>
    <n v="53"/>
    <s v="Smith-Jones"/>
    <s v="Reverse-engineered static concept"/>
    <n v="8800"/>
    <n v="12356"/>
    <n v="140.41"/>
    <x v="1"/>
    <n v="59.119617224880386"/>
    <n v="209"/>
    <x v="1"/>
    <x v="1"/>
    <n v="1400562000"/>
    <n v="1403931600"/>
    <b v="0"/>
    <b v="0"/>
    <x v="4"/>
    <x v="6"/>
    <s v="film &amp; video/drama"/>
  </r>
  <r>
    <n v="54"/>
    <s v="Roy PLC"/>
    <s v="Multi-channeled neutral customer loyalty"/>
    <n v="6000"/>
    <n v="5392"/>
    <n v="89.87"/>
    <x v="0"/>
    <n v="44.93333333333333"/>
    <n v="120"/>
    <x v="1"/>
    <x v="1"/>
    <n v="1520748000"/>
    <n v="1521262800"/>
    <b v="0"/>
    <b v="0"/>
    <x v="2"/>
    <x v="8"/>
    <s v="technology/wearables"/>
  </r>
  <r>
    <n v="55"/>
    <s v="Wright, Brooks and Villarreal"/>
    <s v="Reverse-engineered bifurcated strategy"/>
    <n v="6600"/>
    <n v="11746"/>
    <n v="177.97"/>
    <x v="1"/>
    <n v="89.664122137404576"/>
    <n v="131"/>
    <x v="1"/>
    <x v="1"/>
    <n v="1532926800"/>
    <n v="1533358800"/>
    <b v="0"/>
    <b v="0"/>
    <x v="1"/>
    <x v="17"/>
    <s v="music/jazz"/>
  </r>
  <r>
    <n v="56"/>
    <s v="Flores, Miller and Johnson"/>
    <s v="Horizontal context-sensitive knowledge user"/>
    <n v="8000"/>
    <n v="11493"/>
    <n v="143.66"/>
    <x v="1"/>
    <n v="70.079268292682926"/>
    <n v="164"/>
    <x v="1"/>
    <x v="1"/>
    <n v="1420869600"/>
    <n v="1421474400"/>
    <b v="0"/>
    <b v="0"/>
    <x v="2"/>
    <x v="8"/>
    <s v="technology/wearables"/>
  </r>
  <r>
    <n v="57"/>
    <s v="Bridges, Freeman and Kim"/>
    <s v="Cross-group multi-state task-force"/>
    <n v="2900"/>
    <n v="6243"/>
    <n v="215.28"/>
    <x v="1"/>
    <n v="31.059701492537314"/>
    <n v="201"/>
    <x v="1"/>
    <x v="1"/>
    <n v="1504242000"/>
    <n v="1505278800"/>
    <b v="0"/>
    <b v="0"/>
    <x v="6"/>
    <x v="11"/>
    <s v="games/video games"/>
  </r>
  <r>
    <n v="58"/>
    <s v="Anderson-Perez"/>
    <s v="Expanded 3rdgeneration strategy"/>
    <n v="2700"/>
    <n v="6132"/>
    <n v="227.11"/>
    <x v="1"/>
    <n v="29.061611374407583"/>
    <n v="211"/>
    <x v="1"/>
    <x v="1"/>
    <n v="1442811600"/>
    <n v="1443934800"/>
    <b v="0"/>
    <b v="0"/>
    <x v="3"/>
    <x v="3"/>
    <s v="theater/plays"/>
  </r>
  <r>
    <n v="59"/>
    <s v="Wright, Fox and Marks"/>
    <s v="Assimilated real-time support"/>
    <n v="1400"/>
    <n v="3851"/>
    <n v="275.07"/>
    <x v="1"/>
    <n v="30.0859375"/>
    <n v="128"/>
    <x v="1"/>
    <x v="1"/>
    <n v="1497243600"/>
    <n v="1498539600"/>
    <b v="0"/>
    <b v="1"/>
    <x v="3"/>
    <x v="3"/>
    <s v="theater/plays"/>
  </r>
  <r>
    <n v="60"/>
    <s v="Crawford-Peters"/>
    <s v="User-centric regional database"/>
    <n v="94200"/>
    <n v="135997"/>
    <n v="144.37"/>
    <x v="1"/>
    <n v="84.998125000000002"/>
    <n v="1600"/>
    <x v="0"/>
    <x v="0"/>
    <n v="1342501200"/>
    <n v="1342760400"/>
    <b v="0"/>
    <b v="0"/>
    <x v="3"/>
    <x v="3"/>
    <s v="theater/plays"/>
  </r>
  <r>
    <n v="61"/>
    <s v="Romero-Hoffman"/>
    <s v="Open-source zero administration complexity"/>
    <n v="199200"/>
    <n v="184750"/>
    <n v="92.75"/>
    <x v="0"/>
    <n v="82.001775410563695"/>
    <n v="2253"/>
    <x v="0"/>
    <x v="0"/>
    <n v="1298268000"/>
    <n v="1301720400"/>
    <b v="0"/>
    <b v="0"/>
    <x v="3"/>
    <x v="3"/>
    <s v="theater/plays"/>
  </r>
  <r>
    <n v="62"/>
    <s v="Sparks-West"/>
    <s v="Organized incremental standardization"/>
    <n v="2000"/>
    <n v="14452"/>
    <n v="722.6"/>
    <x v="1"/>
    <n v="58.040160642570278"/>
    <n v="249"/>
    <x v="1"/>
    <x v="1"/>
    <n v="1433480400"/>
    <n v="1433566800"/>
    <b v="0"/>
    <b v="0"/>
    <x v="2"/>
    <x v="2"/>
    <s v="technology/web"/>
  </r>
  <r>
    <n v="63"/>
    <s v="Baker, Morgan and Brown"/>
    <s v="Assimilated didactic open system"/>
    <n v="4700"/>
    <n v="557"/>
    <n v="11.85"/>
    <x v="0"/>
    <n v="111.4"/>
    <n v="5"/>
    <x v="1"/>
    <x v="1"/>
    <n v="1493355600"/>
    <n v="1493874000"/>
    <b v="0"/>
    <b v="0"/>
    <x v="3"/>
    <x v="3"/>
    <s v="theater/plays"/>
  </r>
  <r>
    <n v="64"/>
    <s v="Mosley-Gilbert"/>
    <s v="Vision-oriented logistical intranet"/>
    <n v="2800"/>
    <n v="2734"/>
    <n v="97.64"/>
    <x v="0"/>
    <n v="71.94736842105263"/>
    <n v="38"/>
    <x v="1"/>
    <x v="1"/>
    <n v="1530507600"/>
    <n v="1531803600"/>
    <b v="0"/>
    <b v="1"/>
    <x v="2"/>
    <x v="2"/>
    <s v="technology/web"/>
  </r>
  <r>
    <n v="65"/>
    <s v="Berry-Boyer"/>
    <s v="Mandatory incremental projection"/>
    <n v="6100"/>
    <n v="14405"/>
    <n v="236.15"/>
    <x v="1"/>
    <n v="61.038135593220339"/>
    <n v="236"/>
    <x v="1"/>
    <x v="1"/>
    <n v="1296108000"/>
    <n v="1296712800"/>
    <b v="0"/>
    <b v="0"/>
    <x v="3"/>
    <x v="3"/>
    <s v="theater/plays"/>
  </r>
  <r>
    <n v="66"/>
    <s v="Sanders-Allen"/>
    <s v="Grass-roots needs-based encryption"/>
    <n v="2900"/>
    <n v="1307"/>
    <n v="45.07"/>
    <x v="0"/>
    <n v="108.91666666666667"/>
    <n v="12"/>
    <x v="1"/>
    <x v="1"/>
    <n v="1428469200"/>
    <n v="1428901200"/>
    <b v="0"/>
    <b v="1"/>
    <x v="3"/>
    <x v="3"/>
    <s v="theater/plays"/>
  </r>
  <r>
    <n v="67"/>
    <s v="Lopez Inc"/>
    <s v="Team-oriented 6thgeneration middleware"/>
    <n v="72600"/>
    <n v="117892"/>
    <n v="162.38999999999999"/>
    <x v="1"/>
    <n v="29.001722017220171"/>
    <n v="4065"/>
    <x v="4"/>
    <x v="4"/>
    <n v="1264399200"/>
    <n v="1264831200"/>
    <b v="0"/>
    <b v="1"/>
    <x v="2"/>
    <x v="8"/>
    <s v="technology/wearables"/>
  </r>
  <r>
    <n v="68"/>
    <s v="Moreno-Turner"/>
    <s v="Inverse multi-tasking installation"/>
    <n v="5700"/>
    <n v="14508"/>
    <n v="254.53"/>
    <x v="1"/>
    <n v="58.975609756097562"/>
    <n v="246"/>
    <x v="6"/>
    <x v="6"/>
    <n v="1501131600"/>
    <n v="1505192400"/>
    <b v="0"/>
    <b v="1"/>
    <x v="3"/>
    <x v="3"/>
    <s v="theater/plays"/>
  </r>
  <r>
    <n v="69"/>
    <s v="Jones-Watson"/>
    <s v="Switchable disintermediate moderator"/>
    <n v="7900"/>
    <n v="1901"/>
    <n v="24.06"/>
    <x v="3"/>
    <n v="111.82352941176471"/>
    <n v="17"/>
    <x v="1"/>
    <x v="1"/>
    <n v="1292738400"/>
    <n v="1295676000"/>
    <b v="0"/>
    <b v="0"/>
    <x v="3"/>
    <x v="3"/>
    <s v="theater/plays"/>
  </r>
  <r>
    <n v="70"/>
    <s v="Barker Inc"/>
    <s v="Re-engineered 24/7 task-force"/>
    <n v="128000"/>
    <n v="158389"/>
    <n v="123.74"/>
    <x v="1"/>
    <n v="63.995555555555555"/>
    <n v="2475"/>
    <x v="6"/>
    <x v="6"/>
    <n v="1288674000"/>
    <n v="1292911200"/>
    <b v="0"/>
    <b v="1"/>
    <x v="3"/>
    <x v="3"/>
    <s v="theater/plays"/>
  </r>
  <r>
    <n v="71"/>
    <s v="Tate, Bass and House"/>
    <s v="Organic object-oriented budgetary management"/>
    <n v="6000"/>
    <n v="6484"/>
    <n v="108.07"/>
    <x v="1"/>
    <n v="85.315789473684205"/>
    <n v="76"/>
    <x v="1"/>
    <x v="1"/>
    <n v="1575093600"/>
    <n v="1575439200"/>
    <b v="0"/>
    <b v="0"/>
    <x v="3"/>
    <x v="3"/>
    <s v="theater/plays"/>
  </r>
  <r>
    <n v="72"/>
    <s v="Hampton, Lewis and Ray"/>
    <s v="Seamless coherent parallelism"/>
    <n v="600"/>
    <n v="4022"/>
    <n v="670.33"/>
    <x v="1"/>
    <n v="74.481481481481481"/>
    <n v="54"/>
    <x v="1"/>
    <x v="1"/>
    <n v="1435726800"/>
    <n v="1438837200"/>
    <b v="0"/>
    <b v="0"/>
    <x v="4"/>
    <x v="10"/>
    <s v="film &amp; video/animation"/>
  </r>
  <r>
    <n v="73"/>
    <s v="Collins-Goodman"/>
    <s v="Cross-platform even-keeled initiative"/>
    <n v="1400"/>
    <n v="9253"/>
    <n v="660.93"/>
    <x v="1"/>
    <n v="105.14772727272727"/>
    <n v="88"/>
    <x v="1"/>
    <x v="1"/>
    <n v="1480226400"/>
    <n v="1480485600"/>
    <b v="0"/>
    <b v="0"/>
    <x v="1"/>
    <x v="17"/>
    <s v="music/jazz"/>
  </r>
  <r>
    <n v="74"/>
    <s v="Davis-Michael"/>
    <s v="Progressive tertiary framework"/>
    <n v="3900"/>
    <n v="4776"/>
    <n v="122.46"/>
    <x v="1"/>
    <n v="56.188235294117646"/>
    <n v="85"/>
    <x v="4"/>
    <x v="4"/>
    <n v="1459054800"/>
    <n v="1459141200"/>
    <b v="0"/>
    <b v="0"/>
    <x v="1"/>
    <x v="16"/>
    <s v="music/metal"/>
  </r>
  <r>
    <n v="75"/>
    <s v="White, Torres and Bishop"/>
    <s v="Multi-layered dynamic protocol"/>
    <n v="9700"/>
    <n v="14606"/>
    <n v="150.58000000000001"/>
    <x v="1"/>
    <n v="85.917647058823533"/>
    <n v="170"/>
    <x v="1"/>
    <x v="1"/>
    <n v="1531630800"/>
    <n v="1532322000"/>
    <b v="0"/>
    <b v="0"/>
    <x v="7"/>
    <x v="14"/>
    <s v="photography/photography books"/>
  </r>
  <r>
    <n v="76"/>
    <s v="Martin, Conway and Larsen"/>
    <s v="Horizontal next generation function"/>
    <n v="122900"/>
    <n v="95993"/>
    <n v="78.11"/>
    <x v="0"/>
    <n v="57.00296912114014"/>
    <n v="1684"/>
    <x v="1"/>
    <x v="1"/>
    <n v="1421992800"/>
    <n v="1426222800"/>
    <b v="1"/>
    <b v="1"/>
    <x v="3"/>
    <x v="3"/>
    <s v="theater/plays"/>
  </r>
  <r>
    <n v="77"/>
    <s v="Acevedo-Huffman"/>
    <s v="Pre-emptive impactful model"/>
    <n v="9500"/>
    <n v="4460"/>
    <n v="46.95"/>
    <x v="0"/>
    <n v="79.642857142857139"/>
    <n v="56"/>
    <x v="1"/>
    <x v="1"/>
    <n v="1285563600"/>
    <n v="1286773200"/>
    <b v="0"/>
    <b v="1"/>
    <x v="4"/>
    <x v="10"/>
    <s v="film &amp; video/animation"/>
  </r>
  <r>
    <n v="78"/>
    <s v="Montgomery, Larson and Spencer"/>
    <s v="User-centric bifurcated knowledge user"/>
    <n v="4500"/>
    <n v="13536"/>
    <n v="300.8"/>
    <x v="1"/>
    <n v="41.018181818181816"/>
    <n v="330"/>
    <x v="1"/>
    <x v="1"/>
    <n v="1523854800"/>
    <n v="1523941200"/>
    <b v="0"/>
    <b v="0"/>
    <x v="5"/>
    <x v="18"/>
    <s v="publishing/translations"/>
  </r>
  <r>
    <n v="79"/>
    <s v="Soto LLC"/>
    <s v="Triple-buffered reciprocal project"/>
    <n v="57800"/>
    <n v="40228"/>
    <n v="69.599999999999994"/>
    <x v="0"/>
    <n v="48.004773269689736"/>
    <n v="838"/>
    <x v="1"/>
    <x v="1"/>
    <n v="1529125200"/>
    <n v="1529557200"/>
    <b v="0"/>
    <b v="0"/>
    <x v="3"/>
    <x v="3"/>
    <s v="theater/plays"/>
  </r>
  <r>
    <n v="80"/>
    <s v="Sutton, Barrett and Tucker"/>
    <s v="Cross-platform needs-based approach"/>
    <n v="1100"/>
    <n v="7012"/>
    <n v="637.45000000000005"/>
    <x v="1"/>
    <n v="55.212598425196852"/>
    <n v="127"/>
    <x v="1"/>
    <x v="1"/>
    <n v="1503982800"/>
    <n v="1506574800"/>
    <b v="0"/>
    <b v="0"/>
    <x v="6"/>
    <x v="11"/>
    <s v="games/video games"/>
  </r>
  <r>
    <n v="81"/>
    <s v="Gomez, Bailey and Flores"/>
    <s v="User-friendly static contingency"/>
    <n v="16800"/>
    <n v="37857"/>
    <n v="225.34"/>
    <x v="1"/>
    <n v="92.109489051094897"/>
    <n v="411"/>
    <x v="1"/>
    <x v="1"/>
    <n v="1511416800"/>
    <n v="1513576800"/>
    <b v="0"/>
    <b v="0"/>
    <x v="1"/>
    <x v="1"/>
    <s v="music/rock"/>
  </r>
  <r>
    <n v="82"/>
    <s v="Porter-George"/>
    <s v="Reactive content-based framework"/>
    <n v="1000"/>
    <n v="14973"/>
    <n v="1497.3"/>
    <x v="1"/>
    <n v="83.183333333333337"/>
    <n v="180"/>
    <x v="4"/>
    <x v="4"/>
    <n v="1547704800"/>
    <n v="1548309600"/>
    <b v="0"/>
    <b v="1"/>
    <x v="6"/>
    <x v="11"/>
    <s v="games/video games"/>
  </r>
  <r>
    <n v="83"/>
    <s v="Fitzgerald PLC"/>
    <s v="Realigned user-facing concept"/>
    <n v="106400"/>
    <n v="39996"/>
    <n v="37.590000000000003"/>
    <x v="0"/>
    <n v="39.996000000000002"/>
    <n v="1000"/>
    <x v="1"/>
    <x v="1"/>
    <n v="1469682000"/>
    <n v="1471582800"/>
    <b v="0"/>
    <b v="0"/>
    <x v="1"/>
    <x v="5"/>
    <s v="music/electric music"/>
  </r>
  <r>
    <n v="84"/>
    <s v="Cisneros-Burton"/>
    <s v="Public-key zero tolerance orchestration"/>
    <n v="31400"/>
    <n v="41564"/>
    <n v="132.37"/>
    <x v="1"/>
    <n v="111.1336898395722"/>
    <n v="374"/>
    <x v="1"/>
    <x v="1"/>
    <n v="1343451600"/>
    <n v="1344315600"/>
    <b v="0"/>
    <b v="0"/>
    <x v="2"/>
    <x v="8"/>
    <s v="technology/wearables"/>
  </r>
  <r>
    <n v="85"/>
    <s v="Hill, Lawson and Wilkinson"/>
    <s v="Multi-tiered eco-centric architecture"/>
    <n v="4900"/>
    <n v="6430"/>
    <n v="131.22"/>
    <x v="1"/>
    <n v="90.563380281690144"/>
    <n v="71"/>
    <x v="2"/>
    <x v="2"/>
    <n v="1315717200"/>
    <n v="1316408400"/>
    <b v="0"/>
    <b v="0"/>
    <x v="1"/>
    <x v="7"/>
    <s v="music/indie rock"/>
  </r>
  <r>
    <n v="86"/>
    <s v="Davis-Smith"/>
    <s v="Organic motivating firmware"/>
    <n v="7400"/>
    <n v="12405"/>
    <n v="167.64"/>
    <x v="1"/>
    <n v="61.108374384236456"/>
    <n v="203"/>
    <x v="1"/>
    <x v="1"/>
    <n v="1430715600"/>
    <n v="1431838800"/>
    <b v="1"/>
    <b v="0"/>
    <x v="3"/>
    <x v="3"/>
    <s v="theater/plays"/>
  </r>
  <r>
    <n v="87"/>
    <s v="Farrell and Sons"/>
    <s v="Synergized 4thgeneration conglomeration"/>
    <n v="198500"/>
    <n v="123040"/>
    <n v="61.98"/>
    <x v="0"/>
    <n v="83.022941970310384"/>
    <n v="1482"/>
    <x v="2"/>
    <x v="2"/>
    <n v="1299564000"/>
    <n v="1300510800"/>
    <b v="0"/>
    <b v="1"/>
    <x v="1"/>
    <x v="1"/>
    <s v="music/rock"/>
  </r>
  <r>
    <n v="88"/>
    <s v="Clark Group"/>
    <s v="Grass-roots fault-tolerant policy"/>
    <n v="4800"/>
    <n v="12516"/>
    <n v="260.75"/>
    <x v="1"/>
    <n v="110.76106194690266"/>
    <n v="113"/>
    <x v="1"/>
    <x v="1"/>
    <n v="1429160400"/>
    <n v="1431061200"/>
    <b v="0"/>
    <b v="0"/>
    <x v="5"/>
    <x v="18"/>
    <s v="publishing/translations"/>
  </r>
  <r>
    <n v="89"/>
    <s v="White, Singleton and Zimmerman"/>
    <s v="Monitored scalable knowledgebase"/>
    <n v="3400"/>
    <n v="8588"/>
    <n v="252.59"/>
    <x v="1"/>
    <n v="89.458333333333329"/>
    <n v="96"/>
    <x v="1"/>
    <x v="1"/>
    <n v="1271307600"/>
    <n v="1271480400"/>
    <b v="0"/>
    <b v="0"/>
    <x v="3"/>
    <x v="3"/>
    <s v="theater/plays"/>
  </r>
  <r>
    <n v="90"/>
    <s v="Kramer Group"/>
    <s v="Synergistic explicit parallelism"/>
    <n v="7800"/>
    <n v="6132"/>
    <n v="78.62"/>
    <x v="0"/>
    <n v="57.849056603773583"/>
    <n v="106"/>
    <x v="1"/>
    <x v="1"/>
    <n v="1456380000"/>
    <n v="1456380000"/>
    <b v="0"/>
    <b v="1"/>
    <x v="3"/>
    <x v="3"/>
    <s v="theater/plays"/>
  </r>
  <r>
    <n v="91"/>
    <s v="Frazier, Patrick and Smith"/>
    <s v="Enhanced systemic analyzer"/>
    <n v="154300"/>
    <n v="74688"/>
    <n v="48.4"/>
    <x v="0"/>
    <n v="109.99705449189985"/>
    <n v="679"/>
    <x v="6"/>
    <x v="6"/>
    <n v="1470459600"/>
    <n v="1472878800"/>
    <b v="0"/>
    <b v="0"/>
    <x v="5"/>
    <x v="18"/>
    <s v="publishing/translations"/>
  </r>
  <r>
    <n v="92"/>
    <s v="Santos, Bell and Lloyd"/>
    <s v="Object-based analyzing knowledge user"/>
    <n v="20000"/>
    <n v="51775"/>
    <n v="258.88"/>
    <x v="1"/>
    <n v="103.96586345381526"/>
    <n v="498"/>
    <x v="5"/>
    <x v="5"/>
    <n v="1277269200"/>
    <n v="1277355600"/>
    <b v="0"/>
    <b v="1"/>
    <x v="6"/>
    <x v="11"/>
    <s v="games/video games"/>
  </r>
  <r>
    <n v="93"/>
    <s v="Hall and Sons"/>
    <s v="Pre-emptive radical architecture"/>
    <n v="108800"/>
    <n v="65877"/>
    <n v="60.55"/>
    <x v="3"/>
    <n v="107.99508196721311"/>
    <n v="610"/>
    <x v="1"/>
    <x v="1"/>
    <n v="1350709200"/>
    <n v="1351054800"/>
    <b v="0"/>
    <b v="1"/>
    <x v="3"/>
    <x v="3"/>
    <s v="theater/plays"/>
  </r>
  <r>
    <n v="94"/>
    <s v="Hanson Inc"/>
    <s v="Grass-roots web-enabled contingency"/>
    <n v="2900"/>
    <n v="8807"/>
    <n v="303.69"/>
    <x v="1"/>
    <n v="48.927777777777777"/>
    <n v="180"/>
    <x v="4"/>
    <x v="4"/>
    <n v="1554613200"/>
    <n v="1555563600"/>
    <b v="0"/>
    <b v="0"/>
    <x v="2"/>
    <x v="2"/>
    <s v="technology/web"/>
  </r>
  <r>
    <n v="95"/>
    <s v="Sanchez LLC"/>
    <s v="Stand-alone system-worthy standardization"/>
    <n v="900"/>
    <n v="1017"/>
    <n v="113"/>
    <x v="1"/>
    <n v="37.666666666666664"/>
    <n v="27"/>
    <x v="1"/>
    <x v="1"/>
    <n v="1571029200"/>
    <n v="1571634000"/>
    <b v="0"/>
    <b v="0"/>
    <x v="4"/>
    <x v="4"/>
    <s v="film &amp; video/documentary"/>
  </r>
  <r>
    <n v="96"/>
    <s v="Howard Ltd"/>
    <s v="Down-sized systematic policy"/>
    <n v="69700"/>
    <n v="151513"/>
    <n v="217.38"/>
    <x v="1"/>
    <n v="64.999141999141997"/>
    <n v="2331"/>
    <x v="1"/>
    <x v="1"/>
    <n v="1299736800"/>
    <n v="1300856400"/>
    <b v="0"/>
    <b v="0"/>
    <x v="3"/>
    <x v="3"/>
    <s v="theater/plays"/>
  </r>
  <r>
    <n v="97"/>
    <s v="Stewart LLC"/>
    <s v="Cloned bi-directional architecture"/>
    <n v="1300"/>
    <n v="12047"/>
    <n v="926.69"/>
    <x v="1"/>
    <n v="106.61061946902655"/>
    <n v="113"/>
    <x v="1"/>
    <x v="1"/>
    <n v="1435208400"/>
    <n v="1439874000"/>
    <b v="0"/>
    <b v="0"/>
    <x v="0"/>
    <x v="0"/>
    <s v="food/food trucks"/>
  </r>
  <r>
    <n v="98"/>
    <s v="Arias, Allen and Miller"/>
    <s v="Seamless transitional portal"/>
    <n v="97800"/>
    <n v="32951"/>
    <n v="33.69"/>
    <x v="0"/>
    <n v="27.009016393442622"/>
    <n v="1220"/>
    <x v="2"/>
    <x v="2"/>
    <n v="1437973200"/>
    <n v="1438318800"/>
    <b v="0"/>
    <b v="0"/>
    <x v="6"/>
    <x v="11"/>
    <s v="games/video games"/>
  </r>
  <r>
    <n v="99"/>
    <s v="Baker-Morris"/>
    <s v="Fully-configurable motivating approach"/>
    <n v="7600"/>
    <n v="14951"/>
    <n v="196.72"/>
    <x v="1"/>
    <n v="91.16463414634147"/>
    <n v="164"/>
    <x v="1"/>
    <x v="1"/>
    <n v="1416895200"/>
    <n v="1419400800"/>
    <b v="0"/>
    <b v="0"/>
    <x v="3"/>
    <x v="3"/>
    <s v="theater/plays"/>
  </r>
  <r>
    <n v="100"/>
    <s v="Tucker, Fox and Green"/>
    <s v="Upgradable fault-tolerant approach"/>
    <n v="100"/>
    <n v="1"/>
    <n v="1"/>
    <x v="0"/>
    <n v="1"/>
    <n v="1"/>
    <x v="1"/>
    <x v="1"/>
    <n v="1319000400"/>
    <n v="1320555600"/>
    <b v="0"/>
    <b v="0"/>
    <x v="3"/>
    <x v="3"/>
    <s v="theater/plays"/>
  </r>
  <r>
    <n v="101"/>
    <s v="Douglas LLC"/>
    <s v="Reduced heuristic moratorium"/>
    <n v="900"/>
    <n v="9193"/>
    <n v="1021.44"/>
    <x v="1"/>
    <n v="56.054878048780488"/>
    <n v="164"/>
    <x v="1"/>
    <x v="1"/>
    <n v="1424498400"/>
    <n v="1425103200"/>
    <b v="0"/>
    <b v="1"/>
    <x v="1"/>
    <x v="5"/>
    <s v="music/electric music"/>
  </r>
  <r>
    <n v="102"/>
    <s v="Garcia Inc"/>
    <s v="Front-line web-enabled model"/>
    <n v="3700"/>
    <n v="10422"/>
    <n v="281.68"/>
    <x v="1"/>
    <n v="31.017857142857142"/>
    <n v="336"/>
    <x v="1"/>
    <x v="1"/>
    <n v="1526274000"/>
    <n v="1526878800"/>
    <b v="0"/>
    <b v="1"/>
    <x v="2"/>
    <x v="8"/>
    <s v="technology/wearables"/>
  </r>
  <r>
    <n v="103"/>
    <s v="Frye, Hunt and Powell"/>
    <s v="Polarized incremental emulation"/>
    <n v="10000"/>
    <n v="2461"/>
    <n v="24.61"/>
    <x v="0"/>
    <n v="66.513513513513516"/>
    <n v="37"/>
    <x v="6"/>
    <x v="6"/>
    <n v="1287896400"/>
    <n v="1288674000"/>
    <b v="0"/>
    <b v="0"/>
    <x v="1"/>
    <x v="5"/>
    <s v="music/electric music"/>
  </r>
  <r>
    <n v="104"/>
    <s v="Smith, Wells and Nguyen"/>
    <s v="Self-enabling grid-enabled initiative"/>
    <n v="119200"/>
    <n v="170623"/>
    <n v="143.13999999999999"/>
    <x v="1"/>
    <n v="89.005216484089729"/>
    <n v="1917"/>
    <x v="1"/>
    <x v="1"/>
    <n v="1495515600"/>
    <n v="1495602000"/>
    <b v="0"/>
    <b v="0"/>
    <x v="1"/>
    <x v="7"/>
    <s v="music/indie rock"/>
  </r>
  <r>
    <n v="105"/>
    <s v="Charles-Johnson"/>
    <s v="Total fresh-thinking system engine"/>
    <n v="6800"/>
    <n v="9829"/>
    <n v="144.54"/>
    <x v="1"/>
    <n v="103.46315789473684"/>
    <n v="95"/>
    <x v="1"/>
    <x v="1"/>
    <n v="1364878800"/>
    <n v="1366434000"/>
    <b v="0"/>
    <b v="0"/>
    <x v="2"/>
    <x v="2"/>
    <s v="technology/web"/>
  </r>
  <r>
    <n v="106"/>
    <s v="Brandt, Carter and Wood"/>
    <s v="Ameliorated clear-thinking circuit"/>
    <n v="3900"/>
    <n v="14006"/>
    <n v="359.13"/>
    <x v="1"/>
    <n v="95.278911564625844"/>
    <n v="147"/>
    <x v="1"/>
    <x v="1"/>
    <n v="1567918800"/>
    <n v="1568350800"/>
    <b v="0"/>
    <b v="0"/>
    <x v="3"/>
    <x v="3"/>
    <s v="theater/plays"/>
  </r>
  <r>
    <n v="107"/>
    <s v="Tucker, Schmidt and Reid"/>
    <s v="Multi-layered encompassing installation"/>
    <n v="3500"/>
    <n v="6527"/>
    <n v="186.49"/>
    <x v="1"/>
    <n v="75.895348837209298"/>
    <n v="86"/>
    <x v="1"/>
    <x v="1"/>
    <n v="1524459600"/>
    <n v="1525928400"/>
    <b v="0"/>
    <b v="1"/>
    <x v="3"/>
    <x v="3"/>
    <s v="theater/plays"/>
  </r>
  <r>
    <n v="108"/>
    <s v="Decker Inc"/>
    <s v="Universal encompassing implementation"/>
    <n v="1500"/>
    <n v="8929"/>
    <n v="595.27"/>
    <x v="1"/>
    <n v="107.57831325301204"/>
    <n v="83"/>
    <x v="1"/>
    <x v="1"/>
    <n v="1333688400"/>
    <n v="1336885200"/>
    <b v="0"/>
    <b v="0"/>
    <x v="4"/>
    <x v="4"/>
    <s v="film &amp; video/documentary"/>
  </r>
  <r>
    <n v="109"/>
    <s v="Romero and Sons"/>
    <s v="Object-based client-server application"/>
    <n v="5200"/>
    <n v="3079"/>
    <n v="59.21"/>
    <x v="0"/>
    <n v="51.31666666666667"/>
    <n v="60"/>
    <x v="1"/>
    <x v="1"/>
    <n v="1389506400"/>
    <n v="1389679200"/>
    <b v="0"/>
    <b v="0"/>
    <x v="4"/>
    <x v="19"/>
    <s v="film &amp; video/television"/>
  </r>
  <r>
    <n v="110"/>
    <s v="Castillo-Carey"/>
    <s v="Cross-platform solution-oriented process improvement"/>
    <n v="142400"/>
    <n v="21307"/>
    <n v="14.96"/>
    <x v="0"/>
    <n v="71.983108108108112"/>
    <n v="296"/>
    <x v="1"/>
    <x v="1"/>
    <n v="1536642000"/>
    <n v="1538283600"/>
    <b v="0"/>
    <b v="0"/>
    <x v="0"/>
    <x v="0"/>
    <s v="food/food trucks"/>
  </r>
  <r>
    <n v="111"/>
    <s v="Hart-Briggs"/>
    <s v="Re-engineered user-facing approach"/>
    <n v="61400"/>
    <n v="73653"/>
    <n v="119.96"/>
    <x v="1"/>
    <n v="108.95414201183432"/>
    <n v="676"/>
    <x v="1"/>
    <x v="1"/>
    <n v="1348290000"/>
    <n v="1348808400"/>
    <b v="0"/>
    <b v="0"/>
    <x v="5"/>
    <x v="15"/>
    <s v="publishing/radio &amp; podcasts"/>
  </r>
  <r>
    <n v="112"/>
    <s v="Jones-Meyer"/>
    <s v="Re-engineered client-driven hub"/>
    <n v="4700"/>
    <n v="12635"/>
    <n v="268.83"/>
    <x v="1"/>
    <n v="35"/>
    <n v="361"/>
    <x v="2"/>
    <x v="2"/>
    <n v="1408856400"/>
    <n v="1410152400"/>
    <b v="0"/>
    <b v="0"/>
    <x v="2"/>
    <x v="2"/>
    <s v="technology/web"/>
  </r>
  <r>
    <n v="113"/>
    <s v="Wright, Hartman and Yu"/>
    <s v="User-friendly tertiary array"/>
    <n v="3300"/>
    <n v="12437"/>
    <n v="376.88"/>
    <x v="1"/>
    <n v="94.938931297709928"/>
    <n v="131"/>
    <x v="1"/>
    <x v="1"/>
    <n v="1505192400"/>
    <n v="1505797200"/>
    <b v="0"/>
    <b v="0"/>
    <x v="0"/>
    <x v="0"/>
    <s v="food/food trucks"/>
  </r>
  <r>
    <n v="114"/>
    <s v="Harper-Davis"/>
    <s v="Robust heuristic encoding"/>
    <n v="1900"/>
    <n v="13816"/>
    <n v="727.16"/>
    <x v="1"/>
    <n v="109.65079365079364"/>
    <n v="126"/>
    <x v="1"/>
    <x v="1"/>
    <n v="1554786000"/>
    <n v="1554872400"/>
    <b v="0"/>
    <b v="1"/>
    <x v="2"/>
    <x v="8"/>
    <s v="technology/wearables"/>
  </r>
  <r>
    <n v="115"/>
    <s v="Barrett PLC"/>
    <s v="Team-oriented clear-thinking capacity"/>
    <n v="166700"/>
    <n v="145382"/>
    <n v="87.21"/>
    <x v="0"/>
    <n v="44.001815980629537"/>
    <n v="3304"/>
    <x v="6"/>
    <x v="6"/>
    <n v="1510898400"/>
    <n v="1513922400"/>
    <b v="0"/>
    <b v="0"/>
    <x v="5"/>
    <x v="13"/>
    <s v="publishing/fiction"/>
  </r>
  <r>
    <n v="116"/>
    <s v="David-Clark"/>
    <s v="De-engineered motivating standardization"/>
    <n v="7200"/>
    <n v="6336"/>
    <n v="88"/>
    <x v="0"/>
    <n v="86.794520547945211"/>
    <n v="73"/>
    <x v="1"/>
    <x v="1"/>
    <n v="1442552400"/>
    <n v="1442638800"/>
    <b v="0"/>
    <b v="0"/>
    <x v="3"/>
    <x v="3"/>
    <s v="theater/plays"/>
  </r>
  <r>
    <n v="117"/>
    <s v="Chaney-Dennis"/>
    <s v="Business-focused 24hour groupware"/>
    <n v="4900"/>
    <n v="8523"/>
    <n v="173.94"/>
    <x v="1"/>
    <n v="30.992727272727272"/>
    <n v="275"/>
    <x v="1"/>
    <x v="1"/>
    <n v="1316667600"/>
    <n v="1317186000"/>
    <b v="0"/>
    <b v="0"/>
    <x v="4"/>
    <x v="19"/>
    <s v="film &amp; video/television"/>
  </r>
  <r>
    <n v="118"/>
    <s v="Robinson, Lopez and Christensen"/>
    <s v="Organic next generation protocol"/>
    <n v="5400"/>
    <n v="6351"/>
    <n v="117.61"/>
    <x v="1"/>
    <n v="94.791044776119406"/>
    <n v="67"/>
    <x v="1"/>
    <x v="1"/>
    <n v="1390716000"/>
    <n v="1391234400"/>
    <b v="0"/>
    <b v="0"/>
    <x v="7"/>
    <x v="14"/>
    <s v="photography/photography books"/>
  </r>
  <r>
    <n v="119"/>
    <s v="Clark and Sons"/>
    <s v="Reverse-engineered full-range Internet solution"/>
    <n v="5000"/>
    <n v="10748"/>
    <n v="214.96"/>
    <x v="1"/>
    <n v="69.79220779220779"/>
    <n v="154"/>
    <x v="1"/>
    <x v="1"/>
    <n v="1402894800"/>
    <n v="1404363600"/>
    <b v="0"/>
    <b v="1"/>
    <x v="4"/>
    <x v="4"/>
    <s v="film &amp; video/documentary"/>
  </r>
  <r>
    <n v="120"/>
    <s v="Vega Group"/>
    <s v="Synchronized regional synergy"/>
    <n v="75100"/>
    <n v="112272"/>
    <n v="149.5"/>
    <x v="1"/>
    <n v="63.003367003367003"/>
    <n v="1782"/>
    <x v="1"/>
    <x v="1"/>
    <n v="1429246800"/>
    <n v="1429592400"/>
    <b v="0"/>
    <b v="1"/>
    <x v="6"/>
    <x v="20"/>
    <s v="games/mobile games"/>
  </r>
  <r>
    <n v="121"/>
    <s v="Brown-Brown"/>
    <s v="Multi-lateral homogeneous success"/>
    <n v="45300"/>
    <n v="99361"/>
    <n v="219.34"/>
    <x v="1"/>
    <n v="110.0343300110742"/>
    <n v="903"/>
    <x v="1"/>
    <x v="1"/>
    <n v="1412485200"/>
    <n v="1413608400"/>
    <b v="0"/>
    <b v="0"/>
    <x v="6"/>
    <x v="11"/>
    <s v="games/video games"/>
  </r>
  <r>
    <n v="122"/>
    <s v="Taylor PLC"/>
    <s v="Seamless zero-defect solution"/>
    <n v="136800"/>
    <n v="88055"/>
    <n v="64.37"/>
    <x v="0"/>
    <n v="25.997933274284026"/>
    <n v="3387"/>
    <x v="1"/>
    <x v="1"/>
    <n v="1417068000"/>
    <n v="1419400800"/>
    <b v="0"/>
    <b v="0"/>
    <x v="5"/>
    <x v="13"/>
    <s v="publishing/fiction"/>
  </r>
  <r>
    <n v="123"/>
    <s v="Edwards-Lewis"/>
    <s v="Enhanced scalable concept"/>
    <n v="177700"/>
    <n v="33092"/>
    <n v="18.62"/>
    <x v="0"/>
    <n v="49.987915407854985"/>
    <n v="662"/>
    <x v="0"/>
    <x v="0"/>
    <n v="1448344800"/>
    <n v="1448604000"/>
    <b v="1"/>
    <b v="0"/>
    <x v="3"/>
    <x v="3"/>
    <s v="theater/plays"/>
  </r>
  <r>
    <n v="124"/>
    <s v="Stanton, Neal and Rodriguez"/>
    <s v="Polarized uniform software"/>
    <n v="2600"/>
    <n v="9562"/>
    <n v="367.77"/>
    <x v="1"/>
    <n v="101.72340425531915"/>
    <n v="94"/>
    <x v="6"/>
    <x v="6"/>
    <n v="1557723600"/>
    <n v="1562302800"/>
    <b v="0"/>
    <b v="0"/>
    <x v="7"/>
    <x v="14"/>
    <s v="photography/photography books"/>
  </r>
  <r>
    <n v="125"/>
    <s v="Pratt LLC"/>
    <s v="Stand-alone web-enabled moderator"/>
    <n v="5300"/>
    <n v="8475"/>
    <n v="159.91"/>
    <x v="1"/>
    <n v="47.083333333333336"/>
    <n v="180"/>
    <x v="1"/>
    <x v="1"/>
    <n v="1537333200"/>
    <n v="1537678800"/>
    <b v="0"/>
    <b v="0"/>
    <x v="3"/>
    <x v="3"/>
    <s v="theater/plays"/>
  </r>
  <r>
    <n v="126"/>
    <s v="Gross PLC"/>
    <s v="Proactive methodical benchmark"/>
    <n v="180200"/>
    <n v="69617"/>
    <n v="38.630000000000003"/>
    <x v="0"/>
    <n v="89.944444444444443"/>
    <n v="774"/>
    <x v="1"/>
    <x v="1"/>
    <n v="1471150800"/>
    <n v="1473570000"/>
    <b v="0"/>
    <b v="1"/>
    <x v="3"/>
    <x v="3"/>
    <s v="theater/plays"/>
  </r>
  <r>
    <n v="127"/>
    <s v="Martinez, Gomez and Dalton"/>
    <s v="Team-oriented 6thgeneration matrix"/>
    <n v="103200"/>
    <n v="53067"/>
    <n v="51.42"/>
    <x v="0"/>
    <n v="78.96875"/>
    <n v="672"/>
    <x v="0"/>
    <x v="0"/>
    <n v="1273640400"/>
    <n v="1273899600"/>
    <b v="0"/>
    <b v="0"/>
    <x v="3"/>
    <x v="3"/>
    <s v="theater/plays"/>
  </r>
  <r>
    <n v="128"/>
    <s v="Allen-Curtis"/>
    <s v="Phased human-resource core"/>
    <n v="70600"/>
    <n v="42596"/>
    <n v="60.33"/>
    <x v="3"/>
    <n v="80.067669172932327"/>
    <n v="532"/>
    <x v="1"/>
    <x v="1"/>
    <n v="1282885200"/>
    <n v="1284008400"/>
    <b v="0"/>
    <b v="0"/>
    <x v="1"/>
    <x v="1"/>
    <s v="music/rock"/>
  </r>
  <r>
    <n v="129"/>
    <s v="Morgan-Martinez"/>
    <s v="Mandatory tertiary implementation"/>
    <n v="148500"/>
    <n v="4756"/>
    <n v="3.2"/>
    <x v="3"/>
    <n v="86.472727272727269"/>
    <n v="55"/>
    <x v="2"/>
    <x v="2"/>
    <n v="1422943200"/>
    <n v="1425103200"/>
    <b v="0"/>
    <b v="0"/>
    <x v="0"/>
    <x v="0"/>
    <s v="food/food trucks"/>
  </r>
  <r>
    <n v="130"/>
    <s v="Luna, Anderson and Fox"/>
    <s v="Secured directional encryption"/>
    <n v="9600"/>
    <n v="14925"/>
    <n v="155.47"/>
    <x v="1"/>
    <n v="28.001876172607879"/>
    <n v="533"/>
    <x v="3"/>
    <x v="3"/>
    <n v="1319605200"/>
    <n v="1320991200"/>
    <b v="0"/>
    <b v="0"/>
    <x v="4"/>
    <x v="6"/>
    <s v="film &amp; video/drama"/>
  </r>
  <r>
    <n v="131"/>
    <s v="Fleming, Zhang and Henderson"/>
    <s v="Distributed 5thgeneration implementation"/>
    <n v="164700"/>
    <n v="166116"/>
    <n v="100.86"/>
    <x v="1"/>
    <n v="67.996725337699544"/>
    <n v="2443"/>
    <x v="4"/>
    <x v="4"/>
    <n v="1385704800"/>
    <n v="1386828000"/>
    <b v="0"/>
    <b v="0"/>
    <x v="2"/>
    <x v="2"/>
    <s v="technology/web"/>
  </r>
  <r>
    <n v="132"/>
    <s v="Flowers and Sons"/>
    <s v="Virtual static core"/>
    <n v="3300"/>
    <n v="3834"/>
    <n v="116.18"/>
    <x v="1"/>
    <n v="43.078651685393261"/>
    <n v="89"/>
    <x v="1"/>
    <x v="1"/>
    <n v="1515736800"/>
    <n v="1517119200"/>
    <b v="0"/>
    <b v="1"/>
    <x v="3"/>
    <x v="3"/>
    <s v="theater/plays"/>
  </r>
  <r>
    <n v="133"/>
    <s v="Gates PLC"/>
    <s v="Secured content-based product"/>
    <n v="4500"/>
    <n v="13985"/>
    <n v="310.77999999999997"/>
    <x v="1"/>
    <n v="87.95597484276729"/>
    <n v="159"/>
    <x v="1"/>
    <x v="1"/>
    <n v="1313125200"/>
    <n v="1315026000"/>
    <b v="0"/>
    <b v="0"/>
    <x v="1"/>
    <x v="21"/>
    <s v="music/world music"/>
  </r>
  <r>
    <n v="134"/>
    <s v="Caldwell LLC"/>
    <s v="Secured executive concept"/>
    <n v="99500"/>
    <n v="89288"/>
    <n v="89.74"/>
    <x v="0"/>
    <n v="94.987234042553197"/>
    <n v="940"/>
    <x v="5"/>
    <x v="5"/>
    <n v="1308459600"/>
    <n v="1312693200"/>
    <b v="0"/>
    <b v="1"/>
    <x v="4"/>
    <x v="4"/>
    <s v="film &amp; video/documentary"/>
  </r>
  <r>
    <n v="135"/>
    <s v="Le, Burton and Evans"/>
    <s v="Balanced zero-defect software"/>
    <n v="7700"/>
    <n v="5488"/>
    <n v="71.27"/>
    <x v="0"/>
    <n v="46.905982905982903"/>
    <n v="117"/>
    <x v="1"/>
    <x v="1"/>
    <n v="1362636000"/>
    <n v="1363064400"/>
    <b v="0"/>
    <b v="1"/>
    <x v="3"/>
    <x v="3"/>
    <s v="theater/plays"/>
  </r>
  <r>
    <n v="136"/>
    <s v="Briggs PLC"/>
    <s v="Distributed context-sensitive flexibility"/>
    <n v="82800"/>
    <n v="2721"/>
    <n v="3.29"/>
    <x v="3"/>
    <n v="46.913793103448278"/>
    <n v="58"/>
    <x v="1"/>
    <x v="1"/>
    <n v="1402117200"/>
    <n v="1403154000"/>
    <b v="0"/>
    <b v="1"/>
    <x v="4"/>
    <x v="6"/>
    <s v="film &amp; video/drama"/>
  </r>
  <r>
    <n v="137"/>
    <s v="Hudson-Nguyen"/>
    <s v="Down-sized disintermediate support"/>
    <n v="1800"/>
    <n v="4712"/>
    <n v="261.77999999999997"/>
    <x v="1"/>
    <n v="94.24"/>
    <n v="50"/>
    <x v="1"/>
    <x v="1"/>
    <n v="1286341200"/>
    <n v="1286859600"/>
    <b v="0"/>
    <b v="0"/>
    <x v="5"/>
    <x v="9"/>
    <s v="publishing/nonfiction"/>
  </r>
  <r>
    <n v="138"/>
    <s v="Hogan Ltd"/>
    <s v="Stand-alone mission-critical moratorium"/>
    <n v="9600"/>
    <n v="9216"/>
    <n v="96"/>
    <x v="0"/>
    <n v="80.139130434782615"/>
    <n v="115"/>
    <x v="1"/>
    <x v="1"/>
    <n v="1348808400"/>
    <n v="1349326800"/>
    <b v="0"/>
    <b v="0"/>
    <x v="6"/>
    <x v="20"/>
    <s v="games/mobile games"/>
  </r>
  <r>
    <n v="139"/>
    <s v="Hamilton, Wright and Chavez"/>
    <s v="Down-sized empowering protocol"/>
    <n v="92100"/>
    <n v="19246"/>
    <n v="20.9"/>
    <x v="0"/>
    <n v="59.036809815950917"/>
    <n v="326"/>
    <x v="1"/>
    <x v="1"/>
    <n v="1429592400"/>
    <n v="1430974800"/>
    <b v="0"/>
    <b v="1"/>
    <x v="2"/>
    <x v="8"/>
    <s v="technology/wearables"/>
  </r>
  <r>
    <n v="140"/>
    <s v="Bautista-Cross"/>
    <s v="Fully-configurable coherent Internet solution"/>
    <n v="5500"/>
    <n v="12274"/>
    <n v="223.16"/>
    <x v="1"/>
    <n v="65.989247311827953"/>
    <n v="186"/>
    <x v="1"/>
    <x v="1"/>
    <n v="1519538400"/>
    <n v="1519970400"/>
    <b v="0"/>
    <b v="0"/>
    <x v="4"/>
    <x v="4"/>
    <s v="film &amp; video/documentary"/>
  </r>
  <r>
    <n v="141"/>
    <s v="Jackson LLC"/>
    <s v="Distributed motivating algorithm"/>
    <n v="64300"/>
    <n v="65323"/>
    <n v="101.59"/>
    <x v="1"/>
    <n v="60.992530345471522"/>
    <n v="1071"/>
    <x v="1"/>
    <x v="1"/>
    <n v="1434085200"/>
    <n v="1434603600"/>
    <b v="0"/>
    <b v="0"/>
    <x v="2"/>
    <x v="2"/>
    <s v="technology/web"/>
  </r>
  <r>
    <n v="142"/>
    <s v="Figueroa Ltd"/>
    <s v="Expanded solution-oriented benchmark"/>
    <n v="5000"/>
    <n v="11502"/>
    <n v="230.04"/>
    <x v="1"/>
    <n v="98.307692307692307"/>
    <n v="117"/>
    <x v="1"/>
    <x v="1"/>
    <n v="1333688400"/>
    <n v="1337230800"/>
    <b v="0"/>
    <b v="0"/>
    <x v="2"/>
    <x v="2"/>
    <s v="technology/web"/>
  </r>
  <r>
    <n v="143"/>
    <s v="Avila-Jones"/>
    <s v="Implemented discrete secured line"/>
    <n v="5400"/>
    <n v="7322"/>
    <n v="135.59"/>
    <x v="1"/>
    <n v="104.6"/>
    <n v="70"/>
    <x v="1"/>
    <x v="1"/>
    <n v="1277701200"/>
    <n v="1279429200"/>
    <b v="0"/>
    <b v="0"/>
    <x v="1"/>
    <x v="7"/>
    <s v="music/indie rock"/>
  </r>
  <r>
    <n v="144"/>
    <s v="Martin, Lopez and Hunter"/>
    <s v="Multi-lateral actuating installation"/>
    <n v="9000"/>
    <n v="11619"/>
    <n v="129.1"/>
    <x v="1"/>
    <n v="86.066666666666663"/>
    <n v="135"/>
    <x v="1"/>
    <x v="1"/>
    <n v="1560747600"/>
    <n v="1561438800"/>
    <b v="0"/>
    <b v="0"/>
    <x v="3"/>
    <x v="3"/>
    <s v="theater/plays"/>
  </r>
  <r>
    <n v="145"/>
    <s v="Fields-Moore"/>
    <s v="Secured reciprocal array"/>
    <n v="25000"/>
    <n v="59128"/>
    <n v="236.51"/>
    <x v="1"/>
    <n v="76.989583333333329"/>
    <n v="768"/>
    <x v="5"/>
    <x v="5"/>
    <n v="1410066000"/>
    <n v="1410498000"/>
    <b v="0"/>
    <b v="0"/>
    <x v="2"/>
    <x v="8"/>
    <s v="technology/wearables"/>
  </r>
  <r>
    <n v="146"/>
    <s v="Harris-Golden"/>
    <s v="Optional bandwidth-monitored middleware"/>
    <n v="8800"/>
    <n v="1518"/>
    <n v="17.25"/>
    <x v="3"/>
    <n v="29.764705882352942"/>
    <n v="51"/>
    <x v="1"/>
    <x v="1"/>
    <n v="1320732000"/>
    <n v="1322460000"/>
    <b v="0"/>
    <b v="0"/>
    <x v="3"/>
    <x v="3"/>
    <s v="theater/plays"/>
  </r>
  <r>
    <n v="147"/>
    <s v="Moss, Norman and Dunlap"/>
    <s v="Upgradable upward-trending workforce"/>
    <n v="8300"/>
    <n v="9337"/>
    <n v="112.49"/>
    <x v="1"/>
    <n v="46.91959798994975"/>
    <n v="199"/>
    <x v="1"/>
    <x v="1"/>
    <n v="1465794000"/>
    <n v="1466312400"/>
    <b v="0"/>
    <b v="1"/>
    <x v="3"/>
    <x v="3"/>
    <s v="theater/plays"/>
  </r>
  <r>
    <n v="148"/>
    <s v="White, Larson and Wright"/>
    <s v="Upgradable hybrid capability"/>
    <n v="9300"/>
    <n v="11255"/>
    <n v="121.02"/>
    <x v="1"/>
    <n v="105.18691588785046"/>
    <n v="107"/>
    <x v="1"/>
    <x v="1"/>
    <n v="1500958800"/>
    <n v="1501736400"/>
    <b v="0"/>
    <b v="0"/>
    <x v="2"/>
    <x v="8"/>
    <s v="technology/wearables"/>
  </r>
  <r>
    <n v="149"/>
    <s v="Payne, Oliver and Burch"/>
    <s v="Managed fresh-thinking flexibility"/>
    <n v="6200"/>
    <n v="13632"/>
    <n v="219.87"/>
    <x v="1"/>
    <n v="69.907692307692301"/>
    <n v="195"/>
    <x v="1"/>
    <x v="1"/>
    <n v="1357020000"/>
    <n v="1361512800"/>
    <b v="0"/>
    <b v="0"/>
    <x v="1"/>
    <x v="7"/>
    <s v="music/indie rock"/>
  </r>
  <r>
    <n v="150"/>
    <s v="Brown, Palmer and Pace"/>
    <s v="Networked stable workforce"/>
    <n v="100"/>
    <n v="1"/>
    <n v="1"/>
    <x v="0"/>
    <n v="1"/>
    <n v="1"/>
    <x v="1"/>
    <x v="1"/>
    <n v="1544940000"/>
    <n v="1545026400"/>
    <b v="0"/>
    <b v="0"/>
    <x v="1"/>
    <x v="1"/>
    <s v="music/rock"/>
  </r>
  <r>
    <n v="151"/>
    <s v="Parker LLC"/>
    <s v="Customizable intermediate extranet"/>
    <n v="137200"/>
    <n v="88037"/>
    <n v="64.17"/>
    <x v="0"/>
    <n v="60.011588275391958"/>
    <n v="1467"/>
    <x v="1"/>
    <x v="1"/>
    <n v="1402290000"/>
    <n v="1406696400"/>
    <b v="0"/>
    <b v="0"/>
    <x v="1"/>
    <x v="5"/>
    <s v="music/electric music"/>
  </r>
  <r>
    <n v="152"/>
    <s v="Bowen, Mcdonald and Hall"/>
    <s v="User-centric fault-tolerant task-force"/>
    <n v="41500"/>
    <n v="175573"/>
    <n v="423.07"/>
    <x v="1"/>
    <n v="52.006220379146917"/>
    <n v="3376"/>
    <x v="1"/>
    <x v="1"/>
    <n v="1487311200"/>
    <n v="1487916000"/>
    <b v="0"/>
    <b v="0"/>
    <x v="1"/>
    <x v="7"/>
    <s v="music/indie rock"/>
  </r>
  <r>
    <n v="153"/>
    <s v="Whitehead, Bell and Hughes"/>
    <s v="Multi-tiered radical definition"/>
    <n v="189400"/>
    <n v="176112"/>
    <n v="92.98"/>
    <x v="0"/>
    <n v="31.000176025347649"/>
    <n v="5681"/>
    <x v="1"/>
    <x v="1"/>
    <n v="1350622800"/>
    <n v="1351141200"/>
    <b v="0"/>
    <b v="0"/>
    <x v="3"/>
    <x v="3"/>
    <s v="theater/plays"/>
  </r>
  <r>
    <n v="154"/>
    <s v="Rodriguez-Brown"/>
    <s v="Devolved foreground benchmark"/>
    <n v="171300"/>
    <n v="100650"/>
    <n v="58.76"/>
    <x v="0"/>
    <n v="95.042492917847028"/>
    <n v="1059"/>
    <x v="1"/>
    <x v="1"/>
    <n v="1463029200"/>
    <n v="1465016400"/>
    <b v="0"/>
    <b v="1"/>
    <x v="1"/>
    <x v="7"/>
    <s v="music/indie rock"/>
  </r>
  <r>
    <n v="155"/>
    <s v="Hall-Schaefer"/>
    <s v="Distributed eco-centric methodology"/>
    <n v="139500"/>
    <n v="90706"/>
    <n v="65.02"/>
    <x v="0"/>
    <n v="75.968174204355108"/>
    <n v="1194"/>
    <x v="1"/>
    <x v="1"/>
    <n v="1269493200"/>
    <n v="1270789200"/>
    <b v="0"/>
    <b v="0"/>
    <x v="3"/>
    <x v="3"/>
    <s v="theater/plays"/>
  </r>
  <r>
    <n v="156"/>
    <s v="Meza-Rogers"/>
    <s v="Streamlined encompassing encryption"/>
    <n v="36400"/>
    <n v="26914"/>
    <n v="73.94"/>
    <x v="3"/>
    <n v="71.013192612137203"/>
    <n v="379"/>
    <x v="2"/>
    <x v="2"/>
    <n v="1570251600"/>
    <n v="1572325200"/>
    <b v="0"/>
    <b v="0"/>
    <x v="1"/>
    <x v="1"/>
    <s v="music/rock"/>
  </r>
  <r>
    <n v="157"/>
    <s v="Curtis-Curtis"/>
    <s v="User-friendly reciprocal initiative"/>
    <n v="4200"/>
    <n v="2212"/>
    <n v="52.67"/>
    <x v="0"/>
    <n v="73.733333333333334"/>
    <n v="30"/>
    <x v="2"/>
    <x v="2"/>
    <n v="1388383200"/>
    <n v="1389420000"/>
    <b v="0"/>
    <b v="0"/>
    <x v="7"/>
    <x v="14"/>
    <s v="photography/photography books"/>
  </r>
  <r>
    <n v="158"/>
    <s v="Carlson Inc"/>
    <s v="Ergonomic fresh-thinking installation"/>
    <n v="2100"/>
    <n v="4640"/>
    <n v="220.95"/>
    <x v="1"/>
    <n v="113.17073170731707"/>
    <n v="41"/>
    <x v="1"/>
    <x v="1"/>
    <n v="1449554400"/>
    <n v="1449640800"/>
    <b v="0"/>
    <b v="0"/>
    <x v="1"/>
    <x v="1"/>
    <s v="music/rock"/>
  </r>
  <r>
    <n v="159"/>
    <s v="Clarke, Anderson and Lee"/>
    <s v="Robust explicit hardware"/>
    <n v="191200"/>
    <n v="191222"/>
    <n v="100.01"/>
    <x v="1"/>
    <n v="105.00933552992861"/>
    <n v="1821"/>
    <x v="1"/>
    <x v="1"/>
    <n v="1553662800"/>
    <n v="1555218000"/>
    <b v="0"/>
    <b v="1"/>
    <x v="3"/>
    <x v="3"/>
    <s v="theater/plays"/>
  </r>
  <r>
    <n v="160"/>
    <s v="Evans Group"/>
    <s v="Stand-alone actuating support"/>
    <n v="8000"/>
    <n v="12985"/>
    <n v="162.31"/>
    <x v="1"/>
    <n v="79.176829268292678"/>
    <n v="164"/>
    <x v="1"/>
    <x v="1"/>
    <n v="1556341200"/>
    <n v="1557723600"/>
    <b v="0"/>
    <b v="0"/>
    <x v="2"/>
    <x v="8"/>
    <s v="technology/wearables"/>
  </r>
  <r>
    <n v="161"/>
    <s v="Bruce Group"/>
    <s v="Cross-platform methodical process improvement"/>
    <n v="5500"/>
    <n v="4300"/>
    <n v="78.180000000000007"/>
    <x v="0"/>
    <n v="57.333333333333336"/>
    <n v="75"/>
    <x v="1"/>
    <x v="1"/>
    <n v="1442984400"/>
    <n v="1443502800"/>
    <b v="0"/>
    <b v="1"/>
    <x v="2"/>
    <x v="2"/>
    <s v="technology/web"/>
  </r>
  <r>
    <n v="162"/>
    <s v="Keith, Alvarez and Potter"/>
    <s v="Extended bottom-line open architecture"/>
    <n v="6100"/>
    <n v="9134"/>
    <n v="149.74"/>
    <x v="1"/>
    <n v="58.178343949044589"/>
    <n v="157"/>
    <x v="5"/>
    <x v="5"/>
    <n v="1544248800"/>
    <n v="1546840800"/>
    <b v="0"/>
    <b v="0"/>
    <x v="1"/>
    <x v="1"/>
    <s v="music/rock"/>
  </r>
  <r>
    <n v="163"/>
    <s v="Burton-Watkins"/>
    <s v="Extended reciprocal circuit"/>
    <n v="3500"/>
    <n v="8864"/>
    <n v="253.26"/>
    <x v="1"/>
    <n v="36.032520325203251"/>
    <n v="246"/>
    <x v="1"/>
    <x v="1"/>
    <n v="1508475600"/>
    <n v="1512712800"/>
    <b v="0"/>
    <b v="1"/>
    <x v="7"/>
    <x v="14"/>
    <s v="photography/photography books"/>
  </r>
  <r>
    <n v="164"/>
    <s v="Lopez and Sons"/>
    <s v="Polarized human-resource protocol"/>
    <n v="150500"/>
    <n v="150755"/>
    <n v="100.17"/>
    <x v="1"/>
    <n v="107.99068767908309"/>
    <n v="1396"/>
    <x v="1"/>
    <x v="1"/>
    <n v="1507438800"/>
    <n v="1507525200"/>
    <b v="0"/>
    <b v="0"/>
    <x v="3"/>
    <x v="3"/>
    <s v="theater/plays"/>
  </r>
  <r>
    <n v="165"/>
    <s v="Cordova Ltd"/>
    <s v="Synergized radical product"/>
    <n v="90400"/>
    <n v="110279"/>
    <n v="121.99"/>
    <x v="1"/>
    <n v="44.005985634477256"/>
    <n v="2506"/>
    <x v="1"/>
    <x v="1"/>
    <n v="1501563600"/>
    <n v="1504328400"/>
    <b v="0"/>
    <b v="0"/>
    <x v="2"/>
    <x v="2"/>
    <s v="technology/web"/>
  </r>
  <r>
    <n v="166"/>
    <s v="Brown-Vang"/>
    <s v="Robust heuristic artificial intelligence"/>
    <n v="9800"/>
    <n v="13439"/>
    <n v="137.13"/>
    <x v="1"/>
    <n v="55.077868852459019"/>
    <n v="244"/>
    <x v="1"/>
    <x v="1"/>
    <n v="1292997600"/>
    <n v="1293343200"/>
    <b v="0"/>
    <b v="0"/>
    <x v="7"/>
    <x v="14"/>
    <s v="photography/photography books"/>
  </r>
  <r>
    <n v="167"/>
    <s v="Cruz-Ward"/>
    <s v="Robust content-based emulation"/>
    <n v="2600"/>
    <n v="10804"/>
    <n v="415.54"/>
    <x v="1"/>
    <n v="74"/>
    <n v="146"/>
    <x v="2"/>
    <x v="2"/>
    <n v="1370840400"/>
    <n v="1371704400"/>
    <b v="0"/>
    <b v="0"/>
    <x v="3"/>
    <x v="3"/>
    <s v="theater/plays"/>
  </r>
  <r>
    <n v="168"/>
    <s v="Hernandez Group"/>
    <s v="Ergonomic uniform open system"/>
    <n v="128100"/>
    <n v="40107"/>
    <n v="31.31"/>
    <x v="0"/>
    <n v="41.996858638743454"/>
    <n v="955"/>
    <x v="3"/>
    <x v="3"/>
    <n v="1550815200"/>
    <n v="1552798800"/>
    <b v="0"/>
    <b v="1"/>
    <x v="1"/>
    <x v="7"/>
    <s v="music/indie rock"/>
  </r>
  <r>
    <n v="169"/>
    <s v="Tran, Steele and Wilson"/>
    <s v="Profit-focused modular product"/>
    <n v="23300"/>
    <n v="98811"/>
    <n v="424.08"/>
    <x v="1"/>
    <n v="77.988161010260455"/>
    <n v="1267"/>
    <x v="1"/>
    <x v="1"/>
    <n v="1339909200"/>
    <n v="1342328400"/>
    <b v="0"/>
    <b v="1"/>
    <x v="4"/>
    <x v="12"/>
    <s v="film &amp; video/shorts"/>
  </r>
  <r>
    <n v="170"/>
    <s v="Summers, Gallegos and Stein"/>
    <s v="Mandatory mobile product"/>
    <n v="188100"/>
    <n v="5528"/>
    <n v="2.94"/>
    <x v="0"/>
    <n v="82.507462686567166"/>
    <n v="67"/>
    <x v="1"/>
    <x v="1"/>
    <n v="1501736400"/>
    <n v="1502341200"/>
    <b v="0"/>
    <b v="0"/>
    <x v="1"/>
    <x v="7"/>
    <s v="music/indie rock"/>
  </r>
  <r>
    <n v="171"/>
    <s v="Blair Group"/>
    <s v="Public-key 3rdgeneration budgetary management"/>
    <n v="4900"/>
    <n v="521"/>
    <n v="10.63"/>
    <x v="0"/>
    <n v="104.2"/>
    <n v="5"/>
    <x v="1"/>
    <x v="1"/>
    <n v="1395291600"/>
    <n v="1397192400"/>
    <b v="0"/>
    <b v="0"/>
    <x v="5"/>
    <x v="18"/>
    <s v="publishing/translations"/>
  </r>
  <r>
    <n v="172"/>
    <s v="Nixon Inc"/>
    <s v="Centralized national firmware"/>
    <n v="800"/>
    <n v="663"/>
    <n v="82.88"/>
    <x v="0"/>
    <n v="25.5"/>
    <n v="26"/>
    <x v="1"/>
    <x v="1"/>
    <n v="1405746000"/>
    <n v="1407042000"/>
    <b v="0"/>
    <b v="1"/>
    <x v="4"/>
    <x v="4"/>
    <s v="film &amp; video/documentary"/>
  </r>
  <r>
    <n v="173"/>
    <s v="White LLC"/>
    <s v="Cross-group 4thgeneration middleware"/>
    <n v="96700"/>
    <n v="157635"/>
    <n v="163.01"/>
    <x v="1"/>
    <n v="100.98334401024984"/>
    <n v="1561"/>
    <x v="1"/>
    <x v="1"/>
    <n v="1368853200"/>
    <n v="1369371600"/>
    <b v="0"/>
    <b v="0"/>
    <x v="3"/>
    <x v="3"/>
    <s v="theater/plays"/>
  </r>
  <r>
    <n v="174"/>
    <s v="Santos, Black and Donovan"/>
    <s v="Pre-emptive scalable access"/>
    <n v="600"/>
    <n v="5368"/>
    <n v="894.67"/>
    <x v="1"/>
    <n v="111.83333333333333"/>
    <n v="48"/>
    <x v="1"/>
    <x v="1"/>
    <n v="1444021200"/>
    <n v="1444107600"/>
    <b v="0"/>
    <b v="1"/>
    <x v="2"/>
    <x v="8"/>
    <s v="technology/wearables"/>
  </r>
  <r>
    <n v="175"/>
    <s v="Jones, Contreras and Burnett"/>
    <s v="Sharable intangible migration"/>
    <n v="181200"/>
    <n v="47459"/>
    <n v="26.19"/>
    <x v="0"/>
    <n v="41.999115044247787"/>
    <n v="1130"/>
    <x v="1"/>
    <x v="1"/>
    <n v="1472619600"/>
    <n v="1474261200"/>
    <b v="0"/>
    <b v="0"/>
    <x v="3"/>
    <x v="3"/>
    <s v="theater/plays"/>
  </r>
  <r>
    <n v="176"/>
    <s v="Stone-Orozco"/>
    <s v="Proactive scalable Graphical User Interface"/>
    <n v="115000"/>
    <n v="86060"/>
    <n v="74.83"/>
    <x v="0"/>
    <n v="110.05115089514067"/>
    <n v="782"/>
    <x v="1"/>
    <x v="1"/>
    <n v="1472878800"/>
    <n v="1473656400"/>
    <b v="0"/>
    <b v="0"/>
    <x v="3"/>
    <x v="3"/>
    <s v="theater/plays"/>
  </r>
  <r>
    <n v="177"/>
    <s v="Lee, Gibson and Morgan"/>
    <s v="Digitized solution-oriented product"/>
    <n v="38800"/>
    <n v="161593"/>
    <n v="416.48"/>
    <x v="1"/>
    <n v="58.997079225994888"/>
    <n v="2739"/>
    <x v="1"/>
    <x v="1"/>
    <n v="1289800800"/>
    <n v="1291960800"/>
    <b v="0"/>
    <b v="0"/>
    <x v="3"/>
    <x v="3"/>
    <s v="theater/plays"/>
  </r>
  <r>
    <n v="178"/>
    <s v="Alexander-Williams"/>
    <s v="Triple-buffered cohesive structure"/>
    <n v="7200"/>
    <n v="6927"/>
    <n v="96.21"/>
    <x v="0"/>
    <n v="32.985714285714288"/>
    <n v="210"/>
    <x v="1"/>
    <x v="1"/>
    <n v="1505970000"/>
    <n v="1506747600"/>
    <b v="0"/>
    <b v="0"/>
    <x v="0"/>
    <x v="0"/>
    <s v="food/food trucks"/>
  </r>
  <r>
    <n v="179"/>
    <s v="Marks Ltd"/>
    <s v="Realigned human-resource orchestration"/>
    <n v="44500"/>
    <n v="159185"/>
    <n v="357.72"/>
    <x v="1"/>
    <n v="45.005654509471306"/>
    <n v="3537"/>
    <x v="0"/>
    <x v="0"/>
    <n v="1363496400"/>
    <n v="1363582800"/>
    <b v="0"/>
    <b v="1"/>
    <x v="3"/>
    <x v="3"/>
    <s v="theater/plays"/>
  </r>
  <r>
    <n v="180"/>
    <s v="Olsen, Edwards and Reid"/>
    <s v="Optional clear-thinking software"/>
    <n v="56000"/>
    <n v="172736"/>
    <n v="308.45999999999998"/>
    <x v="1"/>
    <n v="81.98196487897485"/>
    <n v="2107"/>
    <x v="2"/>
    <x v="2"/>
    <n v="1269234000"/>
    <n v="1269666000"/>
    <b v="0"/>
    <b v="0"/>
    <x v="2"/>
    <x v="8"/>
    <s v="technology/wearables"/>
  </r>
  <r>
    <n v="181"/>
    <s v="Daniels, Rose and Tyler"/>
    <s v="Centralized global approach"/>
    <n v="8600"/>
    <n v="5315"/>
    <n v="61.8"/>
    <x v="0"/>
    <n v="39.080882352941174"/>
    <n v="136"/>
    <x v="1"/>
    <x v="1"/>
    <n v="1507093200"/>
    <n v="1508648400"/>
    <b v="0"/>
    <b v="0"/>
    <x v="2"/>
    <x v="2"/>
    <s v="technology/web"/>
  </r>
  <r>
    <n v="182"/>
    <s v="Adams Group"/>
    <s v="Reverse-engineered bandwidth-monitored contingency"/>
    <n v="27100"/>
    <n v="195750"/>
    <n v="722.32"/>
    <x v="1"/>
    <n v="58.996383363471971"/>
    <n v="3318"/>
    <x v="3"/>
    <x v="3"/>
    <n v="1560574800"/>
    <n v="1561957200"/>
    <b v="0"/>
    <b v="0"/>
    <x v="3"/>
    <x v="3"/>
    <s v="theater/plays"/>
  </r>
  <r>
    <n v="183"/>
    <s v="Rogers, Huerta and Medina"/>
    <s v="Pre-emptive bandwidth-monitored instruction set"/>
    <n v="5100"/>
    <n v="3525"/>
    <n v="69.12"/>
    <x v="0"/>
    <n v="40.988372093023258"/>
    <n v="86"/>
    <x v="0"/>
    <x v="0"/>
    <n v="1284008400"/>
    <n v="1285131600"/>
    <b v="0"/>
    <b v="0"/>
    <x v="1"/>
    <x v="1"/>
    <s v="music/rock"/>
  </r>
  <r>
    <n v="184"/>
    <s v="Howard, Carter and Griffith"/>
    <s v="Adaptive asynchronous emulation"/>
    <n v="3600"/>
    <n v="10550"/>
    <n v="293.06"/>
    <x v="1"/>
    <n v="31.029411764705884"/>
    <n v="340"/>
    <x v="1"/>
    <x v="1"/>
    <n v="1556859600"/>
    <n v="1556946000"/>
    <b v="0"/>
    <b v="0"/>
    <x v="3"/>
    <x v="3"/>
    <s v="theater/plays"/>
  </r>
  <r>
    <n v="185"/>
    <s v="Bailey PLC"/>
    <s v="Innovative actuating conglomeration"/>
    <n v="1000"/>
    <n v="718"/>
    <n v="71.8"/>
    <x v="0"/>
    <n v="37.789473684210527"/>
    <n v="19"/>
    <x v="1"/>
    <x v="1"/>
    <n v="1526187600"/>
    <n v="1527138000"/>
    <b v="0"/>
    <b v="0"/>
    <x v="4"/>
    <x v="19"/>
    <s v="film &amp; video/television"/>
  </r>
  <r>
    <n v="186"/>
    <s v="Parker Group"/>
    <s v="Grass-roots foreground policy"/>
    <n v="88800"/>
    <n v="28358"/>
    <n v="31.93"/>
    <x v="0"/>
    <n v="32.006772009029348"/>
    <n v="886"/>
    <x v="1"/>
    <x v="1"/>
    <n v="1400821200"/>
    <n v="1402117200"/>
    <b v="0"/>
    <b v="0"/>
    <x v="3"/>
    <x v="3"/>
    <s v="theater/plays"/>
  </r>
  <r>
    <n v="187"/>
    <s v="Fox Group"/>
    <s v="Horizontal transitional paradigm"/>
    <n v="60200"/>
    <n v="138384"/>
    <n v="229.87"/>
    <x v="1"/>
    <n v="95.966712898751737"/>
    <n v="1442"/>
    <x v="0"/>
    <x v="0"/>
    <n v="1361599200"/>
    <n v="1364014800"/>
    <b v="0"/>
    <b v="1"/>
    <x v="4"/>
    <x v="12"/>
    <s v="film &amp; video/shorts"/>
  </r>
  <r>
    <n v="188"/>
    <s v="Walker, Jones and Rodriguez"/>
    <s v="Networked didactic info-mediaries"/>
    <n v="8200"/>
    <n v="2625"/>
    <n v="32.01"/>
    <x v="0"/>
    <n v="75"/>
    <n v="35"/>
    <x v="6"/>
    <x v="6"/>
    <n v="1417500000"/>
    <n v="1417586400"/>
    <b v="0"/>
    <b v="0"/>
    <x v="3"/>
    <x v="3"/>
    <s v="theater/plays"/>
  </r>
  <r>
    <n v="189"/>
    <s v="Anthony-Shaw"/>
    <s v="Switchable contextually-based access"/>
    <n v="191300"/>
    <n v="45004"/>
    <n v="23.53"/>
    <x v="3"/>
    <n v="102.0498866213152"/>
    <n v="441"/>
    <x v="1"/>
    <x v="1"/>
    <n v="1457071200"/>
    <n v="1457071200"/>
    <b v="0"/>
    <b v="0"/>
    <x v="3"/>
    <x v="3"/>
    <s v="theater/plays"/>
  </r>
  <r>
    <n v="190"/>
    <s v="Cook LLC"/>
    <s v="Up-sized dynamic throughput"/>
    <n v="3700"/>
    <n v="2538"/>
    <n v="68.59"/>
    <x v="0"/>
    <n v="105.75"/>
    <n v="24"/>
    <x v="1"/>
    <x v="1"/>
    <n v="1370322000"/>
    <n v="1370408400"/>
    <b v="0"/>
    <b v="1"/>
    <x v="3"/>
    <x v="3"/>
    <s v="theater/plays"/>
  </r>
  <r>
    <n v="191"/>
    <s v="Sutton PLC"/>
    <s v="Mandatory reciprocal superstructure"/>
    <n v="8400"/>
    <n v="3188"/>
    <n v="37.950000000000003"/>
    <x v="0"/>
    <n v="37.069767441860463"/>
    <n v="86"/>
    <x v="6"/>
    <x v="6"/>
    <n v="1552366800"/>
    <n v="1552626000"/>
    <b v="0"/>
    <b v="0"/>
    <x v="3"/>
    <x v="3"/>
    <s v="theater/plays"/>
  </r>
  <r>
    <n v="192"/>
    <s v="Long, Morgan and Mitchell"/>
    <s v="Upgradable 4thgeneration productivity"/>
    <n v="42600"/>
    <n v="8517"/>
    <n v="19.989999999999998"/>
    <x v="0"/>
    <n v="35.049382716049379"/>
    <n v="243"/>
    <x v="1"/>
    <x v="1"/>
    <n v="1403845200"/>
    <n v="1404190800"/>
    <b v="0"/>
    <b v="0"/>
    <x v="1"/>
    <x v="1"/>
    <s v="music/rock"/>
  </r>
  <r>
    <n v="193"/>
    <s v="Calhoun, Rogers and Long"/>
    <s v="Progressive discrete hub"/>
    <n v="6600"/>
    <n v="3012"/>
    <n v="45.64"/>
    <x v="0"/>
    <n v="46.338461538461537"/>
    <n v="65"/>
    <x v="1"/>
    <x v="1"/>
    <n v="1523163600"/>
    <n v="1523509200"/>
    <b v="1"/>
    <b v="0"/>
    <x v="1"/>
    <x v="7"/>
    <s v="music/indie rock"/>
  </r>
  <r>
    <n v="194"/>
    <s v="Sandoval Group"/>
    <s v="Assimilated multi-tasking archive"/>
    <n v="7100"/>
    <n v="8716"/>
    <n v="122.76"/>
    <x v="1"/>
    <n v="69.174603174603178"/>
    <n v="126"/>
    <x v="1"/>
    <x v="1"/>
    <n v="1442206800"/>
    <n v="1443589200"/>
    <b v="0"/>
    <b v="0"/>
    <x v="1"/>
    <x v="16"/>
    <s v="music/metal"/>
  </r>
  <r>
    <n v="195"/>
    <s v="Smith and Sons"/>
    <s v="Upgradable high-level solution"/>
    <n v="15800"/>
    <n v="57157"/>
    <n v="361.75"/>
    <x v="1"/>
    <n v="109.07824427480917"/>
    <n v="524"/>
    <x v="1"/>
    <x v="1"/>
    <n v="1532840400"/>
    <n v="1533445200"/>
    <b v="0"/>
    <b v="0"/>
    <x v="1"/>
    <x v="5"/>
    <s v="music/electric music"/>
  </r>
  <r>
    <n v="196"/>
    <s v="King Inc"/>
    <s v="Organic bandwidth-monitored frame"/>
    <n v="8200"/>
    <n v="5178"/>
    <n v="63.15"/>
    <x v="0"/>
    <n v="51.78"/>
    <n v="100"/>
    <x v="3"/>
    <x v="3"/>
    <n v="1472878800"/>
    <n v="1474520400"/>
    <b v="0"/>
    <b v="0"/>
    <x v="2"/>
    <x v="8"/>
    <s v="technology/wearables"/>
  </r>
  <r>
    <n v="197"/>
    <s v="Perry and Sons"/>
    <s v="Business-focused logistical framework"/>
    <n v="54700"/>
    <n v="163118"/>
    <n v="298.2"/>
    <x v="1"/>
    <n v="82.010055304172951"/>
    <n v="1989"/>
    <x v="1"/>
    <x v="1"/>
    <n v="1498194000"/>
    <n v="1499403600"/>
    <b v="0"/>
    <b v="0"/>
    <x v="4"/>
    <x v="6"/>
    <s v="film &amp; video/drama"/>
  </r>
  <r>
    <n v="198"/>
    <s v="Palmer Inc"/>
    <s v="Universal multi-state capability"/>
    <n v="63200"/>
    <n v="6041"/>
    <n v="9.56"/>
    <x v="0"/>
    <n v="35.958333333333336"/>
    <n v="168"/>
    <x v="1"/>
    <x v="1"/>
    <n v="1281070800"/>
    <n v="1283576400"/>
    <b v="0"/>
    <b v="0"/>
    <x v="1"/>
    <x v="5"/>
    <s v="music/electric music"/>
  </r>
  <r>
    <n v="199"/>
    <s v="Hull, Baker and Martinez"/>
    <s v="Digitized reciprocal infrastructure"/>
    <n v="1800"/>
    <n v="968"/>
    <n v="53.78"/>
    <x v="0"/>
    <n v="74.461538461538467"/>
    <n v="13"/>
    <x v="1"/>
    <x v="1"/>
    <n v="1436245200"/>
    <n v="1436590800"/>
    <b v="0"/>
    <b v="0"/>
    <x v="1"/>
    <x v="1"/>
    <s v="music/rock"/>
  </r>
  <r>
    <n v="200"/>
    <s v="Becker, Rice and White"/>
    <s v="Reduced dedicated capability"/>
    <n v="100"/>
    <n v="2"/>
    <n v="2"/>
    <x v="0"/>
    <n v="2"/>
    <n v="1"/>
    <x v="0"/>
    <x v="0"/>
    <n v="1269493200"/>
    <n v="1270443600"/>
    <b v="0"/>
    <b v="0"/>
    <x v="3"/>
    <x v="3"/>
    <s v="theater/plays"/>
  </r>
  <r>
    <n v="201"/>
    <s v="Osborne, Perkins and Knox"/>
    <s v="Cross-platform bi-directional workforce"/>
    <n v="2100"/>
    <n v="14305"/>
    <n v="681.19"/>
    <x v="1"/>
    <n v="91.114649681528661"/>
    <n v="157"/>
    <x v="1"/>
    <x v="1"/>
    <n v="1406264400"/>
    <n v="1407819600"/>
    <b v="0"/>
    <b v="0"/>
    <x v="2"/>
    <x v="2"/>
    <s v="technology/web"/>
  </r>
  <r>
    <n v="202"/>
    <s v="Mcknight-Freeman"/>
    <s v="Upgradable scalable methodology"/>
    <n v="8300"/>
    <n v="6543"/>
    <n v="78.83"/>
    <x v="3"/>
    <n v="79.792682926829272"/>
    <n v="82"/>
    <x v="1"/>
    <x v="1"/>
    <n v="1317531600"/>
    <n v="1317877200"/>
    <b v="0"/>
    <b v="0"/>
    <x v="0"/>
    <x v="0"/>
    <s v="food/food trucks"/>
  </r>
  <r>
    <n v="203"/>
    <s v="Hayden, Shannon and Stein"/>
    <s v="Customer-focused client-server service-desk"/>
    <n v="143900"/>
    <n v="193413"/>
    <n v="134.41"/>
    <x v="1"/>
    <n v="42.999777678968428"/>
    <n v="4498"/>
    <x v="2"/>
    <x v="2"/>
    <n v="1484632800"/>
    <n v="1484805600"/>
    <b v="0"/>
    <b v="0"/>
    <x v="3"/>
    <x v="3"/>
    <s v="theater/plays"/>
  </r>
  <r>
    <n v="204"/>
    <s v="Daniel-Luna"/>
    <s v="Mandatory multimedia leverage"/>
    <n v="75000"/>
    <n v="2529"/>
    <n v="3.37"/>
    <x v="0"/>
    <n v="63.225000000000001"/>
    <n v="40"/>
    <x v="1"/>
    <x v="1"/>
    <n v="1301806800"/>
    <n v="1302670800"/>
    <b v="0"/>
    <b v="0"/>
    <x v="1"/>
    <x v="17"/>
    <s v="music/jazz"/>
  </r>
  <r>
    <n v="205"/>
    <s v="Weaver-Marquez"/>
    <s v="Focused analyzing circuit"/>
    <n v="1300"/>
    <n v="5614"/>
    <n v="431.85"/>
    <x v="1"/>
    <n v="70.174999999999997"/>
    <n v="80"/>
    <x v="1"/>
    <x v="1"/>
    <n v="1539752400"/>
    <n v="1540789200"/>
    <b v="1"/>
    <b v="0"/>
    <x v="3"/>
    <x v="3"/>
    <s v="theater/plays"/>
  </r>
  <r>
    <n v="206"/>
    <s v="Austin, Baker and Kelley"/>
    <s v="Fundamental grid-enabled strategy"/>
    <n v="9000"/>
    <n v="3496"/>
    <n v="38.840000000000003"/>
    <x v="3"/>
    <n v="61.333333333333336"/>
    <n v="57"/>
    <x v="1"/>
    <x v="1"/>
    <n v="1267250400"/>
    <n v="1268028000"/>
    <b v="0"/>
    <b v="0"/>
    <x v="5"/>
    <x v="13"/>
    <s v="publishing/fiction"/>
  </r>
  <r>
    <n v="207"/>
    <s v="Carney-Anderson"/>
    <s v="Digitized 5thgeneration knowledgebase"/>
    <n v="1000"/>
    <n v="4257"/>
    <n v="425.7"/>
    <x v="1"/>
    <n v="99"/>
    <n v="43"/>
    <x v="1"/>
    <x v="1"/>
    <n v="1535432400"/>
    <n v="1537160400"/>
    <b v="0"/>
    <b v="1"/>
    <x v="1"/>
    <x v="1"/>
    <s v="music/rock"/>
  </r>
  <r>
    <n v="208"/>
    <s v="Jackson Inc"/>
    <s v="Mandatory multi-tasking encryption"/>
    <n v="196900"/>
    <n v="199110"/>
    <n v="101.12"/>
    <x v="1"/>
    <n v="96.984900146127615"/>
    <n v="2053"/>
    <x v="1"/>
    <x v="1"/>
    <n v="1510207200"/>
    <n v="1512280800"/>
    <b v="0"/>
    <b v="0"/>
    <x v="4"/>
    <x v="4"/>
    <s v="film &amp; video/documentary"/>
  </r>
  <r>
    <n v="209"/>
    <s v="Warren Ltd"/>
    <s v="Distributed system-worthy application"/>
    <n v="194500"/>
    <n v="41212"/>
    <n v="21.19"/>
    <x v="2"/>
    <n v="51.004950495049506"/>
    <n v="808"/>
    <x v="2"/>
    <x v="2"/>
    <n v="1462510800"/>
    <n v="1463115600"/>
    <b v="0"/>
    <b v="0"/>
    <x v="4"/>
    <x v="4"/>
    <s v="film &amp; video/documentary"/>
  </r>
  <r>
    <n v="210"/>
    <s v="Schultz Inc"/>
    <s v="Synergistic tertiary time-frame"/>
    <n v="9400"/>
    <n v="6338"/>
    <n v="67.430000000000007"/>
    <x v="0"/>
    <n v="28.044247787610619"/>
    <n v="226"/>
    <x v="3"/>
    <x v="3"/>
    <n v="1488520800"/>
    <n v="1490850000"/>
    <b v="0"/>
    <b v="0"/>
    <x v="4"/>
    <x v="22"/>
    <s v="film &amp; video/science fiction"/>
  </r>
  <r>
    <n v="211"/>
    <s v="Thompson LLC"/>
    <s v="Customer-focused impactful benchmark"/>
    <n v="104400"/>
    <n v="99100"/>
    <n v="94.92"/>
    <x v="0"/>
    <n v="60.984615384615381"/>
    <n v="1625"/>
    <x v="1"/>
    <x v="1"/>
    <n v="1377579600"/>
    <n v="1379653200"/>
    <b v="0"/>
    <b v="0"/>
    <x v="3"/>
    <x v="3"/>
    <s v="theater/plays"/>
  </r>
  <r>
    <n v="212"/>
    <s v="Johnson Inc"/>
    <s v="Profound next generation infrastructure"/>
    <n v="8100"/>
    <n v="12300"/>
    <n v="151.85"/>
    <x v="1"/>
    <n v="73.214285714285708"/>
    <n v="168"/>
    <x v="1"/>
    <x v="1"/>
    <n v="1576389600"/>
    <n v="1580364000"/>
    <b v="0"/>
    <b v="0"/>
    <x v="3"/>
    <x v="3"/>
    <s v="theater/plays"/>
  </r>
  <r>
    <n v="213"/>
    <s v="Morgan-Warren"/>
    <s v="Face-to-face encompassing info-mediaries"/>
    <n v="87900"/>
    <n v="171549"/>
    <n v="195.16"/>
    <x v="1"/>
    <n v="39.997435299603637"/>
    <n v="4289"/>
    <x v="1"/>
    <x v="1"/>
    <n v="1289019600"/>
    <n v="1289714400"/>
    <b v="0"/>
    <b v="1"/>
    <x v="1"/>
    <x v="7"/>
    <s v="music/indie rock"/>
  </r>
  <r>
    <n v="214"/>
    <s v="Sullivan Group"/>
    <s v="Open-source fresh-thinking policy"/>
    <n v="1400"/>
    <n v="14324"/>
    <n v="1023.14"/>
    <x v="1"/>
    <n v="86.812121212121212"/>
    <n v="165"/>
    <x v="1"/>
    <x v="1"/>
    <n v="1282194000"/>
    <n v="1282712400"/>
    <b v="0"/>
    <b v="0"/>
    <x v="1"/>
    <x v="1"/>
    <s v="music/rock"/>
  </r>
  <r>
    <n v="215"/>
    <s v="Vargas, Banks and Palmer"/>
    <s v="Extended 24/7 implementation"/>
    <n v="156800"/>
    <n v="6024"/>
    <n v="3.84"/>
    <x v="0"/>
    <n v="42.125874125874127"/>
    <n v="143"/>
    <x v="1"/>
    <x v="1"/>
    <n v="1550037600"/>
    <n v="1550210400"/>
    <b v="0"/>
    <b v="0"/>
    <x v="3"/>
    <x v="3"/>
    <s v="theater/plays"/>
  </r>
  <r>
    <n v="216"/>
    <s v="Johnson, Dixon and Zimmerman"/>
    <s v="Organic dynamic algorithm"/>
    <n v="121700"/>
    <n v="188721"/>
    <n v="155.07"/>
    <x v="1"/>
    <n v="103.97851239669421"/>
    <n v="1815"/>
    <x v="1"/>
    <x v="1"/>
    <n v="1321941600"/>
    <n v="1322114400"/>
    <b v="0"/>
    <b v="0"/>
    <x v="3"/>
    <x v="3"/>
    <s v="theater/plays"/>
  </r>
  <r>
    <n v="217"/>
    <s v="Moore, Dudley and Navarro"/>
    <s v="Organic multi-tasking focus group"/>
    <n v="129400"/>
    <n v="57911"/>
    <n v="44.75"/>
    <x v="0"/>
    <n v="62.003211991434689"/>
    <n v="934"/>
    <x v="1"/>
    <x v="1"/>
    <n v="1556427600"/>
    <n v="1557205200"/>
    <b v="0"/>
    <b v="0"/>
    <x v="4"/>
    <x v="22"/>
    <s v="film &amp; video/science fiction"/>
  </r>
  <r>
    <n v="218"/>
    <s v="Price-Rodriguez"/>
    <s v="Adaptive logistical initiative"/>
    <n v="5700"/>
    <n v="12309"/>
    <n v="215.95"/>
    <x v="1"/>
    <n v="31.005037783375315"/>
    <n v="397"/>
    <x v="4"/>
    <x v="4"/>
    <n v="1320991200"/>
    <n v="1323928800"/>
    <b v="0"/>
    <b v="1"/>
    <x v="4"/>
    <x v="12"/>
    <s v="film &amp; video/shorts"/>
  </r>
  <r>
    <n v="219"/>
    <s v="Huang-Henderson"/>
    <s v="Stand-alone mobile customer loyalty"/>
    <n v="41700"/>
    <n v="138497"/>
    <n v="332.13"/>
    <x v="1"/>
    <n v="89.991552956465242"/>
    <n v="1539"/>
    <x v="1"/>
    <x v="1"/>
    <n v="1345093200"/>
    <n v="1346130000"/>
    <b v="0"/>
    <b v="0"/>
    <x v="4"/>
    <x v="10"/>
    <s v="film &amp; video/animation"/>
  </r>
  <r>
    <n v="220"/>
    <s v="Owens-Le"/>
    <s v="Focused composite approach"/>
    <n v="7900"/>
    <n v="667"/>
    <n v="8.44"/>
    <x v="0"/>
    <n v="39.235294117647058"/>
    <n v="17"/>
    <x v="1"/>
    <x v="1"/>
    <n v="1309496400"/>
    <n v="1311051600"/>
    <b v="1"/>
    <b v="0"/>
    <x v="3"/>
    <x v="3"/>
    <s v="theater/plays"/>
  </r>
  <r>
    <n v="221"/>
    <s v="Huff LLC"/>
    <s v="Face-to-face clear-thinking Local Area Network"/>
    <n v="121500"/>
    <n v="119830"/>
    <n v="98.63"/>
    <x v="0"/>
    <n v="54.993116108306566"/>
    <n v="2179"/>
    <x v="1"/>
    <x v="1"/>
    <n v="1340254800"/>
    <n v="1340427600"/>
    <b v="1"/>
    <b v="0"/>
    <x v="0"/>
    <x v="0"/>
    <s v="food/food trucks"/>
  </r>
  <r>
    <n v="222"/>
    <s v="Johnson LLC"/>
    <s v="Cross-group cohesive circuit"/>
    <n v="4800"/>
    <n v="6623"/>
    <n v="137.97999999999999"/>
    <x v="1"/>
    <n v="47.992753623188406"/>
    <n v="138"/>
    <x v="1"/>
    <x v="1"/>
    <n v="1412226000"/>
    <n v="1412312400"/>
    <b v="0"/>
    <b v="0"/>
    <x v="7"/>
    <x v="14"/>
    <s v="photography/photography books"/>
  </r>
  <r>
    <n v="223"/>
    <s v="Chavez, Garcia and Cantu"/>
    <s v="Synergistic explicit capability"/>
    <n v="87300"/>
    <n v="81897"/>
    <n v="93.81"/>
    <x v="0"/>
    <n v="87.966702470461868"/>
    <n v="931"/>
    <x v="1"/>
    <x v="1"/>
    <n v="1458104400"/>
    <n v="1459314000"/>
    <b v="0"/>
    <b v="0"/>
    <x v="3"/>
    <x v="3"/>
    <s v="theater/plays"/>
  </r>
  <r>
    <n v="224"/>
    <s v="Lester-Moore"/>
    <s v="Diverse analyzing definition"/>
    <n v="46300"/>
    <n v="186885"/>
    <n v="403.64"/>
    <x v="1"/>
    <n v="51.999165275459099"/>
    <n v="3594"/>
    <x v="1"/>
    <x v="1"/>
    <n v="1411534800"/>
    <n v="1415426400"/>
    <b v="0"/>
    <b v="0"/>
    <x v="4"/>
    <x v="22"/>
    <s v="film &amp; video/science fiction"/>
  </r>
  <r>
    <n v="225"/>
    <s v="Fox-Quinn"/>
    <s v="Enterprise-wide reciprocal success"/>
    <n v="67800"/>
    <n v="176398"/>
    <n v="260.17"/>
    <x v="1"/>
    <n v="29.999659863945578"/>
    <n v="5880"/>
    <x v="1"/>
    <x v="1"/>
    <n v="1399093200"/>
    <n v="1399093200"/>
    <b v="1"/>
    <b v="0"/>
    <x v="1"/>
    <x v="1"/>
    <s v="music/rock"/>
  </r>
  <r>
    <n v="226"/>
    <s v="Garcia Inc"/>
    <s v="Progressive neutral middleware"/>
    <n v="3000"/>
    <n v="10999"/>
    <n v="366.63"/>
    <x v="1"/>
    <n v="98.205357142857139"/>
    <n v="112"/>
    <x v="1"/>
    <x v="1"/>
    <n v="1270702800"/>
    <n v="1273899600"/>
    <b v="0"/>
    <b v="0"/>
    <x v="7"/>
    <x v="14"/>
    <s v="photography/photography books"/>
  </r>
  <r>
    <n v="227"/>
    <s v="Johnson-Lee"/>
    <s v="Intuitive exuding process improvement"/>
    <n v="60900"/>
    <n v="102751"/>
    <n v="168.72"/>
    <x v="1"/>
    <n v="108.96182396606575"/>
    <n v="943"/>
    <x v="1"/>
    <x v="1"/>
    <n v="1431666000"/>
    <n v="1432184400"/>
    <b v="0"/>
    <b v="0"/>
    <x v="6"/>
    <x v="20"/>
    <s v="games/mobile games"/>
  </r>
  <r>
    <n v="228"/>
    <s v="Pineda Group"/>
    <s v="Exclusive real-time protocol"/>
    <n v="137900"/>
    <n v="165352"/>
    <n v="119.91"/>
    <x v="1"/>
    <n v="66.998379254457049"/>
    <n v="2468"/>
    <x v="1"/>
    <x v="1"/>
    <n v="1472619600"/>
    <n v="1474779600"/>
    <b v="0"/>
    <b v="0"/>
    <x v="4"/>
    <x v="10"/>
    <s v="film &amp; video/animation"/>
  </r>
  <r>
    <n v="229"/>
    <s v="Hoffman-Howard"/>
    <s v="Extended encompassing application"/>
    <n v="85600"/>
    <n v="165798"/>
    <n v="193.69"/>
    <x v="1"/>
    <n v="64.99333594668758"/>
    <n v="2551"/>
    <x v="1"/>
    <x v="1"/>
    <n v="1496293200"/>
    <n v="1500440400"/>
    <b v="0"/>
    <b v="1"/>
    <x v="6"/>
    <x v="20"/>
    <s v="games/mobile games"/>
  </r>
  <r>
    <n v="230"/>
    <s v="Miranda, Hall and Mcgrath"/>
    <s v="Progressive value-added ability"/>
    <n v="2400"/>
    <n v="10084"/>
    <n v="420.17"/>
    <x v="1"/>
    <n v="99.841584158415841"/>
    <n v="101"/>
    <x v="1"/>
    <x v="1"/>
    <n v="1575612000"/>
    <n v="1575612000"/>
    <b v="0"/>
    <b v="0"/>
    <x v="6"/>
    <x v="11"/>
    <s v="games/video games"/>
  </r>
  <r>
    <n v="231"/>
    <s v="Williams, Carter and Gonzalez"/>
    <s v="Cross-platform uniform hardware"/>
    <n v="7200"/>
    <n v="5523"/>
    <n v="76.709999999999994"/>
    <x v="3"/>
    <n v="82.432835820895519"/>
    <n v="67"/>
    <x v="1"/>
    <x v="1"/>
    <n v="1369112400"/>
    <n v="1374123600"/>
    <b v="0"/>
    <b v="0"/>
    <x v="3"/>
    <x v="3"/>
    <s v="theater/plays"/>
  </r>
  <r>
    <n v="232"/>
    <s v="Davis-Rodriguez"/>
    <s v="Progressive secondary portal"/>
    <n v="3400"/>
    <n v="5823"/>
    <n v="171.26"/>
    <x v="1"/>
    <n v="63.293478260869563"/>
    <n v="92"/>
    <x v="1"/>
    <x v="1"/>
    <n v="1469422800"/>
    <n v="1469509200"/>
    <b v="0"/>
    <b v="0"/>
    <x v="3"/>
    <x v="3"/>
    <s v="theater/plays"/>
  </r>
  <r>
    <n v="233"/>
    <s v="Reid, Rivera and Perry"/>
    <s v="Multi-lateral national adapter"/>
    <n v="3800"/>
    <n v="6000"/>
    <n v="157.88999999999999"/>
    <x v="1"/>
    <n v="96.774193548387103"/>
    <n v="62"/>
    <x v="1"/>
    <x v="1"/>
    <n v="1307854800"/>
    <n v="1309237200"/>
    <b v="0"/>
    <b v="0"/>
    <x v="4"/>
    <x v="10"/>
    <s v="film &amp; video/animation"/>
  </r>
  <r>
    <n v="234"/>
    <s v="Mendoza-Parker"/>
    <s v="Enterprise-wide motivating matrices"/>
    <n v="7500"/>
    <n v="8181"/>
    <n v="109.08"/>
    <x v="1"/>
    <n v="54.906040268456373"/>
    <n v="149"/>
    <x v="6"/>
    <x v="6"/>
    <n v="1503378000"/>
    <n v="1503982800"/>
    <b v="0"/>
    <b v="1"/>
    <x v="6"/>
    <x v="11"/>
    <s v="games/video games"/>
  </r>
  <r>
    <n v="235"/>
    <s v="Lee, Ali and Guzman"/>
    <s v="Polarized upward-trending Local Area Network"/>
    <n v="8600"/>
    <n v="3589"/>
    <n v="41.73"/>
    <x v="0"/>
    <n v="39.010869565217391"/>
    <n v="92"/>
    <x v="1"/>
    <x v="1"/>
    <n v="1486965600"/>
    <n v="1487397600"/>
    <b v="0"/>
    <b v="0"/>
    <x v="4"/>
    <x v="10"/>
    <s v="film &amp; video/animation"/>
  </r>
  <r>
    <n v="236"/>
    <s v="Gallegos-Cobb"/>
    <s v="Object-based directional function"/>
    <n v="39500"/>
    <n v="4323"/>
    <n v="10.94"/>
    <x v="0"/>
    <n v="75.84210526315789"/>
    <n v="57"/>
    <x v="2"/>
    <x v="2"/>
    <n v="1561438800"/>
    <n v="1562043600"/>
    <b v="0"/>
    <b v="1"/>
    <x v="1"/>
    <x v="1"/>
    <s v="music/rock"/>
  </r>
  <r>
    <n v="237"/>
    <s v="Ellison PLC"/>
    <s v="Re-contextualized tangible open architecture"/>
    <n v="9300"/>
    <n v="14822"/>
    <n v="159.38"/>
    <x v="1"/>
    <n v="45.051671732522799"/>
    <n v="329"/>
    <x v="1"/>
    <x v="1"/>
    <n v="1398402000"/>
    <n v="1398574800"/>
    <b v="0"/>
    <b v="0"/>
    <x v="4"/>
    <x v="10"/>
    <s v="film &amp; video/animation"/>
  </r>
  <r>
    <n v="238"/>
    <s v="Bolton, Sanchez and Carrillo"/>
    <s v="Distributed systemic adapter"/>
    <n v="2400"/>
    <n v="10138"/>
    <n v="422.42"/>
    <x v="1"/>
    <n v="104.51546391752578"/>
    <n v="97"/>
    <x v="3"/>
    <x v="3"/>
    <n v="1513231200"/>
    <n v="1515391200"/>
    <b v="0"/>
    <b v="1"/>
    <x v="3"/>
    <x v="3"/>
    <s v="theater/plays"/>
  </r>
  <r>
    <n v="239"/>
    <s v="Mason-Sanders"/>
    <s v="Networked web-enabled instruction set"/>
    <n v="3200"/>
    <n v="3127"/>
    <n v="97.72"/>
    <x v="0"/>
    <n v="76.268292682926827"/>
    <n v="41"/>
    <x v="1"/>
    <x v="1"/>
    <n v="1440824400"/>
    <n v="1441170000"/>
    <b v="0"/>
    <b v="0"/>
    <x v="2"/>
    <x v="8"/>
    <s v="technology/wearables"/>
  </r>
  <r>
    <n v="240"/>
    <s v="Pitts-Reed"/>
    <s v="Vision-oriented dynamic service-desk"/>
    <n v="29400"/>
    <n v="123124"/>
    <n v="418.79"/>
    <x v="1"/>
    <n v="69.015695067264573"/>
    <n v="1784"/>
    <x v="1"/>
    <x v="1"/>
    <n v="1281070800"/>
    <n v="1281157200"/>
    <b v="0"/>
    <b v="0"/>
    <x v="3"/>
    <x v="3"/>
    <s v="theater/plays"/>
  </r>
  <r>
    <n v="241"/>
    <s v="Gonzalez-Martinez"/>
    <s v="Vision-oriented actuating open system"/>
    <n v="168500"/>
    <n v="171729"/>
    <n v="101.92"/>
    <x v="1"/>
    <n v="101.97684085510689"/>
    <n v="1684"/>
    <x v="2"/>
    <x v="2"/>
    <n v="1397365200"/>
    <n v="1398229200"/>
    <b v="0"/>
    <b v="1"/>
    <x v="5"/>
    <x v="9"/>
    <s v="publishing/nonfiction"/>
  </r>
  <r>
    <n v="242"/>
    <s v="Hill, Martin and Garcia"/>
    <s v="Sharable scalable core"/>
    <n v="8400"/>
    <n v="10729"/>
    <n v="127.73"/>
    <x v="1"/>
    <n v="42.915999999999997"/>
    <n v="250"/>
    <x v="1"/>
    <x v="1"/>
    <n v="1494392400"/>
    <n v="1495256400"/>
    <b v="0"/>
    <b v="1"/>
    <x v="1"/>
    <x v="1"/>
    <s v="music/rock"/>
  </r>
  <r>
    <n v="243"/>
    <s v="Garcia PLC"/>
    <s v="Customer-focused attitude-oriented function"/>
    <n v="2300"/>
    <n v="10240"/>
    <n v="445.22"/>
    <x v="1"/>
    <n v="43.025210084033617"/>
    <n v="238"/>
    <x v="1"/>
    <x v="1"/>
    <n v="1520143200"/>
    <n v="1520402400"/>
    <b v="0"/>
    <b v="0"/>
    <x v="3"/>
    <x v="3"/>
    <s v="theater/plays"/>
  </r>
  <r>
    <n v="244"/>
    <s v="Herring-Bailey"/>
    <s v="Reverse-engineered system-worthy extranet"/>
    <n v="700"/>
    <n v="3988"/>
    <n v="569.71"/>
    <x v="1"/>
    <n v="75.245283018867923"/>
    <n v="53"/>
    <x v="1"/>
    <x v="1"/>
    <n v="1405314000"/>
    <n v="1409806800"/>
    <b v="0"/>
    <b v="0"/>
    <x v="3"/>
    <x v="3"/>
    <s v="theater/plays"/>
  </r>
  <r>
    <n v="245"/>
    <s v="Russell-Gardner"/>
    <s v="Re-engineered systematic monitoring"/>
    <n v="2900"/>
    <n v="14771"/>
    <n v="509.34"/>
    <x v="1"/>
    <n v="69.023364485981304"/>
    <n v="214"/>
    <x v="1"/>
    <x v="1"/>
    <n v="1396846800"/>
    <n v="1396933200"/>
    <b v="0"/>
    <b v="0"/>
    <x v="3"/>
    <x v="3"/>
    <s v="theater/plays"/>
  </r>
  <r>
    <n v="246"/>
    <s v="Walters-Carter"/>
    <s v="Seamless value-added standardization"/>
    <n v="4500"/>
    <n v="14649"/>
    <n v="325.52999999999997"/>
    <x v="1"/>
    <n v="65.986486486486484"/>
    <n v="222"/>
    <x v="1"/>
    <x v="1"/>
    <n v="1375678800"/>
    <n v="1376024400"/>
    <b v="0"/>
    <b v="0"/>
    <x v="2"/>
    <x v="2"/>
    <s v="technology/web"/>
  </r>
  <r>
    <n v="247"/>
    <s v="Johnson, Patterson and Montoya"/>
    <s v="Triple-buffered fresh-thinking frame"/>
    <n v="19800"/>
    <n v="184658"/>
    <n v="932.62"/>
    <x v="1"/>
    <n v="98.013800424628457"/>
    <n v="1884"/>
    <x v="1"/>
    <x v="1"/>
    <n v="1482386400"/>
    <n v="1483682400"/>
    <b v="0"/>
    <b v="1"/>
    <x v="5"/>
    <x v="13"/>
    <s v="publishing/fiction"/>
  </r>
  <r>
    <n v="248"/>
    <s v="Roberts and Sons"/>
    <s v="Streamlined holistic knowledgebase"/>
    <n v="6200"/>
    <n v="13103"/>
    <n v="211.34"/>
    <x v="1"/>
    <n v="60.105504587155963"/>
    <n v="218"/>
    <x v="2"/>
    <x v="2"/>
    <n v="1420005600"/>
    <n v="1420437600"/>
    <b v="0"/>
    <b v="0"/>
    <x v="6"/>
    <x v="20"/>
    <s v="games/mobile games"/>
  </r>
  <r>
    <n v="249"/>
    <s v="Avila-Nelson"/>
    <s v="Up-sized intermediate website"/>
    <n v="61500"/>
    <n v="168095"/>
    <n v="273.33"/>
    <x v="1"/>
    <n v="26.000773395204948"/>
    <n v="6465"/>
    <x v="1"/>
    <x v="1"/>
    <n v="1420178400"/>
    <n v="1420783200"/>
    <b v="0"/>
    <b v="0"/>
    <x v="5"/>
    <x v="18"/>
    <s v="publishing/translations"/>
  </r>
  <r>
    <n v="250"/>
    <s v="Robbins and Sons"/>
    <s v="Future-proofed directional synergy"/>
    <n v="100"/>
    <n v="3"/>
    <n v="3"/>
    <x v="0"/>
    <n v="3"/>
    <n v="1"/>
    <x v="1"/>
    <x v="1"/>
    <n v="1264399200"/>
    <n v="1267423200"/>
    <b v="0"/>
    <b v="0"/>
    <x v="1"/>
    <x v="1"/>
    <s v="music/rock"/>
  </r>
  <r>
    <n v="251"/>
    <s v="Singleton Ltd"/>
    <s v="Enhanced user-facing function"/>
    <n v="7100"/>
    <n v="3840"/>
    <n v="54.08"/>
    <x v="0"/>
    <n v="38.019801980198018"/>
    <n v="101"/>
    <x v="1"/>
    <x v="1"/>
    <n v="1355032800"/>
    <n v="1355205600"/>
    <b v="0"/>
    <b v="0"/>
    <x v="3"/>
    <x v="3"/>
    <s v="theater/plays"/>
  </r>
  <r>
    <n v="252"/>
    <s v="Perez PLC"/>
    <s v="Operative bandwidth-monitored interface"/>
    <n v="1000"/>
    <n v="6263"/>
    <n v="626.29999999999995"/>
    <x v="1"/>
    <n v="106.15254237288136"/>
    <n v="59"/>
    <x v="1"/>
    <x v="1"/>
    <n v="1382677200"/>
    <n v="1383109200"/>
    <b v="0"/>
    <b v="0"/>
    <x v="3"/>
    <x v="3"/>
    <s v="theater/plays"/>
  </r>
  <r>
    <n v="253"/>
    <s v="Rogers, Jacobs and Jackson"/>
    <s v="Upgradable multi-state instruction set"/>
    <n v="121500"/>
    <n v="108161"/>
    <n v="89.02"/>
    <x v="0"/>
    <n v="81.019475655430711"/>
    <n v="1335"/>
    <x v="0"/>
    <x v="0"/>
    <n v="1302238800"/>
    <n v="1303275600"/>
    <b v="0"/>
    <b v="0"/>
    <x v="4"/>
    <x v="6"/>
    <s v="film &amp; video/drama"/>
  </r>
  <r>
    <n v="254"/>
    <s v="Barry Group"/>
    <s v="De-engineered static Local Area Network"/>
    <n v="4600"/>
    <n v="8505"/>
    <n v="184.89"/>
    <x v="1"/>
    <n v="96.647727272727266"/>
    <n v="88"/>
    <x v="1"/>
    <x v="1"/>
    <n v="1487656800"/>
    <n v="1487829600"/>
    <b v="0"/>
    <b v="0"/>
    <x v="5"/>
    <x v="9"/>
    <s v="publishing/nonfiction"/>
  </r>
  <r>
    <n v="255"/>
    <s v="Rosales, Branch and Harmon"/>
    <s v="Upgradable grid-enabled superstructure"/>
    <n v="80500"/>
    <n v="96735"/>
    <n v="120.17"/>
    <x v="1"/>
    <n v="57.003535651149086"/>
    <n v="1697"/>
    <x v="1"/>
    <x v="1"/>
    <n v="1297836000"/>
    <n v="1298268000"/>
    <b v="0"/>
    <b v="1"/>
    <x v="1"/>
    <x v="1"/>
    <s v="music/rock"/>
  </r>
  <r>
    <n v="256"/>
    <s v="Smith-Reid"/>
    <s v="Optimized actuating toolset"/>
    <n v="4100"/>
    <n v="959"/>
    <n v="23.39"/>
    <x v="0"/>
    <n v="63.93333333333333"/>
    <n v="15"/>
    <x v="4"/>
    <x v="4"/>
    <n v="1453615200"/>
    <n v="1456812000"/>
    <b v="0"/>
    <b v="0"/>
    <x v="1"/>
    <x v="1"/>
    <s v="music/rock"/>
  </r>
  <r>
    <n v="257"/>
    <s v="Williams Inc"/>
    <s v="Decentralized exuding strategy"/>
    <n v="5700"/>
    <n v="8322"/>
    <n v="146"/>
    <x v="1"/>
    <n v="90.456521739130437"/>
    <n v="92"/>
    <x v="1"/>
    <x v="1"/>
    <n v="1362463200"/>
    <n v="1363669200"/>
    <b v="0"/>
    <b v="0"/>
    <x v="3"/>
    <x v="3"/>
    <s v="theater/plays"/>
  </r>
  <r>
    <n v="258"/>
    <s v="Duncan, Mcdonald and Miller"/>
    <s v="Assimilated coherent hardware"/>
    <n v="5000"/>
    <n v="13424"/>
    <n v="268.48"/>
    <x v="1"/>
    <n v="72.172043010752688"/>
    <n v="186"/>
    <x v="1"/>
    <x v="1"/>
    <n v="1481176800"/>
    <n v="1482904800"/>
    <b v="0"/>
    <b v="1"/>
    <x v="3"/>
    <x v="3"/>
    <s v="theater/plays"/>
  </r>
  <r>
    <n v="259"/>
    <s v="Watkins Ltd"/>
    <s v="Multi-channeled responsive implementation"/>
    <n v="1800"/>
    <n v="10755"/>
    <n v="597.5"/>
    <x v="1"/>
    <n v="77.934782608695656"/>
    <n v="138"/>
    <x v="1"/>
    <x v="1"/>
    <n v="1354946400"/>
    <n v="1356588000"/>
    <b v="1"/>
    <b v="0"/>
    <x v="7"/>
    <x v="14"/>
    <s v="photography/photography books"/>
  </r>
  <r>
    <n v="260"/>
    <s v="Allen-Jones"/>
    <s v="Centralized modular initiative"/>
    <n v="6300"/>
    <n v="9935"/>
    <n v="157.69999999999999"/>
    <x v="1"/>
    <n v="38.065134099616856"/>
    <n v="261"/>
    <x v="1"/>
    <x v="1"/>
    <n v="1348808400"/>
    <n v="1349845200"/>
    <b v="0"/>
    <b v="0"/>
    <x v="1"/>
    <x v="1"/>
    <s v="music/rock"/>
  </r>
  <r>
    <n v="261"/>
    <s v="Mason-Smith"/>
    <s v="Reverse-engineered cohesive migration"/>
    <n v="84300"/>
    <n v="26303"/>
    <n v="31.2"/>
    <x v="0"/>
    <n v="57.936123348017624"/>
    <n v="454"/>
    <x v="1"/>
    <x v="1"/>
    <n v="1282712400"/>
    <n v="1283058000"/>
    <b v="0"/>
    <b v="1"/>
    <x v="1"/>
    <x v="1"/>
    <s v="music/rock"/>
  </r>
  <r>
    <n v="262"/>
    <s v="Lloyd, Kennedy and Davis"/>
    <s v="Compatible multimedia hub"/>
    <n v="1700"/>
    <n v="5328"/>
    <n v="313.41000000000003"/>
    <x v="1"/>
    <n v="49.794392523364486"/>
    <n v="107"/>
    <x v="1"/>
    <x v="1"/>
    <n v="1301979600"/>
    <n v="1304226000"/>
    <b v="0"/>
    <b v="1"/>
    <x v="1"/>
    <x v="7"/>
    <s v="music/indie rock"/>
  </r>
  <r>
    <n v="263"/>
    <s v="Walker Ltd"/>
    <s v="Organic eco-centric success"/>
    <n v="2900"/>
    <n v="10756"/>
    <n v="370.9"/>
    <x v="1"/>
    <n v="54.050251256281406"/>
    <n v="199"/>
    <x v="1"/>
    <x v="1"/>
    <n v="1263016800"/>
    <n v="1263016800"/>
    <b v="0"/>
    <b v="0"/>
    <x v="7"/>
    <x v="14"/>
    <s v="photography/photography books"/>
  </r>
  <r>
    <n v="264"/>
    <s v="Gordon PLC"/>
    <s v="Virtual reciprocal policy"/>
    <n v="45600"/>
    <n v="165375"/>
    <n v="362.66"/>
    <x v="1"/>
    <n v="30.002721335268504"/>
    <n v="5512"/>
    <x v="1"/>
    <x v="1"/>
    <n v="1360648800"/>
    <n v="1362031200"/>
    <b v="0"/>
    <b v="0"/>
    <x v="3"/>
    <x v="3"/>
    <s v="theater/plays"/>
  </r>
  <r>
    <n v="265"/>
    <s v="Lee and Sons"/>
    <s v="Persevering interactive emulation"/>
    <n v="4900"/>
    <n v="6031"/>
    <n v="123.08"/>
    <x v="1"/>
    <n v="70.127906976744185"/>
    <n v="86"/>
    <x v="1"/>
    <x v="1"/>
    <n v="1451800800"/>
    <n v="1455602400"/>
    <b v="0"/>
    <b v="0"/>
    <x v="3"/>
    <x v="3"/>
    <s v="theater/plays"/>
  </r>
  <r>
    <n v="266"/>
    <s v="Cole LLC"/>
    <s v="Proactive responsive emulation"/>
    <n v="111900"/>
    <n v="85902"/>
    <n v="76.77"/>
    <x v="0"/>
    <n v="26.996228786926462"/>
    <n v="3182"/>
    <x v="6"/>
    <x v="6"/>
    <n v="1415340000"/>
    <n v="1418191200"/>
    <b v="0"/>
    <b v="1"/>
    <x v="1"/>
    <x v="17"/>
    <s v="music/jazz"/>
  </r>
  <r>
    <n v="267"/>
    <s v="Acosta PLC"/>
    <s v="Extended eco-centric function"/>
    <n v="61600"/>
    <n v="143910"/>
    <n v="233.62"/>
    <x v="1"/>
    <n v="51.990606936416185"/>
    <n v="2768"/>
    <x v="2"/>
    <x v="2"/>
    <n v="1351054800"/>
    <n v="1352440800"/>
    <b v="0"/>
    <b v="0"/>
    <x v="3"/>
    <x v="3"/>
    <s v="theater/plays"/>
  </r>
  <r>
    <n v="268"/>
    <s v="Brown-Mckee"/>
    <s v="Networked optimal productivity"/>
    <n v="1500"/>
    <n v="2708"/>
    <n v="180.53"/>
    <x v="1"/>
    <n v="56.416666666666664"/>
    <n v="48"/>
    <x v="1"/>
    <x v="1"/>
    <n v="1349326800"/>
    <n v="1353304800"/>
    <b v="0"/>
    <b v="0"/>
    <x v="4"/>
    <x v="4"/>
    <s v="film &amp; video/documentary"/>
  </r>
  <r>
    <n v="269"/>
    <s v="Miles and Sons"/>
    <s v="Persistent attitude-oriented approach"/>
    <n v="3500"/>
    <n v="8842"/>
    <n v="252.63"/>
    <x v="1"/>
    <n v="101.63218390804597"/>
    <n v="87"/>
    <x v="1"/>
    <x v="1"/>
    <n v="1548914400"/>
    <n v="1550728800"/>
    <b v="0"/>
    <b v="0"/>
    <x v="4"/>
    <x v="19"/>
    <s v="film &amp; video/television"/>
  </r>
  <r>
    <n v="270"/>
    <s v="Sawyer, Horton and Williams"/>
    <s v="Triple-buffered 4thgeneration toolset"/>
    <n v="173900"/>
    <n v="47260"/>
    <n v="27.18"/>
    <x v="3"/>
    <n v="25.005291005291006"/>
    <n v="1890"/>
    <x v="1"/>
    <x v="1"/>
    <n v="1291269600"/>
    <n v="1291442400"/>
    <b v="0"/>
    <b v="0"/>
    <x v="6"/>
    <x v="11"/>
    <s v="games/video games"/>
  </r>
  <r>
    <n v="271"/>
    <s v="Foley-Cox"/>
    <s v="Progressive zero administration leverage"/>
    <n v="153700"/>
    <n v="1953"/>
    <n v="1.27"/>
    <x v="2"/>
    <n v="32.016393442622949"/>
    <n v="61"/>
    <x v="1"/>
    <x v="1"/>
    <n v="1449468000"/>
    <n v="1452146400"/>
    <b v="0"/>
    <b v="0"/>
    <x v="7"/>
    <x v="14"/>
    <s v="photography/photography books"/>
  </r>
  <r>
    <n v="272"/>
    <s v="Horton, Morrison and Clark"/>
    <s v="Networked radical neural-net"/>
    <n v="51100"/>
    <n v="155349"/>
    <n v="304.01"/>
    <x v="1"/>
    <n v="82.021647307286173"/>
    <n v="1894"/>
    <x v="1"/>
    <x v="1"/>
    <n v="1562734800"/>
    <n v="1564894800"/>
    <b v="0"/>
    <b v="1"/>
    <x v="3"/>
    <x v="3"/>
    <s v="theater/plays"/>
  </r>
  <r>
    <n v="273"/>
    <s v="Thomas and Sons"/>
    <s v="Re-engineered heuristic forecast"/>
    <n v="7800"/>
    <n v="10704"/>
    <n v="137.22999999999999"/>
    <x v="1"/>
    <n v="37.957446808510639"/>
    <n v="282"/>
    <x v="0"/>
    <x v="0"/>
    <n v="1505624400"/>
    <n v="1505883600"/>
    <b v="0"/>
    <b v="0"/>
    <x v="3"/>
    <x v="3"/>
    <s v="theater/plays"/>
  </r>
  <r>
    <n v="274"/>
    <s v="Morgan-Jenkins"/>
    <s v="Fully-configurable background algorithm"/>
    <n v="2400"/>
    <n v="773"/>
    <n v="32.21"/>
    <x v="0"/>
    <n v="51.533333333333331"/>
    <n v="15"/>
    <x v="1"/>
    <x v="1"/>
    <n v="1509948000"/>
    <n v="1510380000"/>
    <b v="0"/>
    <b v="0"/>
    <x v="3"/>
    <x v="3"/>
    <s v="theater/plays"/>
  </r>
  <r>
    <n v="275"/>
    <s v="Ward, Sanchez and Kemp"/>
    <s v="Stand-alone discrete Graphical User Interface"/>
    <n v="3900"/>
    <n v="9419"/>
    <n v="241.51"/>
    <x v="1"/>
    <n v="81.198275862068968"/>
    <n v="116"/>
    <x v="1"/>
    <x v="1"/>
    <n v="1554526800"/>
    <n v="1555218000"/>
    <b v="0"/>
    <b v="0"/>
    <x v="5"/>
    <x v="18"/>
    <s v="publishing/translations"/>
  </r>
  <r>
    <n v="276"/>
    <s v="Fields Ltd"/>
    <s v="Front-line foreground project"/>
    <n v="5500"/>
    <n v="5324"/>
    <n v="96.8"/>
    <x v="0"/>
    <n v="40.030075187969928"/>
    <n v="133"/>
    <x v="1"/>
    <x v="1"/>
    <n v="1334811600"/>
    <n v="1335243600"/>
    <b v="0"/>
    <b v="1"/>
    <x v="6"/>
    <x v="11"/>
    <s v="games/video games"/>
  </r>
  <r>
    <n v="277"/>
    <s v="Ramos-Mitchell"/>
    <s v="Persevering system-worthy info-mediaries"/>
    <n v="700"/>
    <n v="7465"/>
    <n v="1066.43"/>
    <x v="1"/>
    <n v="89.939759036144579"/>
    <n v="83"/>
    <x v="1"/>
    <x v="1"/>
    <n v="1279515600"/>
    <n v="1279688400"/>
    <b v="0"/>
    <b v="0"/>
    <x v="3"/>
    <x v="3"/>
    <s v="theater/plays"/>
  </r>
  <r>
    <n v="278"/>
    <s v="Higgins, Davis and Salazar"/>
    <s v="Distributed multi-tasking strategy"/>
    <n v="2700"/>
    <n v="8799"/>
    <n v="325.89"/>
    <x v="1"/>
    <n v="96.692307692307693"/>
    <n v="91"/>
    <x v="1"/>
    <x v="1"/>
    <n v="1353909600"/>
    <n v="1356069600"/>
    <b v="0"/>
    <b v="0"/>
    <x v="2"/>
    <x v="2"/>
    <s v="technology/web"/>
  </r>
  <r>
    <n v="279"/>
    <s v="Smith-Jenkins"/>
    <s v="Vision-oriented methodical application"/>
    <n v="8000"/>
    <n v="13656"/>
    <n v="170.7"/>
    <x v="1"/>
    <n v="25.010989010989011"/>
    <n v="546"/>
    <x v="1"/>
    <x v="1"/>
    <n v="1535950800"/>
    <n v="1536210000"/>
    <b v="0"/>
    <b v="0"/>
    <x v="3"/>
    <x v="3"/>
    <s v="theater/plays"/>
  </r>
  <r>
    <n v="280"/>
    <s v="Braun PLC"/>
    <s v="Function-based high-level infrastructure"/>
    <n v="2500"/>
    <n v="14536"/>
    <n v="581.44000000000005"/>
    <x v="1"/>
    <n v="36.987277353689571"/>
    <n v="393"/>
    <x v="1"/>
    <x v="1"/>
    <n v="1511244000"/>
    <n v="1511762400"/>
    <b v="0"/>
    <b v="0"/>
    <x v="4"/>
    <x v="10"/>
    <s v="film &amp; video/animation"/>
  </r>
  <r>
    <n v="281"/>
    <s v="Drake PLC"/>
    <s v="Profound object-oriented paradigm"/>
    <n v="164500"/>
    <n v="150552"/>
    <n v="91.52"/>
    <x v="0"/>
    <n v="73.012609117361791"/>
    <n v="2062"/>
    <x v="1"/>
    <x v="1"/>
    <n v="1331445600"/>
    <n v="1333256400"/>
    <b v="0"/>
    <b v="1"/>
    <x v="3"/>
    <x v="3"/>
    <s v="theater/plays"/>
  </r>
  <r>
    <n v="282"/>
    <s v="Ross, Kelly and Brown"/>
    <s v="Virtual contextually-based circuit"/>
    <n v="8400"/>
    <n v="9076"/>
    <n v="108.05"/>
    <x v="1"/>
    <n v="68.240601503759393"/>
    <n v="133"/>
    <x v="1"/>
    <x v="1"/>
    <n v="1480226400"/>
    <n v="1480744800"/>
    <b v="0"/>
    <b v="1"/>
    <x v="4"/>
    <x v="19"/>
    <s v="film &amp; video/television"/>
  </r>
  <r>
    <n v="283"/>
    <s v="Lucas-Mullins"/>
    <s v="Business-focused dynamic instruction set"/>
    <n v="8100"/>
    <n v="1517"/>
    <n v="18.73"/>
    <x v="0"/>
    <n v="52.310344827586206"/>
    <n v="29"/>
    <x v="3"/>
    <x v="3"/>
    <n v="1464584400"/>
    <n v="1465016400"/>
    <b v="0"/>
    <b v="0"/>
    <x v="1"/>
    <x v="1"/>
    <s v="music/rock"/>
  </r>
  <r>
    <n v="284"/>
    <s v="Tran LLC"/>
    <s v="Ameliorated fresh-thinking protocol"/>
    <n v="9800"/>
    <n v="8153"/>
    <n v="83.19"/>
    <x v="0"/>
    <n v="61.765151515151516"/>
    <n v="132"/>
    <x v="1"/>
    <x v="1"/>
    <n v="1335848400"/>
    <n v="1336280400"/>
    <b v="0"/>
    <b v="0"/>
    <x v="2"/>
    <x v="2"/>
    <s v="technology/web"/>
  </r>
  <r>
    <n v="285"/>
    <s v="Dawson, Brady and Gilbert"/>
    <s v="Front-line optimizing emulation"/>
    <n v="900"/>
    <n v="6357"/>
    <n v="706.33"/>
    <x v="1"/>
    <n v="25.027559055118111"/>
    <n v="254"/>
    <x v="1"/>
    <x v="1"/>
    <n v="1473483600"/>
    <n v="1476766800"/>
    <b v="0"/>
    <b v="0"/>
    <x v="3"/>
    <x v="3"/>
    <s v="theater/plays"/>
  </r>
  <r>
    <n v="286"/>
    <s v="Obrien-Aguirre"/>
    <s v="Devolved uniform complexity"/>
    <n v="112100"/>
    <n v="19557"/>
    <n v="17.45"/>
    <x v="3"/>
    <n v="106.28804347826087"/>
    <n v="184"/>
    <x v="1"/>
    <x v="1"/>
    <n v="1479880800"/>
    <n v="1480485600"/>
    <b v="0"/>
    <b v="0"/>
    <x v="3"/>
    <x v="3"/>
    <s v="theater/plays"/>
  </r>
  <r>
    <n v="287"/>
    <s v="Ferguson PLC"/>
    <s v="Public-key intangible superstructure"/>
    <n v="6300"/>
    <n v="13213"/>
    <n v="209.73"/>
    <x v="1"/>
    <n v="75.07386363636364"/>
    <n v="176"/>
    <x v="1"/>
    <x v="1"/>
    <n v="1430197200"/>
    <n v="1430197200"/>
    <b v="0"/>
    <b v="0"/>
    <x v="1"/>
    <x v="5"/>
    <s v="music/electric music"/>
  </r>
  <r>
    <n v="288"/>
    <s v="Garcia Ltd"/>
    <s v="Secured global success"/>
    <n v="5600"/>
    <n v="5476"/>
    <n v="97.79"/>
    <x v="0"/>
    <n v="39.970802919708028"/>
    <n v="137"/>
    <x v="3"/>
    <x v="3"/>
    <n v="1331701200"/>
    <n v="1331787600"/>
    <b v="0"/>
    <b v="1"/>
    <x v="1"/>
    <x v="16"/>
    <s v="music/metal"/>
  </r>
  <r>
    <n v="289"/>
    <s v="Smith, Love and Smith"/>
    <s v="Grass-roots mission-critical capability"/>
    <n v="800"/>
    <n v="13474"/>
    <n v="1684.25"/>
    <x v="1"/>
    <n v="39.982195845697326"/>
    <n v="337"/>
    <x v="0"/>
    <x v="0"/>
    <n v="1438578000"/>
    <n v="1438837200"/>
    <b v="0"/>
    <b v="0"/>
    <x v="3"/>
    <x v="3"/>
    <s v="theater/plays"/>
  </r>
  <r>
    <n v="290"/>
    <s v="Wilson, Hall and Osborne"/>
    <s v="Advanced global data-warehouse"/>
    <n v="168600"/>
    <n v="91722"/>
    <n v="54.4"/>
    <x v="0"/>
    <n v="101.01541850220265"/>
    <n v="908"/>
    <x v="1"/>
    <x v="1"/>
    <n v="1368162000"/>
    <n v="1370926800"/>
    <b v="0"/>
    <b v="1"/>
    <x v="4"/>
    <x v="4"/>
    <s v="film &amp; video/documentary"/>
  </r>
  <r>
    <n v="291"/>
    <s v="Bell, Grimes and Kerr"/>
    <s v="Self-enabling uniform complexity"/>
    <n v="1800"/>
    <n v="8219"/>
    <n v="456.61"/>
    <x v="1"/>
    <n v="76.813084112149539"/>
    <n v="107"/>
    <x v="1"/>
    <x v="1"/>
    <n v="1318654800"/>
    <n v="1319000400"/>
    <b v="1"/>
    <b v="0"/>
    <x v="2"/>
    <x v="2"/>
    <s v="technology/web"/>
  </r>
  <r>
    <n v="292"/>
    <s v="Ho-Harris"/>
    <s v="Versatile cohesive encoding"/>
    <n v="7300"/>
    <n v="717"/>
    <n v="9.82"/>
    <x v="0"/>
    <n v="71.7"/>
    <n v="10"/>
    <x v="1"/>
    <x v="1"/>
    <n v="1331874000"/>
    <n v="1333429200"/>
    <b v="0"/>
    <b v="0"/>
    <x v="0"/>
    <x v="0"/>
    <s v="food/food trucks"/>
  </r>
  <r>
    <n v="293"/>
    <s v="Ross Group"/>
    <s v="Organized executive solution"/>
    <n v="6500"/>
    <n v="1065"/>
    <n v="16.38"/>
    <x v="3"/>
    <n v="33.28125"/>
    <n v="32"/>
    <x v="6"/>
    <x v="6"/>
    <n v="1286254800"/>
    <n v="1287032400"/>
    <b v="0"/>
    <b v="0"/>
    <x v="3"/>
    <x v="3"/>
    <s v="theater/plays"/>
  </r>
  <r>
    <n v="294"/>
    <s v="Turner-Davis"/>
    <s v="Automated local emulation"/>
    <n v="600"/>
    <n v="8038"/>
    <n v="1339.67"/>
    <x v="1"/>
    <n v="43.923497267759565"/>
    <n v="183"/>
    <x v="1"/>
    <x v="1"/>
    <n v="1540530000"/>
    <n v="1541570400"/>
    <b v="0"/>
    <b v="0"/>
    <x v="3"/>
    <x v="3"/>
    <s v="theater/plays"/>
  </r>
  <r>
    <n v="295"/>
    <s v="Smith, Jackson and Herrera"/>
    <s v="Enterprise-wide intermediate middleware"/>
    <n v="192900"/>
    <n v="68769"/>
    <n v="35.65"/>
    <x v="0"/>
    <n v="36.004712041884815"/>
    <n v="1910"/>
    <x v="5"/>
    <x v="5"/>
    <n v="1381813200"/>
    <n v="1383976800"/>
    <b v="0"/>
    <b v="0"/>
    <x v="3"/>
    <x v="3"/>
    <s v="theater/plays"/>
  </r>
  <r>
    <n v="296"/>
    <s v="Smith-Hess"/>
    <s v="Grass-roots real-time Local Area Network"/>
    <n v="6100"/>
    <n v="3352"/>
    <n v="54.95"/>
    <x v="0"/>
    <n v="88.21052631578948"/>
    <n v="38"/>
    <x v="2"/>
    <x v="2"/>
    <n v="1548655200"/>
    <n v="1550556000"/>
    <b v="0"/>
    <b v="0"/>
    <x v="3"/>
    <x v="3"/>
    <s v="theater/plays"/>
  </r>
  <r>
    <n v="297"/>
    <s v="Brown, Herring and Bass"/>
    <s v="Organized client-driven capacity"/>
    <n v="7200"/>
    <n v="6785"/>
    <n v="94.24"/>
    <x v="0"/>
    <n v="65.240384615384613"/>
    <n v="104"/>
    <x v="2"/>
    <x v="2"/>
    <n v="1389679200"/>
    <n v="1390456800"/>
    <b v="0"/>
    <b v="1"/>
    <x v="3"/>
    <x v="3"/>
    <s v="theater/plays"/>
  </r>
  <r>
    <n v="298"/>
    <s v="Chase, Garcia and Johnson"/>
    <s v="Adaptive intangible database"/>
    <n v="3500"/>
    <n v="5037"/>
    <n v="143.91"/>
    <x v="1"/>
    <n v="69.958333333333329"/>
    <n v="72"/>
    <x v="1"/>
    <x v="1"/>
    <n v="1456466400"/>
    <n v="1458018000"/>
    <b v="0"/>
    <b v="1"/>
    <x v="1"/>
    <x v="1"/>
    <s v="music/rock"/>
  </r>
  <r>
    <n v="299"/>
    <s v="Ramsey and Sons"/>
    <s v="Grass-roots contextually-based algorithm"/>
    <n v="3800"/>
    <n v="1954"/>
    <n v="51.42"/>
    <x v="0"/>
    <n v="39.877551020408163"/>
    <n v="49"/>
    <x v="1"/>
    <x v="1"/>
    <n v="1456984800"/>
    <n v="1461819600"/>
    <b v="0"/>
    <b v="0"/>
    <x v="0"/>
    <x v="0"/>
    <s v="food/food trucks"/>
  </r>
  <r>
    <n v="300"/>
    <s v="Cooke PLC"/>
    <s v="Focused executive core"/>
    <n v="100"/>
    <n v="5"/>
    <n v="5"/>
    <x v="0"/>
    <n v="5"/>
    <n v="1"/>
    <x v="3"/>
    <x v="3"/>
    <n v="1504069200"/>
    <n v="1504155600"/>
    <b v="0"/>
    <b v="1"/>
    <x v="5"/>
    <x v="9"/>
    <s v="publishing/nonfiction"/>
  </r>
  <r>
    <n v="301"/>
    <s v="Wong-Walker"/>
    <s v="Multi-channeled disintermediate policy"/>
    <n v="900"/>
    <n v="12102"/>
    <n v="1344.67"/>
    <x v="1"/>
    <n v="41.023728813559323"/>
    <n v="295"/>
    <x v="1"/>
    <x v="1"/>
    <n v="1424930400"/>
    <n v="1426395600"/>
    <b v="0"/>
    <b v="0"/>
    <x v="4"/>
    <x v="4"/>
    <s v="film &amp; video/documentary"/>
  </r>
  <r>
    <n v="302"/>
    <s v="Ferguson, Collins and Mata"/>
    <s v="Customizable bi-directional hardware"/>
    <n v="76100"/>
    <n v="24234"/>
    <n v="31.84"/>
    <x v="0"/>
    <n v="98.914285714285711"/>
    <n v="245"/>
    <x v="1"/>
    <x v="1"/>
    <n v="1535864400"/>
    <n v="1537074000"/>
    <b v="0"/>
    <b v="0"/>
    <x v="3"/>
    <x v="3"/>
    <s v="theater/plays"/>
  </r>
  <r>
    <n v="303"/>
    <s v="Guerrero, Flores and Jenkins"/>
    <s v="Networked optimal architecture"/>
    <n v="3400"/>
    <n v="2809"/>
    <n v="82.62"/>
    <x v="0"/>
    <n v="87.78125"/>
    <n v="32"/>
    <x v="1"/>
    <x v="1"/>
    <n v="1452146400"/>
    <n v="1452578400"/>
    <b v="0"/>
    <b v="0"/>
    <x v="1"/>
    <x v="7"/>
    <s v="music/indie rock"/>
  </r>
  <r>
    <n v="304"/>
    <s v="Peterson PLC"/>
    <s v="User-friendly discrete benchmark"/>
    <n v="2100"/>
    <n v="11469"/>
    <n v="546.14"/>
    <x v="1"/>
    <n v="80.767605633802816"/>
    <n v="142"/>
    <x v="1"/>
    <x v="1"/>
    <n v="1470546000"/>
    <n v="1474088400"/>
    <b v="0"/>
    <b v="0"/>
    <x v="4"/>
    <x v="4"/>
    <s v="film &amp; video/documentary"/>
  </r>
  <r>
    <n v="305"/>
    <s v="Townsend Ltd"/>
    <s v="Grass-roots actuating policy"/>
    <n v="2800"/>
    <n v="8014"/>
    <n v="286.20999999999998"/>
    <x v="1"/>
    <n v="94.28235294117647"/>
    <n v="85"/>
    <x v="1"/>
    <x v="1"/>
    <n v="1458363600"/>
    <n v="1461906000"/>
    <b v="0"/>
    <b v="0"/>
    <x v="3"/>
    <x v="3"/>
    <s v="theater/plays"/>
  </r>
  <r>
    <n v="306"/>
    <s v="Rush, Reed and Hall"/>
    <s v="Enterprise-wide 3rdgeneration knowledge user"/>
    <n v="6500"/>
    <n v="514"/>
    <n v="7.91"/>
    <x v="0"/>
    <n v="73.428571428571431"/>
    <n v="7"/>
    <x v="1"/>
    <x v="1"/>
    <n v="1500008400"/>
    <n v="1500267600"/>
    <b v="0"/>
    <b v="1"/>
    <x v="3"/>
    <x v="3"/>
    <s v="theater/plays"/>
  </r>
  <r>
    <n v="307"/>
    <s v="Salazar-Dodson"/>
    <s v="Face-to-face zero tolerance moderator"/>
    <n v="32900"/>
    <n v="43473"/>
    <n v="132.13999999999999"/>
    <x v="1"/>
    <n v="65.968133535660087"/>
    <n v="659"/>
    <x v="3"/>
    <x v="3"/>
    <n v="1338958800"/>
    <n v="1340686800"/>
    <b v="0"/>
    <b v="1"/>
    <x v="5"/>
    <x v="13"/>
    <s v="publishing/fiction"/>
  </r>
  <r>
    <n v="308"/>
    <s v="Davis Ltd"/>
    <s v="Grass-roots optimizing projection"/>
    <n v="118200"/>
    <n v="87560"/>
    <n v="74.08"/>
    <x v="0"/>
    <n v="109.04109589041096"/>
    <n v="803"/>
    <x v="1"/>
    <x v="1"/>
    <n v="1303102800"/>
    <n v="1303189200"/>
    <b v="0"/>
    <b v="0"/>
    <x v="3"/>
    <x v="3"/>
    <s v="theater/plays"/>
  </r>
  <r>
    <n v="309"/>
    <s v="Harris-Perry"/>
    <s v="User-centric 6thgeneration attitude"/>
    <n v="4100"/>
    <n v="3087"/>
    <n v="75.290000000000006"/>
    <x v="3"/>
    <n v="41.16"/>
    <n v="75"/>
    <x v="1"/>
    <x v="1"/>
    <n v="1316581200"/>
    <n v="1318309200"/>
    <b v="0"/>
    <b v="1"/>
    <x v="1"/>
    <x v="7"/>
    <s v="music/indie rock"/>
  </r>
  <r>
    <n v="310"/>
    <s v="Velazquez, Hunt and Ortiz"/>
    <s v="Switchable zero tolerance website"/>
    <n v="7800"/>
    <n v="1586"/>
    <n v="20.329999999999998"/>
    <x v="0"/>
    <n v="99.125"/>
    <n v="16"/>
    <x v="1"/>
    <x v="1"/>
    <n v="1270789200"/>
    <n v="1272171600"/>
    <b v="0"/>
    <b v="0"/>
    <x v="6"/>
    <x v="11"/>
    <s v="games/video games"/>
  </r>
  <r>
    <n v="311"/>
    <s v="Flores PLC"/>
    <s v="Focused real-time help-desk"/>
    <n v="6300"/>
    <n v="12812"/>
    <n v="203.37"/>
    <x v="1"/>
    <n v="105.88429752066116"/>
    <n v="121"/>
    <x v="1"/>
    <x v="1"/>
    <n v="1297836000"/>
    <n v="1298872800"/>
    <b v="0"/>
    <b v="0"/>
    <x v="3"/>
    <x v="3"/>
    <s v="theater/plays"/>
  </r>
  <r>
    <n v="312"/>
    <s v="Martinez LLC"/>
    <s v="Robust impactful approach"/>
    <n v="59100"/>
    <n v="183345"/>
    <n v="310.23"/>
    <x v="1"/>
    <n v="48.996525921966864"/>
    <n v="3742"/>
    <x v="1"/>
    <x v="1"/>
    <n v="1382677200"/>
    <n v="1383282000"/>
    <b v="0"/>
    <b v="0"/>
    <x v="3"/>
    <x v="3"/>
    <s v="theater/plays"/>
  </r>
  <r>
    <n v="313"/>
    <s v="Miller-Irwin"/>
    <s v="Secured maximized policy"/>
    <n v="2200"/>
    <n v="8697"/>
    <n v="395.32"/>
    <x v="1"/>
    <n v="39"/>
    <n v="223"/>
    <x v="1"/>
    <x v="1"/>
    <n v="1330322400"/>
    <n v="1330495200"/>
    <b v="0"/>
    <b v="0"/>
    <x v="1"/>
    <x v="1"/>
    <s v="music/rock"/>
  </r>
  <r>
    <n v="314"/>
    <s v="Sanchez-Morgan"/>
    <s v="Realigned upward-trending strategy"/>
    <n v="1400"/>
    <n v="4126"/>
    <n v="294.70999999999998"/>
    <x v="1"/>
    <n v="31.022556390977442"/>
    <n v="133"/>
    <x v="1"/>
    <x v="1"/>
    <n v="1552366800"/>
    <n v="1552798800"/>
    <b v="0"/>
    <b v="1"/>
    <x v="4"/>
    <x v="4"/>
    <s v="film &amp; video/documentary"/>
  </r>
  <r>
    <n v="315"/>
    <s v="Lopez, Adams and Johnson"/>
    <s v="Open-source interactive knowledge user"/>
    <n v="9500"/>
    <n v="3220"/>
    <n v="33.89"/>
    <x v="0"/>
    <n v="103.87096774193549"/>
    <n v="31"/>
    <x v="1"/>
    <x v="1"/>
    <n v="1400907600"/>
    <n v="1403413200"/>
    <b v="0"/>
    <b v="0"/>
    <x v="3"/>
    <x v="3"/>
    <s v="theater/plays"/>
  </r>
  <r>
    <n v="316"/>
    <s v="Martin-Marshall"/>
    <s v="Configurable demand-driven matrix"/>
    <n v="9600"/>
    <n v="6401"/>
    <n v="66.680000000000007"/>
    <x v="0"/>
    <n v="59.268518518518519"/>
    <n v="108"/>
    <x v="6"/>
    <x v="6"/>
    <n v="1574143200"/>
    <n v="1574229600"/>
    <b v="0"/>
    <b v="1"/>
    <x v="0"/>
    <x v="0"/>
    <s v="food/food trucks"/>
  </r>
  <r>
    <n v="317"/>
    <s v="Summers PLC"/>
    <s v="Cross-group coherent hierarchy"/>
    <n v="6600"/>
    <n v="1269"/>
    <n v="19.23"/>
    <x v="0"/>
    <n v="42.3"/>
    <n v="30"/>
    <x v="1"/>
    <x v="1"/>
    <n v="1494738000"/>
    <n v="1495861200"/>
    <b v="0"/>
    <b v="0"/>
    <x v="3"/>
    <x v="3"/>
    <s v="theater/plays"/>
  </r>
  <r>
    <n v="318"/>
    <s v="Young, Hart and Ryan"/>
    <s v="Decentralized demand-driven open system"/>
    <n v="5700"/>
    <n v="903"/>
    <n v="15.84"/>
    <x v="0"/>
    <n v="53.117647058823529"/>
    <n v="17"/>
    <x v="1"/>
    <x v="1"/>
    <n v="1392357600"/>
    <n v="1392530400"/>
    <b v="0"/>
    <b v="0"/>
    <x v="1"/>
    <x v="1"/>
    <s v="music/rock"/>
  </r>
  <r>
    <n v="319"/>
    <s v="Mills Group"/>
    <s v="Advanced empowering matrix"/>
    <n v="8400"/>
    <n v="3251"/>
    <n v="38.700000000000003"/>
    <x v="3"/>
    <n v="50.796875"/>
    <n v="64"/>
    <x v="1"/>
    <x v="1"/>
    <n v="1281589200"/>
    <n v="1283662800"/>
    <b v="0"/>
    <b v="0"/>
    <x v="2"/>
    <x v="2"/>
    <s v="technology/web"/>
  </r>
  <r>
    <n v="320"/>
    <s v="Sandoval-Powell"/>
    <s v="Phased holistic implementation"/>
    <n v="84400"/>
    <n v="8092"/>
    <n v="9.59"/>
    <x v="0"/>
    <n v="101.15"/>
    <n v="80"/>
    <x v="1"/>
    <x v="1"/>
    <n v="1305003600"/>
    <n v="1305781200"/>
    <b v="0"/>
    <b v="0"/>
    <x v="5"/>
    <x v="13"/>
    <s v="publishing/fiction"/>
  </r>
  <r>
    <n v="321"/>
    <s v="Mills, Frazier and Perez"/>
    <s v="Proactive attitude-oriented knowledge user"/>
    <n v="170400"/>
    <n v="160422"/>
    <n v="94.14"/>
    <x v="0"/>
    <n v="65.000810372771468"/>
    <n v="2468"/>
    <x v="1"/>
    <x v="1"/>
    <n v="1301634000"/>
    <n v="1302325200"/>
    <b v="0"/>
    <b v="0"/>
    <x v="4"/>
    <x v="12"/>
    <s v="film &amp; video/shorts"/>
  </r>
  <r>
    <n v="322"/>
    <s v="Hebert Group"/>
    <s v="Visionary asymmetric Graphical User Interface"/>
    <n v="117900"/>
    <n v="196377"/>
    <n v="166.56"/>
    <x v="1"/>
    <n v="37.998645510835914"/>
    <n v="5168"/>
    <x v="1"/>
    <x v="1"/>
    <n v="1290664800"/>
    <n v="1291788000"/>
    <b v="0"/>
    <b v="0"/>
    <x v="3"/>
    <x v="3"/>
    <s v="theater/plays"/>
  </r>
  <r>
    <n v="323"/>
    <s v="Cole, Smith and Wood"/>
    <s v="Integrated zero-defect help-desk"/>
    <n v="8900"/>
    <n v="2148"/>
    <n v="24.13"/>
    <x v="0"/>
    <n v="82.615384615384613"/>
    <n v="26"/>
    <x v="4"/>
    <x v="4"/>
    <n v="1395896400"/>
    <n v="1396069200"/>
    <b v="0"/>
    <b v="0"/>
    <x v="4"/>
    <x v="4"/>
    <s v="film &amp; video/documentary"/>
  </r>
  <r>
    <n v="324"/>
    <s v="Harris, Hall and Harris"/>
    <s v="Inverse analyzing matrices"/>
    <n v="7100"/>
    <n v="11648"/>
    <n v="164.06"/>
    <x v="1"/>
    <n v="37.941368078175898"/>
    <n v="307"/>
    <x v="1"/>
    <x v="1"/>
    <n v="1434862800"/>
    <n v="1435899600"/>
    <b v="0"/>
    <b v="1"/>
    <x v="3"/>
    <x v="3"/>
    <s v="theater/plays"/>
  </r>
  <r>
    <n v="325"/>
    <s v="Saunders Group"/>
    <s v="Programmable systemic implementation"/>
    <n v="6500"/>
    <n v="5897"/>
    <n v="90.72"/>
    <x v="0"/>
    <n v="80.780821917808225"/>
    <n v="73"/>
    <x v="1"/>
    <x v="1"/>
    <n v="1529125200"/>
    <n v="1531112400"/>
    <b v="0"/>
    <b v="1"/>
    <x v="3"/>
    <x v="3"/>
    <s v="theater/plays"/>
  </r>
  <r>
    <n v="326"/>
    <s v="Pham, Avila and Nash"/>
    <s v="Multi-channeled next generation architecture"/>
    <n v="7200"/>
    <n v="3326"/>
    <n v="46.19"/>
    <x v="0"/>
    <n v="25.984375"/>
    <n v="128"/>
    <x v="1"/>
    <x v="1"/>
    <n v="1451109600"/>
    <n v="1451628000"/>
    <b v="0"/>
    <b v="0"/>
    <x v="4"/>
    <x v="10"/>
    <s v="film &amp; video/animation"/>
  </r>
  <r>
    <n v="327"/>
    <s v="Patterson, Salinas and Lucas"/>
    <s v="Digitized 3rdgeneration encoding"/>
    <n v="2600"/>
    <n v="1002"/>
    <n v="38.54"/>
    <x v="0"/>
    <n v="30.363636363636363"/>
    <n v="33"/>
    <x v="1"/>
    <x v="1"/>
    <n v="1566968400"/>
    <n v="1567314000"/>
    <b v="0"/>
    <b v="1"/>
    <x v="3"/>
    <x v="3"/>
    <s v="theater/plays"/>
  </r>
  <r>
    <n v="328"/>
    <s v="Young PLC"/>
    <s v="Innovative well-modulated functionalities"/>
    <n v="98700"/>
    <n v="131826"/>
    <n v="133.56"/>
    <x v="1"/>
    <n v="54.004916018025398"/>
    <n v="2441"/>
    <x v="1"/>
    <x v="1"/>
    <n v="1543557600"/>
    <n v="1544508000"/>
    <b v="0"/>
    <b v="0"/>
    <x v="1"/>
    <x v="1"/>
    <s v="music/rock"/>
  </r>
  <r>
    <n v="329"/>
    <s v="Willis and Sons"/>
    <s v="Fundamental incremental database"/>
    <n v="93800"/>
    <n v="21477"/>
    <n v="22.9"/>
    <x v="2"/>
    <n v="101.78672985781991"/>
    <n v="211"/>
    <x v="1"/>
    <x v="1"/>
    <n v="1481522400"/>
    <n v="1482472800"/>
    <b v="0"/>
    <b v="0"/>
    <x v="6"/>
    <x v="11"/>
    <s v="games/video games"/>
  </r>
  <r>
    <n v="330"/>
    <s v="Thompson-Bates"/>
    <s v="Expanded encompassing open architecture"/>
    <n v="33700"/>
    <n v="62330"/>
    <n v="184.96"/>
    <x v="1"/>
    <n v="45.003610108303249"/>
    <n v="1385"/>
    <x v="4"/>
    <x v="4"/>
    <n v="1512712800"/>
    <n v="1512799200"/>
    <b v="0"/>
    <b v="0"/>
    <x v="4"/>
    <x v="4"/>
    <s v="film &amp; video/documentary"/>
  </r>
  <r>
    <n v="331"/>
    <s v="Rose-Silva"/>
    <s v="Intuitive static portal"/>
    <n v="3300"/>
    <n v="14643"/>
    <n v="443.73"/>
    <x v="1"/>
    <n v="77.068421052631578"/>
    <n v="190"/>
    <x v="1"/>
    <x v="1"/>
    <n v="1324274400"/>
    <n v="1324360800"/>
    <b v="0"/>
    <b v="0"/>
    <x v="0"/>
    <x v="0"/>
    <s v="food/food trucks"/>
  </r>
  <r>
    <n v="332"/>
    <s v="Pacheco, Johnson and Torres"/>
    <s v="Optional bandwidth-monitored definition"/>
    <n v="20700"/>
    <n v="41396"/>
    <n v="199.98"/>
    <x v="1"/>
    <n v="88.076595744680844"/>
    <n v="470"/>
    <x v="1"/>
    <x v="1"/>
    <n v="1364446800"/>
    <n v="1364533200"/>
    <b v="0"/>
    <b v="0"/>
    <x v="2"/>
    <x v="8"/>
    <s v="technology/wearables"/>
  </r>
  <r>
    <n v="333"/>
    <s v="Carlson, Dixon and Jones"/>
    <s v="Persistent well-modulated synergy"/>
    <n v="9600"/>
    <n v="11900"/>
    <n v="123.96"/>
    <x v="1"/>
    <n v="47.035573122529641"/>
    <n v="253"/>
    <x v="1"/>
    <x v="1"/>
    <n v="1542693600"/>
    <n v="1545112800"/>
    <b v="0"/>
    <b v="0"/>
    <x v="3"/>
    <x v="3"/>
    <s v="theater/plays"/>
  </r>
  <r>
    <n v="334"/>
    <s v="Mcgee Group"/>
    <s v="Assimilated discrete algorithm"/>
    <n v="66200"/>
    <n v="123538"/>
    <n v="186.61"/>
    <x v="1"/>
    <n v="110.99550763701707"/>
    <n v="1113"/>
    <x v="1"/>
    <x v="1"/>
    <n v="1515564000"/>
    <n v="1516168800"/>
    <b v="0"/>
    <b v="0"/>
    <x v="1"/>
    <x v="1"/>
    <s v="music/rock"/>
  </r>
  <r>
    <n v="335"/>
    <s v="Jordan-Acosta"/>
    <s v="Operative uniform hub"/>
    <n v="173800"/>
    <n v="198628"/>
    <n v="114.29"/>
    <x v="1"/>
    <n v="87.003066141042481"/>
    <n v="2283"/>
    <x v="1"/>
    <x v="1"/>
    <n v="1573797600"/>
    <n v="1574920800"/>
    <b v="0"/>
    <b v="0"/>
    <x v="1"/>
    <x v="1"/>
    <s v="music/rock"/>
  </r>
  <r>
    <n v="336"/>
    <s v="Nunez Inc"/>
    <s v="Customizable intangible capability"/>
    <n v="70700"/>
    <n v="68602"/>
    <n v="97.03"/>
    <x v="0"/>
    <n v="63.994402985074629"/>
    <n v="1072"/>
    <x v="1"/>
    <x v="1"/>
    <n v="1292392800"/>
    <n v="1292479200"/>
    <b v="0"/>
    <b v="1"/>
    <x v="1"/>
    <x v="1"/>
    <s v="music/rock"/>
  </r>
  <r>
    <n v="337"/>
    <s v="Hayden Ltd"/>
    <s v="Innovative didactic analyzer"/>
    <n v="94500"/>
    <n v="116064"/>
    <n v="122.82"/>
    <x v="1"/>
    <n v="105.9945205479452"/>
    <n v="1095"/>
    <x v="1"/>
    <x v="1"/>
    <n v="1573452000"/>
    <n v="1573538400"/>
    <b v="0"/>
    <b v="0"/>
    <x v="3"/>
    <x v="3"/>
    <s v="theater/plays"/>
  </r>
  <r>
    <n v="338"/>
    <s v="Gonzalez-Burton"/>
    <s v="Decentralized intangible encoding"/>
    <n v="69800"/>
    <n v="125042"/>
    <n v="179.14"/>
    <x v="1"/>
    <n v="73.989349112426041"/>
    <n v="1690"/>
    <x v="1"/>
    <x v="1"/>
    <n v="1317790800"/>
    <n v="1320382800"/>
    <b v="0"/>
    <b v="0"/>
    <x v="3"/>
    <x v="3"/>
    <s v="theater/plays"/>
  </r>
  <r>
    <n v="339"/>
    <s v="Lewis, Taylor and Rivers"/>
    <s v="Front-line transitional algorithm"/>
    <n v="136300"/>
    <n v="108974"/>
    <n v="79.95"/>
    <x v="3"/>
    <n v="84.02004626060139"/>
    <n v="1297"/>
    <x v="0"/>
    <x v="0"/>
    <n v="1501650000"/>
    <n v="1502859600"/>
    <b v="0"/>
    <b v="0"/>
    <x v="3"/>
    <x v="3"/>
    <s v="theater/plays"/>
  </r>
  <r>
    <n v="340"/>
    <s v="Butler, Henry and Espinoza"/>
    <s v="Switchable didactic matrices"/>
    <n v="37100"/>
    <n v="34964"/>
    <n v="94.24"/>
    <x v="0"/>
    <n v="88.966921119592882"/>
    <n v="393"/>
    <x v="1"/>
    <x v="1"/>
    <n v="1323669600"/>
    <n v="1323756000"/>
    <b v="0"/>
    <b v="0"/>
    <x v="7"/>
    <x v="14"/>
    <s v="photography/photography books"/>
  </r>
  <r>
    <n v="341"/>
    <s v="Guzman Group"/>
    <s v="Ameliorated disintermediate utilization"/>
    <n v="114300"/>
    <n v="96777"/>
    <n v="84.67"/>
    <x v="0"/>
    <n v="76.990453460620529"/>
    <n v="1257"/>
    <x v="1"/>
    <x v="1"/>
    <n v="1440738000"/>
    <n v="1441342800"/>
    <b v="0"/>
    <b v="0"/>
    <x v="1"/>
    <x v="7"/>
    <s v="music/indie rock"/>
  </r>
  <r>
    <n v="342"/>
    <s v="Gibson-Hernandez"/>
    <s v="Visionary foreground middleware"/>
    <n v="47900"/>
    <n v="31864"/>
    <n v="66.52"/>
    <x v="0"/>
    <n v="97.146341463414629"/>
    <n v="328"/>
    <x v="1"/>
    <x v="1"/>
    <n v="1374296400"/>
    <n v="1375333200"/>
    <b v="0"/>
    <b v="0"/>
    <x v="3"/>
    <x v="3"/>
    <s v="theater/plays"/>
  </r>
  <r>
    <n v="343"/>
    <s v="Spencer-Weber"/>
    <s v="Optional zero-defect task-force"/>
    <n v="9000"/>
    <n v="4853"/>
    <n v="53.92"/>
    <x v="0"/>
    <n v="33.013605442176868"/>
    <n v="147"/>
    <x v="1"/>
    <x v="1"/>
    <n v="1384840800"/>
    <n v="1389420000"/>
    <b v="0"/>
    <b v="0"/>
    <x v="3"/>
    <x v="3"/>
    <s v="theater/plays"/>
  </r>
  <r>
    <n v="344"/>
    <s v="Berger, Johnson and Marshall"/>
    <s v="Devolved exuding emulation"/>
    <n v="197600"/>
    <n v="82959"/>
    <n v="41.98"/>
    <x v="0"/>
    <n v="99.950602409638549"/>
    <n v="830"/>
    <x v="1"/>
    <x v="1"/>
    <n v="1516600800"/>
    <n v="1520056800"/>
    <b v="0"/>
    <b v="0"/>
    <x v="6"/>
    <x v="11"/>
    <s v="games/video games"/>
  </r>
  <r>
    <n v="345"/>
    <s v="Taylor, Cisneros and Romero"/>
    <s v="Open-source neutral task-force"/>
    <n v="157600"/>
    <n v="23159"/>
    <n v="14.69"/>
    <x v="0"/>
    <n v="69.966767371601208"/>
    <n v="331"/>
    <x v="4"/>
    <x v="4"/>
    <n v="1436418000"/>
    <n v="1436504400"/>
    <b v="0"/>
    <b v="0"/>
    <x v="4"/>
    <x v="6"/>
    <s v="film &amp; video/drama"/>
  </r>
  <r>
    <n v="346"/>
    <s v="Little-Marsh"/>
    <s v="Virtual attitude-oriented migration"/>
    <n v="8000"/>
    <n v="2758"/>
    <n v="34.479999999999997"/>
    <x v="0"/>
    <n v="110.32"/>
    <n v="25"/>
    <x v="1"/>
    <x v="1"/>
    <n v="1503550800"/>
    <n v="1508302800"/>
    <b v="0"/>
    <b v="1"/>
    <x v="1"/>
    <x v="7"/>
    <s v="music/indie rock"/>
  </r>
  <r>
    <n v="347"/>
    <s v="Petersen and Sons"/>
    <s v="Open-source full-range portal"/>
    <n v="900"/>
    <n v="12607"/>
    <n v="1400.78"/>
    <x v="1"/>
    <n v="66.005235602094245"/>
    <n v="191"/>
    <x v="1"/>
    <x v="1"/>
    <n v="1423634400"/>
    <n v="1425708000"/>
    <b v="0"/>
    <b v="0"/>
    <x v="2"/>
    <x v="2"/>
    <s v="technology/web"/>
  </r>
  <r>
    <n v="348"/>
    <s v="Hensley Ltd"/>
    <s v="Versatile cohesive open system"/>
    <n v="199000"/>
    <n v="142823"/>
    <n v="71.77"/>
    <x v="0"/>
    <n v="41.005742176284812"/>
    <n v="3483"/>
    <x v="1"/>
    <x v="1"/>
    <n v="1487224800"/>
    <n v="1488348000"/>
    <b v="0"/>
    <b v="0"/>
    <x v="0"/>
    <x v="0"/>
    <s v="food/food trucks"/>
  </r>
  <r>
    <n v="349"/>
    <s v="Navarro and Sons"/>
    <s v="Multi-layered bottom-line frame"/>
    <n v="180800"/>
    <n v="95958"/>
    <n v="53.07"/>
    <x v="0"/>
    <n v="103.96316359696641"/>
    <n v="923"/>
    <x v="1"/>
    <x v="1"/>
    <n v="1500008400"/>
    <n v="1502600400"/>
    <b v="0"/>
    <b v="0"/>
    <x v="3"/>
    <x v="3"/>
    <s v="theater/plays"/>
  </r>
  <r>
    <n v="350"/>
    <s v="Shannon Ltd"/>
    <s v="Pre-emptive neutral capacity"/>
    <n v="100"/>
    <n v="5"/>
    <n v="5"/>
    <x v="0"/>
    <n v="5"/>
    <n v="1"/>
    <x v="1"/>
    <x v="1"/>
    <n v="1432098000"/>
    <n v="1433653200"/>
    <b v="0"/>
    <b v="1"/>
    <x v="1"/>
    <x v="17"/>
    <s v="music/jazz"/>
  </r>
  <r>
    <n v="351"/>
    <s v="Young LLC"/>
    <s v="Universal maximized methodology"/>
    <n v="74100"/>
    <n v="94631"/>
    <n v="127.71"/>
    <x v="1"/>
    <n v="47.009935419771487"/>
    <n v="2013"/>
    <x v="1"/>
    <x v="1"/>
    <n v="1440392400"/>
    <n v="1441602000"/>
    <b v="0"/>
    <b v="0"/>
    <x v="1"/>
    <x v="1"/>
    <s v="music/rock"/>
  </r>
  <r>
    <n v="352"/>
    <s v="Adams, Willis and Sanchez"/>
    <s v="Expanded hybrid hardware"/>
    <n v="2800"/>
    <n v="977"/>
    <n v="34.89"/>
    <x v="0"/>
    <n v="29.606060606060606"/>
    <n v="33"/>
    <x v="0"/>
    <x v="0"/>
    <n v="1446876000"/>
    <n v="1447567200"/>
    <b v="0"/>
    <b v="0"/>
    <x v="3"/>
    <x v="3"/>
    <s v="theater/plays"/>
  </r>
  <r>
    <n v="353"/>
    <s v="Mills-Roy"/>
    <s v="Profit-focused multi-tasking access"/>
    <n v="33600"/>
    <n v="137961"/>
    <n v="410.6"/>
    <x v="1"/>
    <n v="81.010569583088667"/>
    <n v="1703"/>
    <x v="1"/>
    <x v="1"/>
    <n v="1562302800"/>
    <n v="1562389200"/>
    <b v="0"/>
    <b v="0"/>
    <x v="3"/>
    <x v="3"/>
    <s v="theater/plays"/>
  </r>
  <r>
    <n v="354"/>
    <s v="Brown Group"/>
    <s v="Profit-focused transitional capability"/>
    <n v="6100"/>
    <n v="7548"/>
    <n v="123.74"/>
    <x v="1"/>
    <n v="94.35"/>
    <n v="80"/>
    <x v="3"/>
    <x v="3"/>
    <n v="1378184400"/>
    <n v="1378789200"/>
    <b v="0"/>
    <b v="0"/>
    <x v="4"/>
    <x v="4"/>
    <s v="film &amp; video/documentary"/>
  </r>
  <r>
    <n v="355"/>
    <s v="Burns-Burnett"/>
    <s v="Front-line scalable definition"/>
    <n v="3800"/>
    <n v="2241"/>
    <n v="58.97"/>
    <x v="2"/>
    <n v="26.058139534883722"/>
    <n v="86"/>
    <x v="1"/>
    <x v="1"/>
    <n v="1485064800"/>
    <n v="1488520800"/>
    <b v="0"/>
    <b v="0"/>
    <x v="2"/>
    <x v="8"/>
    <s v="technology/wearables"/>
  </r>
  <r>
    <n v="356"/>
    <s v="Glass, Nunez and Mcdonald"/>
    <s v="Open-source systematic protocol"/>
    <n v="9300"/>
    <n v="3431"/>
    <n v="36.89"/>
    <x v="0"/>
    <n v="85.775000000000006"/>
    <n v="40"/>
    <x v="6"/>
    <x v="6"/>
    <n v="1326520800"/>
    <n v="1327298400"/>
    <b v="0"/>
    <b v="0"/>
    <x v="3"/>
    <x v="3"/>
    <s v="theater/plays"/>
  </r>
  <r>
    <n v="357"/>
    <s v="Perez, Davis and Wilson"/>
    <s v="Implemented tangible algorithm"/>
    <n v="2300"/>
    <n v="4253"/>
    <n v="184.91"/>
    <x v="1"/>
    <n v="103.73170731707317"/>
    <n v="41"/>
    <x v="1"/>
    <x v="1"/>
    <n v="1441256400"/>
    <n v="1443416400"/>
    <b v="0"/>
    <b v="0"/>
    <x v="6"/>
    <x v="11"/>
    <s v="games/video games"/>
  </r>
  <r>
    <n v="358"/>
    <s v="Diaz-Garcia"/>
    <s v="Profit-focused 3rdgeneration circuit"/>
    <n v="9700"/>
    <n v="1146"/>
    <n v="11.81"/>
    <x v="0"/>
    <n v="49.826086956521742"/>
    <n v="23"/>
    <x v="0"/>
    <x v="0"/>
    <n v="1533877200"/>
    <n v="1534136400"/>
    <b v="1"/>
    <b v="0"/>
    <x v="7"/>
    <x v="14"/>
    <s v="photography/photography books"/>
  </r>
  <r>
    <n v="359"/>
    <s v="Salazar-Moon"/>
    <s v="Compatible needs-based architecture"/>
    <n v="4000"/>
    <n v="11948"/>
    <n v="298.7"/>
    <x v="1"/>
    <n v="63.893048128342244"/>
    <n v="187"/>
    <x v="1"/>
    <x v="1"/>
    <n v="1314421200"/>
    <n v="1315026000"/>
    <b v="0"/>
    <b v="0"/>
    <x v="4"/>
    <x v="10"/>
    <s v="film &amp; video/animation"/>
  </r>
  <r>
    <n v="360"/>
    <s v="Larsen-Chung"/>
    <s v="Right-sized zero tolerance migration"/>
    <n v="59700"/>
    <n v="135132"/>
    <n v="226.35"/>
    <x v="1"/>
    <n v="47.002434782608695"/>
    <n v="2875"/>
    <x v="4"/>
    <x v="4"/>
    <n v="1293861600"/>
    <n v="1295071200"/>
    <b v="0"/>
    <b v="1"/>
    <x v="3"/>
    <x v="3"/>
    <s v="theater/plays"/>
  </r>
  <r>
    <n v="361"/>
    <s v="Anderson and Sons"/>
    <s v="Quality-focused reciprocal structure"/>
    <n v="5500"/>
    <n v="9546"/>
    <n v="173.56"/>
    <x v="1"/>
    <n v="108.47727272727273"/>
    <n v="88"/>
    <x v="1"/>
    <x v="1"/>
    <n v="1507352400"/>
    <n v="1509426000"/>
    <b v="0"/>
    <b v="0"/>
    <x v="3"/>
    <x v="3"/>
    <s v="theater/plays"/>
  </r>
  <r>
    <n v="362"/>
    <s v="Lawrence Group"/>
    <s v="Automated actuating conglomeration"/>
    <n v="3700"/>
    <n v="13755"/>
    <n v="371.76"/>
    <x v="1"/>
    <n v="72.015706806282722"/>
    <n v="191"/>
    <x v="1"/>
    <x v="1"/>
    <n v="1296108000"/>
    <n v="1299391200"/>
    <b v="0"/>
    <b v="0"/>
    <x v="1"/>
    <x v="1"/>
    <s v="music/rock"/>
  </r>
  <r>
    <n v="363"/>
    <s v="Gray-Davis"/>
    <s v="Re-contextualized local initiative"/>
    <n v="5200"/>
    <n v="8330"/>
    <n v="160.19"/>
    <x v="1"/>
    <n v="59.928057553956833"/>
    <n v="139"/>
    <x v="1"/>
    <x v="1"/>
    <n v="1324965600"/>
    <n v="1325052000"/>
    <b v="0"/>
    <b v="0"/>
    <x v="1"/>
    <x v="1"/>
    <s v="music/rock"/>
  </r>
  <r>
    <n v="364"/>
    <s v="Ramirez-Myers"/>
    <s v="Switchable intangible definition"/>
    <n v="900"/>
    <n v="14547"/>
    <n v="1616.33"/>
    <x v="1"/>
    <n v="78.209677419354833"/>
    <n v="186"/>
    <x v="1"/>
    <x v="1"/>
    <n v="1520229600"/>
    <n v="1522818000"/>
    <b v="0"/>
    <b v="0"/>
    <x v="1"/>
    <x v="7"/>
    <s v="music/indie rock"/>
  </r>
  <r>
    <n v="365"/>
    <s v="Lucas, Hall and Bonilla"/>
    <s v="Networked bottom-line initiative"/>
    <n v="1600"/>
    <n v="11735"/>
    <n v="733.44"/>
    <x v="1"/>
    <n v="104.77678571428571"/>
    <n v="112"/>
    <x v="2"/>
    <x v="2"/>
    <n v="1482991200"/>
    <n v="1485324000"/>
    <b v="0"/>
    <b v="0"/>
    <x v="3"/>
    <x v="3"/>
    <s v="theater/plays"/>
  </r>
  <r>
    <n v="366"/>
    <s v="Williams, Perez and Villegas"/>
    <s v="Robust directional system engine"/>
    <n v="1800"/>
    <n v="10658"/>
    <n v="592.11"/>
    <x v="1"/>
    <n v="105.52475247524752"/>
    <n v="101"/>
    <x v="1"/>
    <x v="1"/>
    <n v="1294034400"/>
    <n v="1294120800"/>
    <b v="0"/>
    <b v="1"/>
    <x v="3"/>
    <x v="3"/>
    <s v="theater/plays"/>
  </r>
  <r>
    <n v="367"/>
    <s v="Brooks, Jones and Ingram"/>
    <s v="Triple-buffered explicit methodology"/>
    <n v="9900"/>
    <n v="1870"/>
    <n v="18.89"/>
    <x v="0"/>
    <n v="24.933333333333334"/>
    <n v="75"/>
    <x v="1"/>
    <x v="1"/>
    <n v="1413608400"/>
    <n v="1415685600"/>
    <b v="0"/>
    <b v="1"/>
    <x v="3"/>
    <x v="3"/>
    <s v="theater/plays"/>
  </r>
  <r>
    <n v="368"/>
    <s v="Whitaker, Wallace and Daniels"/>
    <s v="Reactive directional capacity"/>
    <n v="5200"/>
    <n v="14394"/>
    <n v="276.81"/>
    <x v="1"/>
    <n v="69.873786407766985"/>
    <n v="206"/>
    <x v="4"/>
    <x v="4"/>
    <n v="1286946000"/>
    <n v="1288933200"/>
    <b v="0"/>
    <b v="1"/>
    <x v="4"/>
    <x v="4"/>
    <s v="film &amp; video/documentary"/>
  </r>
  <r>
    <n v="369"/>
    <s v="Smith-Gonzalez"/>
    <s v="Polarized needs-based approach"/>
    <n v="5400"/>
    <n v="14743"/>
    <n v="273.02"/>
    <x v="1"/>
    <n v="95.733766233766232"/>
    <n v="154"/>
    <x v="1"/>
    <x v="1"/>
    <n v="1359871200"/>
    <n v="1363237200"/>
    <b v="0"/>
    <b v="1"/>
    <x v="4"/>
    <x v="19"/>
    <s v="film &amp; video/television"/>
  </r>
  <r>
    <n v="370"/>
    <s v="Skinner PLC"/>
    <s v="Intuitive well-modulated middleware"/>
    <n v="112300"/>
    <n v="178965"/>
    <n v="159.36000000000001"/>
    <x v="1"/>
    <n v="29.997485752598056"/>
    <n v="5966"/>
    <x v="1"/>
    <x v="1"/>
    <n v="1555304400"/>
    <n v="1555822800"/>
    <b v="0"/>
    <b v="0"/>
    <x v="3"/>
    <x v="3"/>
    <s v="theater/plays"/>
  </r>
  <r>
    <n v="371"/>
    <s v="Nolan, Smith and Sanchez"/>
    <s v="Multi-channeled logistical matrices"/>
    <n v="189200"/>
    <n v="128410"/>
    <n v="67.87"/>
    <x v="0"/>
    <n v="59.011948529411768"/>
    <n v="2176"/>
    <x v="1"/>
    <x v="1"/>
    <n v="1423375200"/>
    <n v="1427778000"/>
    <b v="0"/>
    <b v="0"/>
    <x v="3"/>
    <x v="3"/>
    <s v="theater/plays"/>
  </r>
  <r>
    <n v="372"/>
    <s v="Green-Carr"/>
    <s v="Pre-emptive bifurcated artificial intelligence"/>
    <n v="900"/>
    <n v="14324"/>
    <n v="1591.56"/>
    <x v="1"/>
    <n v="84.757396449704146"/>
    <n v="169"/>
    <x v="1"/>
    <x v="1"/>
    <n v="1420696800"/>
    <n v="1422424800"/>
    <b v="0"/>
    <b v="1"/>
    <x v="4"/>
    <x v="4"/>
    <s v="film &amp; video/documentary"/>
  </r>
  <r>
    <n v="373"/>
    <s v="Brown-Parker"/>
    <s v="Down-sized coherent toolset"/>
    <n v="22500"/>
    <n v="164291"/>
    <n v="730.18"/>
    <x v="1"/>
    <n v="78.010921177587846"/>
    <n v="2106"/>
    <x v="1"/>
    <x v="1"/>
    <n v="1502946000"/>
    <n v="1503637200"/>
    <b v="0"/>
    <b v="0"/>
    <x v="3"/>
    <x v="3"/>
    <s v="theater/plays"/>
  </r>
  <r>
    <n v="374"/>
    <s v="Marshall Inc"/>
    <s v="Open-source multi-tasking data-warehouse"/>
    <n v="167400"/>
    <n v="22073"/>
    <n v="13.19"/>
    <x v="0"/>
    <n v="50.05215419501134"/>
    <n v="441"/>
    <x v="1"/>
    <x v="1"/>
    <n v="1547186400"/>
    <n v="1547618400"/>
    <b v="0"/>
    <b v="1"/>
    <x v="4"/>
    <x v="4"/>
    <s v="film &amp; video/documentary"/>
  </r>
  <r>
    <n v="375"/>
    <s v="Leblanc-Pineda"/>
    <s v="Future-proofed upward-trending contingency"/>
    <n v="2700"/>
    <n v="1479"/>
    <n v="54.78"/>
    <x v="0"/>
    <n v="59.16"/>
    <n v="25"/>
    <x v="1"/>
    <x v="1"/>
    <n v="1444971600"/>
    <n v="1449900000"/>
    <b v="0"/>
    <b v="0"/>
    <x v="1"/>
    <x v="7"/>
    <s v="music/indie rock"/>
  </r>
  <r>
    <n v="376"/>
    <s v="Perry PLC"/>
    <s v="Mandatory uniform matrix"/>
    <n v="3400"/>
    <n v="12275"/>
    <n v="361.03"/>
    <x v="1"/>
    <n v="93.702290076335885"/>
    <n v="131"/>
    <x v="1"/>
    <x v="1"/>
    <n v="1404622800"/>
    <n v="1405141200"/>
    <b v="0"/>
    <b v="0"/>
    <x v="1"/>
    <x v="1"/>
    <s v="music/rock"/>
  </r>
  <r>
    <n v="377"/>
    <s v="Klein, Stark and Livingston"/>
    <s v="Phased methodical initiative"/>
    <n v="49700"/>
    <n v="5098"/>
    <n v="10.26"/>
    <x v="0"/>
    <n v="40.14173228346457"/>
    <n v="127"/>
    <x v="1"/>
    <x v="1"/>
    <n v="1571720400"/>
    <n v="1572933600"/>
    <b v="0"/>
    <b v="0"/>
    <x v="3"/>
    <x v="3"/>
    <s v="theater/plays"/>
  </r>
  <r>
    <n v="378"/>
    <s v="Fleming-Oliver"/>
    <s v="Managed stable function"/>
    <n v="178200"/>
    <n v="24882"/>
    <n v="13.96"/>
    <x v="0"/>
    <n v="70.090140845070422"/>
    <n v="355"/>
    <x v="1"/>
    <x v="1"/>
    <n v="1526878800"/>
    <n v="1530162000"/>
    <b v="0"/>
    <b v="0"/>
    <x v="4"/>
    <x v="4"/>
    <s v="film &amp; video/documentary"/>
  </r>
  <r>
    <n v="379"/>
    <s v="Reilly, Aguirre and Johnson"/>
    <s v="Realigned clear-thinking migration"/>
    <n v="7200"/>
    <n v="2912"/>
    <n v="40.44"/>
    <x v="0"/>
    <n v="66.181818181818187"/>
    <n v="44"/>
    <x v="4"/>
    <x v="4"/>
    <n v="1319691600"/>
    <n v="1320904800"/>
    <b v="0"/>
    <b v="0"/>
    <x v="3"/>
    <x v="3"/>
    <s v="theater/plays"/>
  </r>
  <r>
    <n v="380"/>
    <s v="Davidson, Wilcox and Lewis"/>
    <s v="Optional clear-thinking process improvement"/>
    <n v="2500"/>
    <n v="4008"/>
    <n v="160.32"/>
    <x v="1"/>
    <n v="47.714285714285715"/>
    <n v="84"/>
    <x v="1"/>
    <x v="1"/>
    <n v="1371963600"/>
    <n v="1372395600"/>
    <b v="0"/>
    <b v="0"/>
    <x v="3"/>
    <x v="3"/>
    <s v="theater/plays"/>
  </r>
  <r>
    <n v="381"/>
    <s v="Michael, Anderson and Vincent"/>
    <s v="Cross-group global moratorium"/>
    <n v="5300"/>
    <n v="9749"/>
    <n v="183.94"/>
    <x v="1"/>
    <n v="62.896774193548389"/>
    <n v="155"/>
    <x v="1"/>
    <x v="1"/>
    <n v="1433739600"/>
    <n v="1437714000"/>
    <b v="0"/>
    <b v="0"/>
    <x v="3"/>
    <x v="3"/>
    <s v="theater/plays"/>
  </r>
  <r>
    <n v="382"/>
    <s v="King Ltd"/>
    <s v="Visionary systemic process improvement"/>
    <n v="9100"/>
    <n v="5803"/>
    <n v="63.77"/>
    <x v="0"/>
    <n v="86.611940298507463"/>
    <n v="67"/>
    <x v="1"/>
    <x v="1"/>
    <n v="1508130000"/>
    <n v="1509771600"/>
    <b v="0"/>
    <b v="0"/>
    <x v="7"/>
    <x v="14"/>
    <s v="photography/photography books"/>
  </r>
  <r>
    <n v="383"/>
    <s v="Baker Ltd"/>
    <s v="Progressive intangible flexibility"/>
    <n v="6300"/>
    <n v="14199"/>
    <n v="225.38"/>
    <x v="1"/>
    <n v="75.126984126984127"/>
    <n v="189"/>
    <x v="1"/>
    <x v="1"/>
    <n v="1550037600"/>
    <n v="1550556000"/>
    <b v="0"/>
    <b v="1"/>
    <x v="0"/>
    <x v="0"/>
    <s v="food/food trucks"/>
  </r>
  <r>
    <n v="384"/>
    <s v="Baker, Collins and Smith"/>
    <s v="Reactive real-time software"/>
    <n v="114400"/>
    <n v="196779"/>
    <n v="172.01"/>
    <x v="1"/>
    <n v="41.004167534903104"/>
    <n v="4799"/>
    <x v="1"/>
    <x v="1"/>
    <n v="1486706400"/>
    <n v="1489039200"/>
    <b v="1"/>
    <b v="1"/>
    <x v="4"/>
    <x v="4"/>
    <s v="film &amp; video/documentary"/>
  </r>
  <r>
    <n v="385"/>
    <s v="Warren-Harrison"/>
    <s v="Programmable incremental knowledge user"/>
    <n v="38900"/>
    <n v="56859"/>
    <n v="146.16999999999999"/>
    <x v="1"/>
    <n v="50.007915567282325"/>
    <n v="1137"/>
    <x v="1"/>
    <x v="1"/>
    <n v="1553835600"/>
    <n v="1556600400"/>
    <b v="0"/>
    <b v="0"/>
    <x v="5"/>
    <x v="9"/>
    <s v="publishing/nonfiction"/>
  </r>
  <r>
    <n v="386"/>
    <s v="Gardner Group"/>
    <s v="Progressive 5thgeneration customer loyalty"/>
    <n v="135500"/>
    <n v="103554"/>
    <n v="76.42"/>
    <x v="0"/>
    <n v="96.960674157303373"/>
    <n v="1068"/>
    <x v="1"/>
    <x v="1"/>
    <n v="1277528400"/>
    <n v="1278565200"/>
    <b v="0"/>
    <b v="0"/>
    <x v="3"/>
    <x v="3"/>
    <s v="theater/plays"/>
  </r>
  <r>
    <n v="387"/>
    <s v="Flores-Lambert"/>
    <s v="Triple-buffered logistical frame"/>
    <n v="109000"/>
    <n v="42795"/>
    <n v="39.26"/>
    <x v="0"/>
    <n v="100.93160377358491"/>
    <n v="424"/>
    <x v="1"/>
    <x v="1"/>
    <n v="1339477200"/>
    <n v="1339909200"/>
    <b v="0"/>
    <b v="0"/>
    <x v="2"/>
    <x v="8"/>
    <s v="technology/wearables"/>
  </r>
  <r>
    <n v="388"/>
    <s v="Cruz Ltd"/>
    <s v="Exclusive dynamic adapter"/>
    <n v="114800"/>
    <n v="12938"/>
    <n v="11.27"/>
    <x v="3"/>
    <n v="89.227586206896547"/>
    <n v="145"/>
    <x v="5"/>
    <x v="5"/>
    <n v="1325656800"/>
    <n v="1325829600"/>
    <b v="0"/>
    <b v="0"/>
    <x v="1"/>
    <x v="7"/>
    <s v="music/indie rock"/>
  </r>
  <r>
    <n v="389"/>
    <s v="Knox-Garner"/>
    <s v="Automated systemic hierarchy"/>
    <n v="83000"/>
    <n v="101352"/>
    <n v="122.11"/>
    <x v="1"/>
    <n v="87.979166666666671"/>
    <n v="1152"/>
    <x v="1"/>
    <x v="1"/>
    <n v="1288242000"/>
    <n v="1290578400"/>
    <b v="0"/>
    <b v="0"/>
    <x v="3"/>
    <x v="3"/>
    <s v="theater/plays"/>
  </r>
  <r>
    <n v="390"/>
    <s v="Davis-Allen"/>
    <s v="Digitized eco-centric core"/>
    <n v="2400"/>
    <n v="4477"/>
    <n v="186.54"/>
    <x v="1"/>
    <n v="89.54"/>
    <n v="50"/>
    <x v="1"/>
    <x v="1"/>
    <n v="1379048400"/>
    <n v="1380344400"/>
    <b v="0"/>
    <b v="0"/>
    <x v="7"/>
    <x v="14"/>
    <s v="photography/photography books"/>
  </r>
  <r>
    <n v="391"/>
    <s v="Miller-Patel"/>
    <s v="Mandatory uniform strategy"/>
    <n v="60400"/>
    <n v="4393"/>
    <n v="7.27"/>
    <x v="0"/>
    <n v="29.09271523178808"/>
    <n v="151"/>
    <x v="1"/>
    <x v="1"/>
    <n v="1389679200"/>
    <n v="1389852000"/>
    <b v="0"/>
    <b v="0"/>
    <x v="5"/>
    <x v="9"/>
    <s v="publishing/nonfiction"/>
  </r>
  <r>
    <n v="392"/>
    <s v="Hernandez-Grimes"/>
    <s v="Profit-focused zero administration forecast"/>
    <n v="102900"/>
    <n v="67546"/>
    <n v="65.64"/>
    <x v="0"/>
    <n v="42.006218905472636"/>
    <n v="1608"/>
    <x v="1"/>
    <x v="1"/>
    <n v="1294293600"/>
    <n v="1294466400"/>
    <b v="0"/>
    <b v="0"/>
    <x v="2"/>
    <x v="8"/>
    <s v="technology/wearables"/>
  </r>
  <r>
    <n v="393"/>
    <s v="Owens, Hall and Gonzalez"/>
    <s v="De-engineered static orchestration"/>
    <n v="62800"/>
    <n v="143788"/>
    <n v="228.96"/>
    <x v="1"/>
    <n v="47.004903563255965"/>
    <n v="3059"/>
    <x v="0"/>
    <x v="0"/>
    <n v="1500267600"/>
    <n v="1500354000"/>
    <b v="0"/>
    <b v="0"/>
    <x v="1"/>
    <x v="17"/>
    <s v="music/jazz"/>
  </r>
  <r>
    <n v="394"/>
    <s v="Noble-Bailey"/>
    <s v="Customizable dynamic info-mediaries"/>
    <n v="800"/>
    <n v="3755"/>
    <n v="469.38"/>
    <x v="1"/>
    <n v="110.44117647058823"/>
    <n v="34"/>
    <x v="1"/>
    <x v="1"/>
    <n v="1375074000"/>
    <n v="1375938000"/>
    <b v="0"/>
    <b v="1"/>
    <x v="4"/>
    <x v="4"/>
    <s v="film &amp; video/documentary"/>
  </r>
  <r>
    <n v="395"/>
    <s v="Taylor PLC"/>
    <s v="Enhanced incremental budgetary management"/>
    <n v="7100"/>
    <n v="9238"/>
    <n v="130.11000000000001"/>
    <x v="1"/>
    <n v="41.990909090909092"/>
    <n v="220"/>
    <x v="1"/>
    <x v="1"/>
    <n v="1323324000"/>
    <n v="1323410400"/>
    <b v="1"/>
    <b v="0"/>
    <x v="3"/>
    <x v="3"/>
    <s v="theater/plays"/>
  </r>
  <r>
    <n v="396"/>
    <s v="Holmes PLC"/>
    <s v="Digitized local info-mediaries"/>
    <n v="46100"/>
    <n v="77012"/>
    <n v="167.05"/>
    <x v="1"/>
    <n v="48.012468827930178"/>
    <n v="1604"/>
    <x v="2"/>
    <x v="2"/>
    <n v="1538715600"/>
    <n v="1539406800"/>
    <b v="0"/>
    <b v="0"/>
    <x v="4"/>
    <x v="6"/>
    <s v="film &amp; video/drama"/>
  </r>
  <r>
    <n v="397"/>
    <s v="Jones-Martin"/>
    <s v="Virtual systematic monitoring"/>
    <n v="8100"/>
    <n v="14083"/>
    <n v="173.86"/>
    <x v="1"/>
    <n v="31.019823788546255"/>
    <n v="454"/>
    <x v="1"/>
    <x v="1"/>
    <n v="1369285200"/>
    <n v="1369803600"/>
    <b v="0"/>
    <b v="0"/>
    <x v="1"/>
    <x v="1"/>
    <s v="music/rock"/>
  </r>
  <r>
    <n v="398"/>
    <s v="Myers LLC"/>
    <s v="Reactive bottom-line open architecture"/>
    <n v="1700"/>
    <n v="12202"/>
    <n v="717.76"/>
    <x v="1"/>
    <n v="99.203252032520325"/>
    <n v="123"/>
    <x v="6"/>
    <x v="6"/>
    <n v="1525755600"/>
    <n v="1525928400"/>
    <b v="0"/>
    <b v="1"/>
    <x v="4"/>
    <x v="10"/>
    <s v="film &amp; video/animation"/>
  </r>
  <r>
    <n v="399"/>
    <s v="Acosta, Mullins and Morris"/>
    <s v="Pre-emptive interactive model"/>
    <n v="97300"/>
    <n v="62127"/>
    <n v="63.85"/>
    <x v="0"/>
    <n v="66.022316684378325"/>
    <n v="941"/>
    <x v="1"/>
    <x v="1"/>
    <n v="1296626400"/>
    <n v="1297231200"/>
    <b v="0"/>
    <b v="0"/>
    <x v="1"/>
    <x v="7"/>
    <s v="music/indie rock"/>
  </r>
  <r>
    <n v="400"/>
    <s v="Bell PLC"/>
    <s v="Ergonomic eco-centric open architecture"/>
    <n v="100"/>
    <n v="2"/>
    <n v="2"/>
    <x v="0"/>
    <n v="2"/>
    <n v="1"/>
    <x v="1"/>
    <x v="1"/>
    <n v="1376629200"/>
    <n v="1378530000"/>
    <b v="0"/>
    <b v="1"/>
    <x v="7"/>
    <x v="14"/>
    <s v="photography/photography books"/>
  </r>
  <r>
    <n v="401"/>
    <s v="Smith-Schmidt"/>
    <s v="Inverse radical hierarchy"/>
    <n v="900"/>
    <n v="13772"/>
    <n v="1530.22"/>
    <x v="1"/>
    <n v="46.060200668896321"/>
    <n v="299"/>
    <x v="1"/>
    <x v="1"/>
    <n v="1572152400"/>
    <n v="1572152400"/>
    <b v="0"/>
    <b v="0"/>
    <x v="3"/>
    <x v="3"/>
    <s v="theater/plays"/>
  </r>
  <r>
    <n v="402"/>
    <s v="Ruiz, Richardson and Cole"/>
    <s v="Team-oriented static interface"/>
    <n v="7300"/>
    <n v="2946"/>
    <n v="40.36"/>
    <x v="0"/>
    <n v="73.650000000000006"/>
    <n v="40"/>
    <x v="1"/>
    <x v="1"/>
    <n v="1325829600"/>
    <n v="1329890400"/>
    <b v="0"/>
    <b v="1"/>
    <x v="4"/>
    <x v="12"/>
    <s v="film &amp; video/shorts"/>
  </r>
  <r>
    <n v="403"/>
    <s v="Leonard-Mcclain"/>
    <s v="Virtual foreground throughput"/>
    <n v="195800"/>
    <n v="168820"/>
    <n v="86.22"/>
    <x v="0"/>
    <n v="55.99336650082919"/>
    <n v="3015"/>
    <x v="0"/>
    <x v="0"/>
    <n v="1273640400"/>
    <n v="1276750800"/>
    <b v="0"/>
    <b v="1"/>
    <x v="3"/>
    <x v="3"/>
    <s v="theater/plays"/>
  </r>
  <r>
    <n v="404"/>
    <s v="Bailey-Boyer"/>
    <s v="Visionary exuding Internet solution"/>
    <n v="48900"/>
    <n v="154321"/>
    <n v="315.58"/>
    <x v="1"/>
    <n v="68.985695127402778"/>
    <n v="2237"/>
    <x v="1"/>
    <x v="1"/>
    <n v="1510639200"/>
    <n v="1510898400"/>
    <b v="0"/>
    <b v="0"/>
    <x v="3"/>
    <x v="3"/>
    <s v="theater/plays"/>
  </r>
  <r>
    <n v="405"/>
    <s v="Lee LLC"/>
    <s v="Synchronized secondary analyzer"/>
    <n v="29600"/>
    <n v="26527"/>
    <n v="89.62"/>
    <x v="0"/>
    <n v="60.981609195402299"/>
    <n v="435"/>
    <x v="1"/>
    <x v="1"/>
    <n v="1528088400"/>
    <n v="1532408400"/>
    <b v="0"/>
    <b v="0"/>
    <x v="3"/>
    <x v="3"/>
    <s v="theater/plays"/>
  </r>
  <r>
    <n v="406"/>
    <s v="Lyons Inc"/>
    <s v="Balanced attitude-oriented parallelism"/>
    <n v="39300"/>
    <n v="71583"/>
    <n v="182.15"/>
    <x v="1"/>
    <n v="110.98139534883721"/>
    <n v="645"/>
    <x v="1"/>
    <x v="1"/>
    <n v="1359525600"/>
    <n v="1360562400"/>
    <b v="1"/>
    <b v="0"/>
    <x v="4"/>
    <x v="4"/>
    <s v="film &amp; video/documentary"/>
  </r>
  <r>
    <n v="407"/>
    <s v="Herrera-Wilson"/>
    <s v="Organized bandwidth-monitored core"/>
    <n v="3400"/>
    <n v="12100"/>
    <n v="355.88"/>
    <x v="1"/>
    <n v="25"/>
    <n v="484"/>
    <x v="3"/>
    <x v="3"/>
    <n v="1570942800"/>
    <n v="1571547600"/>
    <b v="0"/>
    <b v="0"/>
    <x v="3"/>
    <x v="3"/>
    <s v="theater/plays"/>
  </r>
  <r>
    <n v="408"/>
    <s v="Mahoney, Adams and Lucas"/>
    <s v="Cloned leadingedge utilization"/>
    <n v="9200"/>
    <n v="12129"/>
    <n v="131.84"/>
    <x v="1"/>
    <n v="78.759740259740255"/>
    <n v="154"/>
    <x v="0"/>
    <x v="0"/>
    <n v="1466398800"/>
    <n v="1468126800"/>
    <b v="0"/>
    <b v="0"/>
    <x v="4"/>
    <x v="4"/>
    <s v="film &amp; video/documentary"/>
  </r>
  <r>
    <n v="409"/>
    <s v="Stewart LLC"/>
    <s v="Secured asymmetric projection"/>
    <n v="135600"/>
    <n v="62804"/>
    <n v="46.32"/>
    <x v="0"/>
    <n v="87.960784313725483"/>
    <n v="714"/>
    <x v="1"/>
    <x v="1"/>
    <n v="1492491600"/>
    <n v="1492837200"/>
    <b v="0"/>
    <b v="0"/>
    <x v="1"/>
    <x v="1"/>
    <s v="music/rock"/>
  </r>
  <r>
    <n v="410"/>
    <s v="Mcmillan Group"/>
    <s v="Advanced cohesive Graphic Interface"/>
    <n v="153700"/>
    <n v="55536"/>
    <n v="36.130000000000003"/>
    <x v="2"/>
    <n v="49.987398739873989"/>
    <n v="1111"/>
    <x v="1"/>
    <x v="1"/>
    <n v="1430197200"/>
    <n v="1430197200"/>
    <b v="0"/>
    <b v="0"/>
    <x v="6"/>
    <x v="20"/>
    <s v="games/mobile games"/>
  </r>
  <r>
    <n v="411"/>
    <s v="Beck, Thompson and Martinez"/>
    <s v="Down-sized maximized function"/>
    <n v="7800"/>
    <n v="8161"/>
    <n v="104.63"/>
    <x v="1"/>
    <n v="99.524390243902445"/>
    <n v="82"/>
    <x v="1"/>
    <x v="1"/>
    <n v="1496034000"/>
    <n v="1496206800"/>
    <b v="0"/>
    <b v="0"/>
    <x v="3"/>
    <x v="3"/>
    <s v="theater/plays"/>
  </r>
  <r>
    <n v="412"/>
    <s v="Rodriguez-Scott"/>
    <s v="Realigned zero tolerance software"/>
    <n v="2100"/>
    <n v="14046"/>
    <n v="668.86"/>
    <x v="1"/>
    <n v="104.82089552238806"/>
    <n v="134"/>
    <x v="1"/>
    <x v="1"/>
    <n v="1388728800"/>
    <n v="1389592800"/>
    <b v="0"/>
    <b v="0"/>
    <x v="5"/>
    <x v="13"/>
    <s v="publishing/fiction"/>
  </r>
  <r>
    <n v="413"/>
    <s v="Rush-Bowers"/>
    <s v="Persevering analyzing extranet"/>
    <n v="189500"/>
    <n v="117628"/>
    <n v="62.07"/>
    <x v="2"/>
    <n v="108.01469237832875"/>
    <n v="1089"/>
    <x v="1"/>
    <x v="1"/>
    <n v="1543298400"/>
    <n v="1545631200"/>
    <b v="0"/>
    <b v="0"/>
    <x v="4"/>
    <x v="10"/>
    <s v="film &amp; video/animation"/>
  </r>
  <r>
    <n v="414"/>
    <s v="Davis and Sons"/>
    <s v="Innovative human-resource migration"/>
    <n v="188200"/>
    <n v="159405"/>
    <n v="84.7"/>
    <x v="0"/>
    <n v="28.998544660724033"/>
    <n v="5497"/>
    <x v="1"/>
    <x v="1"/>
    <n v="1271739600"/>
    <n v="1272430800"/>
    <b v="0"/>
    <b v="1"/>
    <x v="0"/>
    <x v="0"/>
    <s v="food/food trucks"/>
  </r>
  <r>
    <n v="415"/>
    <s v="Anderson-Pham"/>
    <s v="Intuitive needs-based monitoring"/>
    <n v="113500"/>
    <n v="12552"/>
    <n v="11.06"/>
    <x v="0"/>
    <n v="30.028708133971293"/>
    <n v="418"/>
    <x v="1"/>
    <x v="1"/>
    <n v="1326434400"/>
    <n v="1327903200"/>
    <b v="0"/>
    <b v="0"/>
    <x v="3"/>
    <x v="3"/>
    <s v="theater/plays"/>
  </r>
  <r>
    <n v="416"/>
    <s v="Stewart-Coleman"/>
    <s v="Customer-focused disintermediate toolset"/>
    <n v="134600"/>
    <n v="59007"/>
    <n v="43.84"/>
    <x v="0"/>
    <n v="41.005559416261292"/>
    <n v="1439"/>
    <x v="1"/>
    <x v="1"/>
    <n v="1295244000"/>
    <n v="1296021600"/>
    <b v="0"/>
    <b v="1"/>
    <x v="4"/>
    <x v="4"/>
    <s v="film &amp; video/documentary"/>
  </r>
  <r>
    <n v="417"/>
    <s v="Bradshaw, Smith and Ryan"/>
    <s v="Upgradable 24/7 emulation"/>
    <n v="1700"/>
    <n v="943"/>
    <n v="55.47"/>
    <x v="0"/>
    <n v="62.866666666666667"/>
    <n v="15"/>
    <x v="1"/>
    <x v="1"/>
    <n v="1541221200"/>
    <n v="1543298400"/>
    <b v="0"/>
    <b v="0"/>
    <x v="3"/>
    <x v="3"/>
    <s v="theater/plays"/>
  </r>
  <r>
    <n v="418"/>
    <s v="Jackson PLC"/>
    <s v="Quality-focused client-server core"/>
    <n v="163700"/>
    <n v="93963"/>
    <n v="57.4"/>
    <x v="0"/>
    <n v="47.005002501250623"/>
    <n v="1999"/>
    <x v="0"/>
    <x v="0"/>
    <n v="1336280400"/>
    <n v="1336366800"/>
    <b v="0"/>
    <b v="0"/>
    <x v="4"/>
    <x v="4"/>
    <s v="film &amp; video/documentary"/>
  </r>
  <r>
    <n v="419"/>
    <s v="Ware-Arias"/>
    <s v="Upgradable maximized protocol"/>
    <n v="113800"/>
    <n v="140469"/>
    <n v="123.43"/>
    <x v="1"/>
    <n v="26.997693638285604"/>
    <n v="5203"/>
    <x v="1"/>
    <x v="1"/>
    <n v="1324533600"/>
    <n v="1325052000"/>
    <b v="0"/>
    <b v="0"/>
    <x v="2"/>
    <x v="2"/>
    <s v="technology/web"/>
  </r>
  <r>
    <n v="420"/>
    <s v="Blair, Reyes and Woods"/>
    <s v="Cross-platform interactive synergy"/>
    <n v="5000"/>
    <n v="6423"/>
    <n v="128.46"/>
    <x v="1"/>
    <n v="68.329787234042556"/>
    <n v="94"/>
    <x v="1"/>
    <x v="1"/>
    <n v="1498366800"/>
    <n v="1499576400"/>
    <b v="0"/>
    <b v="0"/>
    <x v="3"/>
    <x v="3"/>
    <s v="theater/plays"/>
  </r>
  <r>
    <n v="421"/>
    <s v="Thomas-Lopez"/>
    <s v="User-centric fault-tolerant archive"/>
    <n v="9400"/>
    <n v="6015"/>
    <n v="63.99"/>
    <x v="0"/>
    <n v="50.974576271186443"/>
    <n v="118"/>
    <x v="1"/>
    <x v="1"/>
    <n v="1498712400"/>
    <n v="1501304400"/>
    <b v="0"/>
    <b v="1"/>
    <x v="2"/>
    <x v="8"/>
    <s v="technology/wearables"/>
  </r>
  <r>
    <n v="422"/>
    <s v="Brown, Davies and Pacheco"/>
    <s v="Reverse-engineered regional knowledge user"/>
    <n v="8700"/>
    <n v="11075"/>
    <n v="127.3"/>
    <x v="1"/>
    <n v="54.024390243902438"/>
    <n v="205"/>
    <x v="1"/>
    <x v="1"/>
    <n v="1271480400"/>
    <n v="1273208400"/>
    <b v="0"/>
    <b v="1"/>
    <x v="3"/>
    <x v="3"/>
    <s v="theater/plays"/>
  </r>
  <r>
    <n v="423"/>
    <s v="Jones-Riddle"/>
    <s v="Self-enabling real-time definition"/>
    <n v="147800"/>
    <n v="15723"/>
    <n v="10.64"/>
    <x v="0"/>
    <n v="97.055555555555557"/>
    <n v="162"/>
    <x v="1"/>
    <x v="1"/>
    <n v="1316667600"/>
    <n v="1316840400"/>
    <b v="0"/>
    <b v="1"/>
    <x v="0"/>
    <x v="0"/>
    <s v="food/food trucks"/>
  </r>
  <r>
    <n v="424"/>
    <s v="Schmidt-Gomez"/>
    <s v="User-centric impactful projection"/>
    <n v="5100"/>
    <n v="2064"/>
    <n v="40.47"/>
    <x v="0"/>
    <n v="24.867469879518072"/>
    <n v="83"/>
    <x v="1"/>
    <x v="1"/>
    <n v="1524027600"/>
    <n v="1524546000"/>
    <b v="0"/>
    <b v="0"/>
    <x v="1"/>
    <x v="7"/>
    <s v="music/indie rock"/>
  </r>
  <r>
    <n v="425"/>
    <s v="Sullivan, Davis and Booth"/>
    <s v="Vision-oriented actuating hardware"/>
    <n v="2700"/>
    <n v="7767"/>
    <n v="287.67"/>
    <x v="1"/>
    <n v="84.423913043478265"/>
    <n v="92"/>
    <x v="1"/>
    <x v="1"/>
    <n v="1438059600"/>
    <n v="1438578000"/>
    <b v="0"/>
    <b v="0"/>
    <x v="7"/>
    <x v="14"/>
    <s v="photography/photography books"/>
  </r>
  <r>
    <n v="426"/>
    <s v="Edwards-Kane"/>
    <s v="Virtual leadingedge framework"/>
    <n v="1800"/>
    <n v="10313"/>
    <n v="572.94000000000005"/>
    <x v="1"/>
    <n v="47.091324200913242"/>
    <n v="219"/>
    <x v="1"/>
    <x v="1"/>
    <n v="1361944800"/>
    <n v="1362549600"/>
    <b v="0"/>
    <b v="0"/>
    <x v="3"/>
    <x v="3"/>
    <s v="theater/plays"/>
  </r>
  <r>
    <n v="427"/>
    <s v="Hicks, Wall and Webb"/>
    <s v="Managed discrete framework"/>
    <n v="174500"/>
    <n v="197018"/>
    <n v="112.9"/>
    <x v="1"/>
    <n v="77.996041171813147"/>
    <n v="2526"/>
    <x v="1"/>
    <x v="1"/>
    <n v="1410584400"/>
    <n v="1413349200"/>
    <b v="0"/>
    <b v="1"/>
    <x v="3"/>
    <x v="3"/>
    <s v="theater/plays"/>
  </r>
  <r>
    <n v="428"/>
    <s v="Mayer-Richmond"/>
    <s v="Progressive zero-defect capability"/>
    <n v="101400"/>
    <n v="47037"/>
    <n v="46.39"/>
    <x v="0"/>
    <n v="62.967871485943775"/>
    <n v="747"/>
    <x v="1"/>
    <x v="1"/>
    <n v="1297404000"/>
    <n v="1298008800"/>
    <b v="0"/>
    <b v="0"/>
    <x v="4"/>
    <x v="10"/>
    <s v="film &amp; video/animation"/>
  </r>
  <r>
    <n v="429"/>
    <s v="Robles Ltd"/>
    <s v="Right-sized demand-driven adapter"/>
    <n v="191000"/>
    <n v="173191"/>
    <n v="90.68"/>
    <x v="3"/>
    <n v="81.006080449017773"/>
    <n v="2138"/>
    <x v="1"/>
    <x v="1"/>
    <n v="1392012000"/>
    <n v="1394427600"/>
    <b v="0"/>
    <b v="1"/>
    <x v="7"/>
    <x v="14"/>
    <s v="photography/photography books"/>
  </r>
  <r>
    <n v="430"/>
    <s v="Cochran Ltd"/>
    <s v="Re-engineered attitude-oriented frame"/>
    <n v="8100"/>
    <n v="5487"/>
    <n v="67.739999999999995"/>
    <x v="0"/>
    <n v="65.321428571428569"/>
    <n v="84"/>
    <x v="1"/>
    <x v="1"/>
    <n v="1569733200"/>
    <n v="1572670800"/>
    <b v="0"/>
    <b v="0"/>
    <x v="3"/>
    <x v="3"/>
    <s v="theater/plays"/>
  </r>
  <r>
    <n v="431"/>
    <s v="Rosales LLC"/>
    <s v="Compatible multimedia utilization"/>
    <n v="5100"/>
    <n v="9817"/>
    <n v="192.49"/>
    <x v="1"/>
    <n v="104.43617021276596"/>
    <n v="94"/>
    <x v="1"/>
    <x v="1"/>
    <n v="1529643600"/>
    <n v="1531112400"/>
    <b v="1"/>
    <b v="0"/>
    <x v="3"/>
    <x v="3"/>
    <s v="theater/plays"/>
  </r>
  <r>
    <n v="432"/>
    <s v="Harper-Bryan"/>
    <s v="Re-contextualized dedicated hardware"/>
    <n v="7700"/>
    <n v="6369"/>
    <n v="82.71"/>
    <x v="0"/>
    <n v="69.989010989010993"/>
    <n v="91"/>
    <x v="1"/>
    <x v="1"/>
    <n v="1399006800"/>
    <n v="1400734800"/>
    <b v="0"/>
    <b v="0"/>
    <x v="3"/>
    <x v="3"/>
    <s v="theater/plays"/>
  </r>
  <r>
    <n v="433"/>
    <s v="Potter, Harper and Everett"/>
    <s v="Decentralized composite paradigm"/>
    <n v="121400"/>
    <n v="65755"/>
    <n v="54.16"/>
    <x v="0"/>
    <n v="83.023989898989896"/>
    <n v="792"/>
    <x v="1"/>
    <x v="1"/>
    <n v="1385359200"/>
    <n v="1386741600"/>
    <b v="0"/>
    <b v="1"/>
    <x v="4"/>
    <x v="4"/>
    <s v="film &amp; video/documentary"/>
  </r>
  <r>
    <n v="434"/>
    <s v="Floyd-Sims"/>
    <s v="Cloned transitional hierarchy"/>
    <n v="5400"/>
    <n v="903"/>
    <n v="16.72"/>
    <x v="3"/>
    <n v="90.3"/>
    <n v="10"/>
    <x v="0"/>
    <x v="0"/>
    <n v="1480572000"/>
    <n v="1481781600"/>
    <b v="1"/>
    <b v="0"/>
    <x v="3"/>
    <x v="3"/>
    <s v="theater/plays"/>
  </r>
  <r>
    <n v="435"/>
    <s v="Spence, Jackson and Kelly"/>
    <s v="Advanced discrete leverage"/>
    <n v="152400"/>
    <n v="178120"/>
    <n v="116.88"/>
    <x v="1"/>
    <n v="103.98131932282546"/>
    <n v="1713"/>
    <x v="6"/>
    <x v="6"/>
    <n v="1418623200"/>
    <n v="1419660000"/>
    <b v="0"/>
    <b v="1"/>
    <x v="3"/>
    <x v="3"/>
    <s v="theater/plays"/>
  </r>
  <r>
    <n v="436"/>
    <s v="King-Nguyen"/>
    <s v="Open-source incremental throughput"/>
    <n v="1300"/>
    <n v="13678"/>
    <n v="1052.1500000000001"/>
    <x v="1"/>
    <n v="54.931726907630519"/>
    <n v="249"/>
    <x v="1"/>
    <x v="1"/>
    <n v="1555736400"/>
    <n v="1555822800"/>
    <b v="0"/>
    <b v="0"/>
    <x v="1"/>
    <x v="17"/>
    <s v="music/jazz"/>
  </r>
  <r>
    <n v="437"/>
    <s v="Hansen Group"/>
    <s v="Centralized regional interface"/>
    <n v="8100"/>
    <n v="9969"/>
    <n v="123.07"/>
    <x v="1"/>
    <n v="51.921875"/>
    <n v="192"/>
    <x v="1"/>
    <x v="1"/>
    <n v="1442120400"/>
    <n v="1442379600"/>
    <b v="0"/>
    <b v="1"/>
    <x v="4"/>
    <x v="10"/>
    <s v="film &amp; video/animation"/>
  </r>
  <r>
    <n v="438"/>
    <s v="Mathis, Hall and Hansen"/>
    <s v="Streamlined web-enabled knowledgebase"/>
    <n v="8300"/>
    <n v="14827"/>
    <n v="178.64"/>
    <x v="1"/>
    <n v="60.02834008097166"/>
    <n v="247"/>
    <x v="1"/>
    <x v="1"/>
    <n v="1362376800"/>
    <n v="1364965200"/>
    <b v="0"/>
    <b v="0"/>
    <x v="3"/>
    <x v="3"/>
    <s v="theater/plays"/>
  </r>
  <r>
    <n v="439"/>
    <s v="Cummings Inc"/>
    <s v="Digitized transitional monitoring"/>
    <n v="28400"/>
    <n v="100900"/>
    <n v="355.28"/>
    <x v="1"/>
    <n v="44.003488879197555"/>
    <n v="2293"/>
    <x v="1"/>
    <x v="1"/>
    <n v="1478408400"/>
    <n v="1479016800"/>
    <b v="0"/>
    <b v="0"/>
    <x v="4"/>
    <x v="22"/>
    <s v="film &amp; video/science fiction"/>
  </r>
  <r>
    <n v="440"/>
    <s v="Miller-Poole"/>
    <s v="Networked optimal adapter"/>
    <n v="102500"/>
    <n v="165954"/>
    <n v="161.91"/>
    <x v="1"/>
    <n v="53.003513254551258"/>
    <n v="3131"/>
    <x v="1"/>
    <x v="1"/>
    <n v="1498798800"/>
    <n v="1499662800"/>
    <b v="0"/>
    <b v="0"/>
    <x v="4"/>
    <x v="19"/>
    <s v="film &amp; video/television"/>
  </r>
  <r>
    <n v="441"/>
    <s v="Rodriguez-West"/>
    <s v="Automated optimal function"/>
    <n v="7000"/>
    <n v="1744"/>
    <n v="24.91"/>
    <x v="0"/>
    <n v="54.5"/>
    <n v="32"/>
    <x v="1"/>
    <x v="1"/>
    <n v="1335416400"/>
    <n v="1337835600"/>
    <b v="0"/>
    <b v="0"/>
    <x v="2"/>
    <x v="8"/>
    <s v="technology/wearables"/>
  </r>
  <r>
    <n v="442"/>
    <s v="Calderon, Bradford and Dean"/>
    <s v="Devolved system-worthy framework"/>
    <n v="5400"/>
    <n v="10731"/>
    <n v="198.72"/>
    <x v="1"/>
    <n v="75.04195804195804"/>
    <n v="143"/>
    <x v="6"/>
    <x v="6"/>
    <n v="1504328400"/>
    <n v="1505710800"/>
    <b v="0"/>
    <b v="0"/>
    <x v="3"/>
    <x v="3"/>
    <s v="theater/plays"/>
  </r>
  <r>
    <n v="443"/>
    <s v="Clark-Bowman"/>
    <s v="Stand-alone user-facing service-desk"/>
    <n v="9300"/>
    <n v="3232"/>
    <n v="34.75"/>
    <x v="3"/>
    <n v="35.911111111111111"/>
    <n v="90"/>
    <x v="1"/>
    <x v="1"/>
    <n v="1285822800"/>
    <n v="1287464400"/>
    <b v="0"/>
    <b v="0"/>
    <x v="3"/>
    <x v="3"/>
    <s v="theater/plays"/>
  </r>
  <r>
    <n v="444"/>
    <s v="Hensley Ltd"/>
    <s v="Versatile global attitude"/>
    <n v="6200"/>
    <n v="10938"/>
    <n v="176.42"/>
    <x v="1"/>
    <n v="36.952702702702702"/>
    <n v="296"/>
    <x v="1"/>
    <x v="1"/>
    <n v="1311483600"/>
    <n v="1311656400"/>
    <b v="0"/>
    <b v="1"/>
    <x v="1"/>
    <x v="7"/>
    <s v="music/indie rock"/>
  </r>
  <r>
    <n v="445"/>
    <s v="Anderson-Pearson"/>
    <s v="Intuitive demand-driven Local Area Network"/>
    <n v="2100"/>
    <n v="10739"/>
    <n v="511.38"/>
    <x v="1"/>
    <n v="63.170588235294119"/>
    <n v="170"/>
    <x v="1"/>
    <x v="1"/>
    <n v="1291356000"/>
    <n v="1293170400"/>
    <b v="0"/>
    <b v="1"/>
    <x v="3"/>
    <x v="3"/>
    <s v="theater/plays"/>
  </r>
  <r>
    <n v="446"/>
    <s v="Martin, Martin and Solis"/>
    <s v="Assimilated uniform methodology"/>
    <n v="6800"/>
    <n v="5579"/>
    <n v="82.04"/>
    <x v="0"/>
    <n v="29.99462365591398"/>
    <n v="186"/>
    <x v="1"/>
    <x v="1"/>
    <n v="1355810400"/>
    <n v="1355983200"/>
    <b v="0"/>
    <b v="0"/>
    <x v="2"/>
    <x v="8"/>
    <s v="technology/wearables"/>
  </r>
  <r>
    <n v="447"/>
    <s v="Harrington-Harper"/>
    <s v="Self-enabling next generation algorithm"/>
    <n v="155200"/>
    <n v="37754"/>
    <n v="24.33"/>
    <x v="3"/>
    <n v="86"/>
    <n v="439"/>
    <x v="4"/>
    <x v="4"/>
    <n v="1513663200"/>
    <n v="1515045600"/>
    <b v="0"/>
    <b v="0"/>
    <x v="4"/>
    <x v="19"/>
    <s v="film &amp; video/television"/>
  </r>
  <r>
    <n v="448"/>
    <s v="Price and Sons"/>
    <s v="Object-based demand-driven strategy"/>
    <n v="89900"/>
    <n v="45384"/>
    <n v="50.48"/>
    <x v="0"/>
    <n v="75.014876033057845"/>
    <n v="605"/>
    <x v="1"/>
    <x v="1"/>
    <n v="1365915600"/>
    <n v="1366088400"/>
    <b v="0"/>
    <b v="1"/>
    <x v="6"/>
    <x v="11"/>
    <s v="games/video games"/>
  </r>
  <r>
    <n v="449"/>
    <s v="Cuevas-Morales"/>
    <s v="Public-key coherent ability"/>
    <n v="900"/>
    <n v="8703"/>
    <n v="967"/>
    <x v="1"/>
    <n v="101.19767441860465"/>
    <n v="86"/>
    <x v="3"/>
    <x v="3"/>
    <n v="1551852000"/>
    <n v="1553317200"/>
    <b v="0"/>
    <b v="0"/>
    <x v="6"/>
    <x v="11"/>
    <s v="games/video games"/>
  </r>
  <r>
    <n v="450"/>
    <s v="Delgado-Hatfield"/>
    <s v="Up-sized composite success"/>
    <n v="100"/>
    <n v="4"/>
    <n v="4"/>
    <x v="0"/>
    <n v="4"/>
    <n v="1"/>
    <x v="0"/>
    <x v="0"/>
    <n v="1540098000"/>
    <n v="1542088800"/>
    <b v="0"/>
    <b v="0"/>
    <x v="4"/>
    <x v="10"/>
    <s v="film &amp; video/animation"/>
  </r>
  <r>
    <n v="451"/>
    <s v="Padilla-Porter"/>
    <s v="Innovative exuding matrix"/>
    <n v="148400"/>
    <n v="182302"/>
    <n v="122.85"/>
    <x v="1"/>
    <n v="29.001272669424118"/>
    <n v="6286"/>
    <x v="1"/>
    <x v="1"/>
    <n v="1500440400"/>
    <n v="1503118800"/>
    <b v="0"/>
    <b v="0"/>
    <x v="1"/>
    <x v="1"/>
    <s v="music/rock"/>
  </r>
  <r>
    <n v="452"/>
    <s v="Morris Group"/>
    <s v="Realigned impactful artificial intelligence"/>
    <n v="4800"/>
    <n v="3045"/>
    <n v="63.44"/>
    <x v="0"/>
    <n v="98.225806451612897"/>
    <n v="31"/>
    <x v="1"/>
    <x v="1"/>
    <n v="1278392400"/>
    <n v="1278478800"/>
    <b v="0"/>
    <b v="0"/>
    <x v="4"/>
    <x v="6"/>
    <s v="film &amp; video/drama"/>
  </r>
  <r>
    <n v="453"/>
    <s v="Saunders Ltd"/>
    <s v="Multi-layered multi-tasking secured line"/>
    <n v="182400"/>
    <n v="102749"/>
    <n v="56.33"/>
    <x v="0"/>
    <n v="87.001693480101608"/>
    <n v="1181"/>
    <x v="1"/>
    <x v="1"/>
    <n v="1480572000"/>
    <n v="1484114400"/>
    <b v="0"/>
    <b v="0"/>
    <x v="4"/>
    <x v="22"/>
    <s v="film &amp; video/science fiction"/>
  </r>
  <r>
    <n v="454"/>
    <s v="Woods Inc"/>
    <s v="Upgradable upward-trending portal"/>
    <n v="4000"/>
    <n v="1763"/>
    <n v="44.08"/>
    <x v="0"/>
    <n v="45.205128205128204"/>
    <n v="39"/>
    <x v="1"/>
    <x v="1"/>
    <n v="1382331600"/>
    <n v="1385445600"/>
    <b v="0"/>
    <b v="1"/>
    <x v="4"/>
    <x v="6"/>
    <s v="film &amp; video/drama"/>
  </r>
  <r>
    <n v="455"/>
    <s v="Villanueva, Wright and Richardson"/>
    <s v="Profit-focused global product"/>
    <n v="116500"/>
    <n v="137904"/>
    <n v="118.37"/>
    <x v="1"/>
    <n v="37.001341561577675"/>
    <n v="3727"/>
    <x v="1"/>
    <x v="1"/>
    <n v="1316754000"/>
    <n v="1318741200"/>
    <b v="0"/>
    <b v="0"/>
    <x v="3"/>
    <x v="3"/>
    <s v="theater/plays"/>
  </r>
  <r>
    <n v="456"/>
    <s v="Wilson, Brooks and Clark"/>
    <s v="Operative well-modulated data-warehouse"/>
    <n v="146400"/>
    <n v="152438"/>
    <n v="104.12"/>
    <x v="1"/>
    <n v="94.976947040498445"/>
    <n v="1605"/>
    <x v="1"/>
    <x v="1"/>
    <n v="1518242400"/>
    <n v="1518242400"/>
    <b v="0"/>
    <b v="1"/>
    <x v="1"/>
    <x v="7"/>
    <s v="music/indie rock"/>
  </r>
  <r>
    <n v="457"/>
    <s v="Sheppard, Smith and Spence"/>
    <s v="Cloned asymmetric functionalities"/>
    <n v="5000"/>
    <n v="1332"/>
    <n v="26.64"/>
    <x v="0"/>
    <n v="28.956521739130434"/>
    <n v="46"/>
    <x v="1"/>
    <x v="1"/>
    <n v="1476421200"/>
    <n v="1476594000"/>
    <b v="0"/>
    <b v="0"/>
    <x v="3"/>
    <x v="3"/>
    <s v="theater/plays"/>
  </r>
  <r>
    <n v="458"/>
    <s v="Wise, Thompson and Allen"/>
    <s v="Pre-emptive neutral portal"/>
    <n v="33800"/>
    <n v="118706"/>
    <n v="351.2"/>
    <x v="1"/>
    <n v="55.993396226415094"/>
    <n v="2120"/>
    <x v="1"/>
    <x v="1"/>
    <n v="1269752400"/>
    <n v="1273554000"/>
    <b v="0"/>
    <b v="0"/>
    <x v="3"/>
    <x v="3"/>
    <s v="theater/plays"/>
  </r>
  <r>
    <n v="459"/>
    <s v="Lane, Ryan and Chapman"/>
    <s v="Switchable demand-driven help-desk"/>
    <n v="6300"/>
    <n v="5674"/>
    <n v="90.06"/>
    <x v="0"/>
    <n v="54.038095238095238"/>
    <n v="105"/>
    <x v="1"/>
    <x v="1"/>
    <n v="1419746400"/>
    <n v="1421906400"/>
    <b v="0"/>
    <b v="0"/>
    <x v="4"/>
    <x v="4"/>
    <s v="film &amp; video/documentary"/>
  </r>
  <r>
    <n v="460"/>
    <s v="Rich, Alvarez and King"/>
    <s v="Business-focused static ability"/>
    <n v="2400"/>
    <n v="4119"/>
    <n v="171.63"/>
    <x v="1"/>
    <n v="82.38"/>
    <n v="50"/>
    <x v="1"/>
    <x v="1"/>
    <n v="1281330000"/>
    <n v="1281589200"/>
    <b v="0"/>
    <b v="0"/>
    <x v="3"/>
    <x v="3"/>
    <s v="theater/plays"/>
  </r>
  <r>
    <n v="461"/>
    <s v="Terry-Salinas"/>
    <s v="Networked secondary structure"/>
    <n v="98800"/>
    <n v="139354"/>
    <n v="141.05000000000001"/>
    <x v="1"/>
    <n v="66.997115384615384"/>
    <n v="2080"/>
    <x v="1"/>
    <x v="1"/>
    <n v="1398661200"/>
    <n v="1400389200"/>
    <b v="0"/>
    <b v="0"/>
    <x v="4"/>
    <x v="6"/>
    <s v="film &amp; video/drama"/>
  </r>
  <r>
    <n v="462"/>
    <s v="Wang-Rodriguez"/>
    <s v="Total multimedia website"/>
    <n v="188800"/>
    <n v="57734"/>
    <n v="30.58"/>
    <x v="0"/>
    <n v="107.91401869158878"/>
    <n v="535"/>
    <x v="1"/>
    <x v="1"/>
    <n v="1359525600"/>
    <n v="1362808800"/>
    <b v="0"/>
    <b v="0"/>
    <x v="6"/>
    <x v="20"/>
    <s v="games/mobile games"/>
  </r>
  <r>
    <n v="463"/>
    <s v="Mckee-Hill"/>
    <s v="Cross-platform upward-trending parallelism"/>
    <n v="134300"/>
    <n v="145265"/>
    <n v="108.16"/>
    <x v="1"/>
    <n v="69.009501187648453"/>
    <n v="2105"/>
    <x v="1"/>
    <x v="1"/>
    <n v="1388469600"/>
    <n v="1388815200"/>
    <b v="0"/>
    <b v="0"/>
    <x v="4"/>
    <x v="10"/>
    <s v="film &amp; video/animation"/>
  </r>
  <r>
    <n v="464"/>
    <s v="Gomez LLC"/>
    <s v="Pre-emptive mission-critical hardware"/>
    <n v="71200"/>
    <n v="95020"/>
    <n v="133.46"/>
    <x v="1"/>
    <n v="39.006568144499177"/>
    <n v="2436"/>
    <x v="1"/>
    <x v="1"/>
    <n v="1518328800"/>
    <n v="1519538400"/>
    <b v="0"/>
    <b v="0"/>
    <x v="3"/>
    <x v="3"/>
    <s v="theater/plays"/>
  </r>
  <r>
    <n v="465"/>
    <s v="Gonzalez-Robbins"/>
    <s v="Up-sized responsive protocol"/>
    <n v="4700"/>
    <n v="8829"/>
    <n v="187.85"/>
    <x v="1"/>
    <n v="110.3625"/>
    <n v="80"/>
    <x v="1"/>
    <x v="1"/>
    <n v="1517032800"/>
    <n v="1517810400"/>
    <b v="0"/>
    <b v="0"/>
    <x v="5"/>
    <x v="18"/>
    <s v="publishing/translations"/>
  </r>
  <r>
    <n v="466"/>
    <s v="Obrien and Sons"/>
    <s v="Pre-emptive transitional frame"/>
    <n v="1200"/>
    <n v="3984"/>
    <n v="332"/>
    <x v="1"/>
    <n v="94.857142857142861"/>
    <n v="42"/>
    <x v="1"/>
    <x v="1"/>
    <n v="1368594000"/>
    <n v="1370581200"/>
    <b v="0"/>
    <b v="1"/>
    <x v="2"/>
    <x v="8"/>
    <s v="technology/wearables"/>
  </r>
  <r>
    <n v="467"/>
    <s v="Shaw Ltd"/>
    <s v="Profit-focused content-based application"/>
    <n v="1400"/>
    <n v="8053"/>
    <n v="575.21"/>
    <x v="1"/>
    <n v="57.935251798561154"/>
    <n v="139"/>
    <x v="0"/>
    <x v="0"/>
    <n v="1448258400"/>
    <n v="1448863200"/>
    <b v="0"/>
    <b v="1"/>
    <x v="2"/>
    <x v="2"/>
    <s v="technology/web"/>
  </r>
  <r>
    <n v="468"/>
    <s v="Hughes Inc"/>
    <s v="Streamlined neutral analyzer"/>
    <n v="4000"/>
    <n v="1620"/>
    <n v="40.5"/>
    <x v="0"/>
    <n v="101.25"/>
    <n v="16"/>
    <x v="1"/>
    <x v="1"/>
    <n v="1555218000"/>
    <n v="1556600400"/>
    <b v="0"/>
    <b v="0"/>
    <x v="3"/>
    <x v="3"/>
    <s v="theater/plays"/>
  </r>
  <r>
    <n v="469"/>
    <s v="Olsen-Ryan"/>
    <s v="Assimilated neutral utilization"/>
    <n v="5600"/>
    <n v="10328"/>
    <n v="184.43"/>
    <x v="1"/>
    <n v="64.95597484276729"/>
    <n v="159"/>
    <x v="1"/>
    <x v="1"/>
    <n v="1431925200"/>
    <n v="1432098000"/>
    <b v="0"/>
    <b v="0"/>
    <x v="4"/>
    <x v="6"/>
    <s v="film &amp; video/drama"/>
  </r>
  <r>
    <n v="470"/>
    <s v="Grimes, Holland and Sloan"/>
    <s v="Extended dedicated archive"/>
    <n v="3600"/>
    <n v="10289"/>
    <n v="285.81"/>
    <x v="1"/>
    <n v="27.00524934383202"/>
    <n v="381"/>
    <x v="1"/>
    <x v="1"/>
    <n v="1481522400"/>
    <n v="1482127200"/>
    <b v="0"/>
    <b v="0"/>
    <x v="2"/>
    <x v="8"/>
    <s v="technology/wearables"/>
  </r>
  <r>
    <n v="471"/>
    <s v="Perry and Sons"/>
    <s v="Configurable static help-desk"/>
    <n v="3100"/>
    <n v="9889"/>
    <n v="319"/>
    <x v="1"/>
    <n v="50.97422680412371"/>
    <n v="194"/>
    <x v="4"/>
    <x v="4"/>
    <n v="1335934800"/>
    <n v="1335934800"/>
    <b v="0"/>
    <b v="1"/>
    <x v="0"/>
    <x v="0"/>
    <s v="food/food trucks"/>
  </r>
  <r>
    <n v="472"/>
    <s v="Turner, Young and Collins"/>
    <s v="Self-enabling clear-thinking framework"/>
    <n v="153800"/>
    <n v="60342"/>
    <n v="39.229999999999997"/>
    <x v="0"/>
    <n v="104.94260869565217"/>
    <n v="575"/>
    <x v="1"/>
    <x v="1"/>
    <n v="1552280400"/>
    <n v="1556946000"/>
    <b v="0"/>
    <b v="0"/>
    <x v="1"/>
    <x v="1"/>
    <s v="music/rock"/>
  </r>
  <r>
    <n v="473"/>
    <s v="Richardson Inc"/>
    <s v="Assimilated fault-tolerant capacity"/>
    <n v="5000"/>
    <n v="8907"/>
    <n v="178.14"/>
    <x v="1"/>
    <n v="84.028301886792448"/>
    <n v="106"/>
    <x v="1"/>
    <x v="1"/>
    <n v="1529989200"/>
    <n v="1530075600"/>
    <b v="0"/>
    <b v="0"/>
    <x v="1"/>
    <x v="5"/>
    <s v="music/electric music"/>
  </r>
  <r>
    <n v="474"/>
    <s v="Santos-Young"/>
    <s v="Enhanced neutral ability"/>
    <n v="4000"/>
    <n v="14606"/>
    <n v="365.15"/>
    <x v="1"/>
    <n v="102.85915492957747"/>
    <n v="142"/>
    <x v="1"/>
    <x v="1"/>
    <n v="1418709600"/>
    <n v="1418796000"/>
    <b v="0"/>
    <b v="0"/>
    <x v="4"/>
    <x v="19"/>
    <s v="film &amp; video/television"/>
  </r>
  <r>
    <n v="475"/>
    <s v="Nichols Ltd"/>
    <s v="Function-based attitude-oriented groupware"/>
    <n v="7400"/>
    <n v="8432"/>
    <n v="113.95"/>
    <x v="1"/>
    <n v="39.962085308056871"/>
    <n v="211"/>
    <x v="1"/>
    <x v="1"/>
    <n v="1372136400"/>
    <n v="1372482000"/>
    <b v="0"/>
    <b v="1"/>
    <x v="5"/>
    <x v="18"/>
    <s v="publishing/translations"/>
  </r>
  <r>
    <n v="476"/>
    <s v="Murphy PLC"/>
    <s v="Optional solution-oriented instruction set"/>
    <n v="191500"/>
    <n v="57122"/>
    <n v="29.83"/>
    <x v="0"/>
    <n v="51.001785714285717"/>
    <n v="1120"/>
    <x v="1"/>
    <x v="1"/>
    <n v="1533877200"/>
    <n v="1534395600"/>
    <b v="0"/>
    <b v="0"/>
    <x v="5"/>
    <x v="13"/>
    <s v="publishing/fiction"/>
  </r>
  <r>
    <n v="477"/>
    <s v="Hogan, Porter and Rivera"/>
    <s v="Organic object-oriented core"/>
    <n v="8500"/>
    <n v="4613"/>
    <n v="54.27"/>
    <x v="0"/>
    <n v="40.823008849557525"/>
    <n v="113"/>
    <x v="1"/>
    <x v="1"/>
    <n v="1309064400"/>
    <n v="1311397200"/>
    <b v="0"/>
    <b v="0"/>
    <x v="4"/>
    <x v="22"/>
    <s v="film &amp; video/science fiction"/>
  </r>
  <r>
    <n v="478"/>
    <s v="Lyons LLC"/>
    <s v="Balanced impactful circuit"/>
    <n v="68800"/>
    <n v="162603"/>
    <n v="236.34"/>
    <x v="1"/>
    <n v="58.999637155297535"/>
    <n v="2756"/>
    <x v="1"/>
    <x v="1"/>
    <n v="1425877200"/>
    <n v="1426914000"/>
    <b v="0"/>
    <b v="0"/>
    <x v="2"/>
    <x v="8"/>
    <s v="technology/wearables"/>
  </r>
  <r>
    <n v="479"/>
    <s v="Long-Greene"/>
    <s v="Future-proofed heuristic encryption"/>
    <n v="2400"/>
    <n v="12310"/>
    <n v="512.91999999999996"/>
    <x v="1"/>
    <n v="71.156069364161851"/>
    <n v="173"/>
    <x v="4"/>
    <x v="4"/>
    <n v="1501304400"/>
    <n v="1501477200"/>
    <b v="0"/>
    <b v="0"/>
    <x v="0"/>
    <x v="0"/>
    <s v="food/food trucks"/>
  </r>
  <r>
    <n v="480"/>
    <s v="Robles-Hudson"/>
    <s v="Balanced bifurcated leverage"/>
    <n v="8600"/>
    <n v="8656"/>
    <n v="100.65"/>
    <x v="1"/>
    <n v="99.494252873563212"/>
    <n v="87"/>
    <x v="1"/>
    <x v="1"/>
    <n v="1268287200"/>
    <n v="1269061200"/>
    <b v="0"/>
    <b v="1"/>
    <x v="7"/>
    <x v="14"/>
    <s v="photography/photography books"/>
  </r>
  <r>
    <n v="481"/>
    <s v="Mcclure LLC"/>
    <s v="Sharable discrete budgetary management"/>
    <n v="196600"/>
    <n v="159931"/>
    <n v="81.349999999999994"/>
    <x v="0"/>
    <n v="103.98634590377114"/>
    <n v="1538"/>
    <x v="1"/>
    <x v="1"/>
    <n v="1412139600"/>
    <n v="1415772000"/>
    <b v="0"/>
    <b v="1"/>
    <x v="3"/>
    <x v="3"/>
    <s v="theater/plays"/>
  </r>
  <r>
    <n v="482"/>
    <s v="Martin, Russell and Baker"/>
    <s v="Focused solution-oriented instruction set"/>
    <n v="4200"/>
    <n v="689"/>
    <n v="16.399999999999999"/>
    <x v="0"/>
    <n v="76.555555555555557"/>
    <n v="9"/>
    <x v="1"/>
    <x v="1"/>
    <n v="1330063200"/>
    <n v="1331013600"/>
    <b v="0"/>
    <b v="1"/>
    <x v="5"/>
    <x v="13"/>
    <s v="publishing/fiction"/>
  </r>
  <r>
    <n v="483"/>
    <s v="Rice-Parker"/>
    <s v="Down-sized actuating infrastructure"/>
    <n v="91400"/>
    <n v="48236"/>
    <n v="52.77"/>
    <x v="0"/>
    <n v="87.068592057761734"/>
    <n v="554"/>
    <x v="1"/>
    <x v="1"/>
    <n v="1576130400"/>
    <n v="1576735200"/>
    <b v="0"/>
    <b v="0"/>
    <x v="3"/>
    <x v="3"/>
    <s v="theater/plays"/>
  </r>
  <r>
    <n v="484"/>
    <s v="Landry Inc"/>
    <s v="Synergistic cohesive adapter"/>
    <n v="29600"/>
    <n v="77021"/>
    <n v="260.20999999999998"/>
    <x v="1"/>
    <n v="48.99554707379135"/>
    <n v="1572"/>
    <x v="4"/>
    <x v="4"/>
    <n v="1407128400"/>
    <n v="1411362000"/>
    <b v="0"/>
    <b v="1"/>
    <x v="0"/>
    <x v="0"/>
    <s v="food/food trucks"/>
  </r>
  <r>
    <n v="485"/>
    <s v="Richards-Davis"/>
    <s v="Quality-focused mission-critical structure"/>
    <n v="90600"/>
    <n v="27844"/>
    <n v="30.73"/>
    <x v="0"/>
    <n v="42.969135802469133"/>
    <n v="648"/>
    <x v="4"/>
    <x v="4"/>
    <n v="1560142800"/>
    <n v="1563685200"/>
    <b v="0"/>
    <b v="0"/>
    <x v="3"/>
    <x v="3"/>
    <s v="theater/plays"/>
  </r>
  <r>
    <n v="486"/>
    <s v="Davis, Cox and Fox"/>
    <s v="Compatible exuding Graphical User Interface"/>
    <n v="5200"/>
    <n v="702"/>
    <n v="13.5"/>
    <x v="0"/>
    <n v="33.428571428571431"/>
    <n v="21"/>
    <x v="4"/>
    <x v="4"/>
    <n v="1520575200"/>
    <n v="1521867600"/>
    <b v="0"/>
    <b v="1"/>
    <x v="5"/>
    <x v="18"/>
    <s v="publishing/translations"/>
  </r>
  <r>
    <n v="487"/>
    <s v="Smith-Wallace"/>
    <s v="Monitored 24/7 time-frame"/>
    <n v="110300"/>
    <n v="197024"/>
    <n v="178.63"/>
    <x v="1"/>
    <n v="83.982949701619773"/>
    <n v="2346"/>
    <x v="1"/>
    <x v="1"/>
    <n v="1492664400"/>
    <n v="1495515600"/>
    <b v="0"/>
    <b v="0"/>
    <x v="3"/>
    <x v="3"/>
    <s v="theater/plays"/>
  </r>
  <r>
    <n v="488"/>
    <s v="Cordova, Shaw and Wang"/>
    <s v="Virtual secondary open architecture"/>
    <n v="5300"/>
    <n v="11663"/>
    <n v="220.06"/>
    <x v="1"/>
    <n v="101.41739130434783"/>
    <n v="115"/>
    <x v="1"/>
    <x v="1"/>
    <n v="1454479200"/>
    <n v="1455948000"/>
    <b v="0"/>
    <b v="0"/>
    <x v="3"/>
    <x v="3"/>
    <s v="theater/plays"/>
  </r>
  <r>
    <n v="489"/>
    <s v="Clark Inc"/>
    <s v="Down-sized mobile time-frame"/>
    <n v="9200"/>
    <n v="9339"/>
    <n v="101.51"/>
    <x v="1"/>
    <n v="109.87058823529412"/>
    <n v="85"/>
    <x v="6"/>
    <x v="6"/>
    <n v="1281934800"/>
    <n v="1282366800"/>
    <b v="0"/>
    <b v="0"/>
    <x v="2"/>
    <x v="8"/>
    <s v="technology/wearables"/>
  </r>
  <r>
    <n v="490"/>
    <s v="Young and Sons"/>
    <s v="Innovative disintermediate encryption"/>
    <n v="2400"/>
    <n v="4596"/>
    <n v="191.5"/>
    <x v="1"/>
    <n v="31.916666666666668"/>
    <n v="144"/>
    <x v="1"/>
    <x v="1"/>
    <n v="1573970400"/>
    <n v="1574575200"/>
    <b v="0"/>
    <b v="0"/>
    <x v="8"/>
    <x v="23"/>
    <s v="journalism/audio"/>
  </r>
  <r>
    <n v="491"/>
    <s v="Henson PLC"/>
    <s v="Universal contextually-based knowledgebase"/>
    <n v="56800"/>
    <n v="173437"/>
    <n v="305.35000000000002"/>
    <x v="1"/>
    <n v="70.993450675399103"/>
    <n v="2443"/>
    <x v="1"/>
    <x v="1"/>
    <n v="1372654800"/>
    <n v="1374901200"/>
    <b v="0"/>
    <b v="1"/>
    <x v="0"/>
    <x v="0"/>
    <s v="food/food trucks"/>
  </r>
  <r>
    <n v="492"/>
    <s v="Garcia Group"/>
    <s v="Persevering interactive matrix"/>
    <n v="191000"/>
    <n v="45831"/>
    <n v="24"/>
    <x v="3"/>
    <n v="77.026890756302521"/>
    <n v="595"/>
    <x v="1"/>
    <x v="1"/>
    <n v="1275886800"/>
    <n v="1278910800"/>
    <b v="1"/>
    <b v="1"/>
    <x v="4"/>
    <x v="12"/>
    <s v="film &amp; video/shorts"/>
  </r>
  <r>
    <n v="493"/>
    <s v="Adams, Walker and Wong"/>
    <s v="Seamless background framework"/>
    <n v="900"/>
    <n v="6514"/>
    <n v="723.78"/>
    <x v="1"/>
    <n v="101.78125"/>
    <n v="64"/>
    <x v="1"/>
    <x v="1"/>
    <n v="1561784400"/>
    <n v="1562907600"/>
    <b v="0"/>
    <b v="0"/>
    <x v="7"/>
    <x v="14"/>
    <s v="photography/photography books"/>
  </r>
  <r>
    <n v="494"/>
    <s v="Hopkins-Browning"/>
    <s v="Balanced upward-trending productivity"/>
    <n v="2500"/>
    <n v="13684"/>
    <n v="547.36"/>
    <x v="1"/>
    <n v="51.059701492537314"/>
    <n v="268"/>
    <x v="1"/>
    <x v="1"/>
    <n v="1332392400"/>
    <n v="1332478800"/>
    <b v="0"/>
    <b v="0"/>
    <x v="2"/>
    <x v="8"/>
    <s v="technology/wearables"/>
  </r>
  <r>
    <n v="495"/>
    <s v="Bell, Edwards and Andersen"/>
    <s v="Centralized clear-thinking solution"/>
    <n v="3200"/>
    <n v="13264"/>
    <n v="414.5"/>
    <x v="1"/>
    <n v="68.02051282051282"/>
    <n v="195"/>
    <x v="3"/>
    <x v="3"/>
    <n v="1402376400"/>
    <n v="1402722000"/>
    <b v="0"/>
    <b v="0"/>
    <x v="3"/>
    <x v="3"/>
    <s v="theater/plays"/>
  </r>
  <r>
    <n v="496"/>
    <s v="Morales Group"/>
    <s v="Optimized bi-directional extranet"/>
    <n v="183800"/>
    <n v="1667"/>
    <n v="0.91"/>
    <x v="0"/>
    <n v="30.87037037037037"/>
    <n v="54"/>
    <x v="1"/>
    <x v="1"/>
    <n v="1495342800"/>
    <n v="1496811600"/>
    <b v="0"/>
    <b v="0"/>
    <x v="4"/>
    <x v="10"/>
    <s v="film &amp; video/animation"/>
  </r>
  <r>
    <n v="497"/>
    <s v="Lucero Group"/>
    <s v="Intuitive actuating benchmark"/>
    <n v="9800"/>
    <n v="3349"/>
    <n v="34.17"/>
    <x v="0"/>
    <n v="27.908333333333335"/>
    <n v="120"/>
    <x v="1"/>
    <x v="1"/>
    <n v="1482213600"/>
    <n v="1482213600"/>
    <b v="0"/>
    <b v="1"/>
    <x v="2"/>
    <x v="8"/>
    <s v="technology/wearables"/>
  </r>
  <r>
    <n v="498"/>
    <s v="Smith, Brown and Davis"/>
    <s v="Devolved background project"/>
    <n v="193400"/>
    <n v="46317"/>
    <n v="23.95"/>
    <x v="0"/>
    <n v="79.994818652849744"/>
    <n v="579"/>
    <x v="3"/>
    <x v="3"/>
    <n v="1420092000"/>
    <n v="1420264800"/>
    <b v="0"/>
    <b v="0"/>
    <x v="2"/>
    <x v="2"/>
    <s v="technology/web"/>
  </r>
  <r>
    <n v="499"/>
    <s v="Hunt Group"/>
    <s v="Reverse-engineered executive emulation"/>
    <n v="163800"/>
    <n v="78743"/>
    <n v="48.07"/>
    <x v="0"/>
    <n v="38.003378378378379"/>
    <n v="2072"/>
    <x v="1"/>
    <x v="1"/>
    <n v="1458018000"/>
    <n v="1458450000"/>
    <b v="0"/>
    <b v="1"/>
    <x v="4"/>
    <x v="4"/>
    <s v="film &amp; video/documentary"/>
  </r>
  <r>
    <n v="500"/>
    <s v="Valdez Ltd"/>
    <s v="Team-oriented clear-thinking matrix"/>
    <n v="100"/>
    <n v="0"/>
    <n v="0"/>
    <x v="0"/>
    <n v="0"/>
    <n v="0"/>
    <x v="1"/>
    <x v="1"/>
    <n v="1367384400"/>
    <n v="1369803600"/>
    <b v="0"/>
    <b v="1"/>
    <x v="3"/>
    <x v="3"/>
    <s v="theater/plays"/>
  </r>
  <r>
    <n v="501"/>
    <s v="Mccann-Le"/>
    <s v="Focused coherent methodology"/>
    <n v="153600"/>
    <n v="107743"/>
    <n v="70.150000000000006"/>
    <x v="0"/>
    <n v="59.990534521158132"/>
    <n v="1796"/>
    <x v="1"/>
    <x v="1"/>
    <n v="1363064400"/>
    <n v="1363237200"/>
    <b v="0"/>
    <b v="0"/>
    <x v="4"/>
    <x v="4"/>
    <s v="film &amp; video/documentary"/>
  </r>
  <r>
    <n v="502"/>
    <s v="Johnson Inc"/>
    <s v="Reduced context-sensitive complexity"/>
    <n v="1300"/>
    <n v="6889"/>
    <n v="529.91999999999996"/>
    <x v="1"/>
    <n v="37.037634408602152"/>
    <n v="186"/>
    <x v="2"/>
    <x v="2"/>
    <n v="1343365200"/>
    <n v="1345870800"/>
    <b v="0"/>
    <b v="1"/>
    <x v="6"/>
    <x v="11"/>
    <s v="games/video games"/>
  </r>
  <r>
    <n v="503"/>
    <s v="Collins LLC"/>
    <s v="Decentralized 4thgeneration time-frame"/>
    <n v="25500"/>
    <n v="45983"/>
    <n v="180.33"/>
    <x v="1"/>
    <n v="99.963043478260872"/>
    <n v="460"/>
    <x v="1"/>
    <x v="1"/>
    <n v="1435726800"/>
    <n v="1437454800"/>
    <b v="0"/>
    <b v="0"/>
    <x v="4"/>
    <x v="6"/>
    <s v="film &amp; video/drama"/>
  </r>
  <r>
    <n v="504"/>
    <s v="Smith-Miller"/>
    <s v="De-engineered cohesive moderator"/>
    <n v="7500"/>
    <n v="6924"/>
    <n v="92.32"/>
    <x v="0"/>
    <n v="111.6774193548387"/>
    <n v="62"/>
    <x v="6"/>
    <x v="6"/>
    <n v="1431925200"/>
    <n v="1432011600"/>
    <b v="0"/>
    <b v="0"/>
    <x v="1"/>
    <x v="1"/>
    <s v="music/rock"/>
  </r>
  <r>
    <n v="505"/>
    <s v="Jensen-Vargas"/>
    <s v="Ameliorated explicit parallelism"/>
    <n v="89900"/>
    <n v="12497"/>
    <n v="13.9"/>
    <x v="0"/>
    <n v="36.014409221902014"/>
    <n v="347"/>
    <x v="1"/>
    <x v="1"/>
    <n v="1362722400"/>
    <n v="1366347600"/>
    <b v="0"/>
    <b v="1"/>
    <x v="5"/>
    <x v="15"/>
    <s v="publishing/radio &amp; podcasts"/>
  </r>
  <r>
    <n v="506"/>
    <s v="Robles, Bell and Gonzalez"/>
    <s v="Customizable background monitoring"/>
    <n v="18000"/>
    <n v="166874"/>
    <n v="927.08"/>
    <x v="1"/>
    <n v="66.010284810126578"/>
    <n v="2528"/>
    <x v="1"/>
    <x v="1"/>
    <n v="1511416800"/>
    <n v="1512885600"/>
    <b v="0"/>
    <b v="1"/>
    <x v="3"/>
    <x v="3"/>
    <s v="theater/plays"/>
  </r>
  <r>
    <n v="507"/>
    <s v="Turner, Miller and Francis"/>
    <s v="Compatible well-modulated budgetary management"/>
    <n v="2100"/>
    <n v="837"/>
    <n v="39.86"/>
    <x v="0"/>
    <n v="44.05263157894737"/>
    <n v="19"/>
    <x v="1"/>
    <x v="1"/>
    <n v="1365483600"/>
    <n v="1369717200"/>
    <b v="0"/>
    <b v="1"/>
    <x v="2"/>
    <x v="2"/>
    <s v="technology/web"/>
  </r>
  <r>
    <n v="508"/>
    <s v="Roberts Group"/>
    <s v="Up-sized radical pricing structure"/>
    <n v="172700"/>
    <n v="193820"/>
    <n v="112.23"/>
    <x v="1"/>
    <n v="52.999726551818434"/>
    <n v="3657"/>
    <x v="1"/>
    <x v="1"/>
    <n v="1532840400"/>
    <n v="1534654800"/>
    <b v="0"/>
    <b v="0"/>
    <x v="3"/>
    <x v="3"/>
    <s v="theater/plays"/>
  </r>
  <r>
    <n v="509"/>
    <s v="White LLC"/>
    <s v="Robust zero-defect project"/>
    <n v="168500"/>
    <n v="119510"/>
    <n v="70.930000000000007"/>
    <x v="0"/>
    <n v="95"/>
    <n v="1258"/>
    <x v="1"/>
    <x v="1"/>
    <n v="1336194000"/>
    <n v="1337058000"/>
    <b v="0"/>
    <b v="0"/>
    <x v="3"/>
    <x v="3"/>
    <s v="theater/plays"/>
  </r>
  <r>
    <n v="510"/>
    <s v="Best, Miller and Thomas"/>
    <s v="Re-engineered mobile task-force"/>
    <n v="7800"/>
    <n v="9289"/>
    <n v="119.09"/>
    <x v="1"/>
    <n v="70.908396946564892"/>
    <n v="131"/>
    <x v="2"/>
    <x v="2"/>
    <n v="1527742800"/>
    <n v="1529816400"/>
    <b v="0"/>
    <b v="0"/>
    <x v="4"/>
    <x v="6"/>
    <s v="film &amp; video/drama"/>
  </r>
  <r>
    <n v="511"/>
    <s v="Smith-Mullins"/>
    <s v="User-centric intangible neural-net"/>
    <n v="147800"/>
    <n v="35498"/>
    <n v="24.02"/>
    <x v="0"/>
    <n v="98.060773480662988"/>
    <n v="362"/>
    <x v="1"/>
    <x v="1"/>
    <n v="1564030800"/>
    <n v="1564894800"/>
    <b v="0"/>
    <b v="0"/>
    <x v="3"/>
    <x v="3"/>
    <s v="theater/plays"/>
  </r>
  <r>
    <n v="512"/>
    <s v="Williams-Walsh"/>
    <s v="Organized explicit core"/>
    <n v="9100"/>
    <n v="12678"/>
    <n v="139.32"/>
    <x v="1"/>
    <n v="53.046025104602514"/>
    <n v="239"/>
    <x v="1"/>
    <x v="1"/>
    <n v="1404536400"/>
    <n v="1404622800"/>
    <b v="0"/>
    <b v="1"/>
    <x v="6"/>
    <x v="11"/>
    <s v="games/video games"/>
  </r>
  <r>
    <n v="513"/>
    <s v="Harrison, Blackwell and Mendez"/>
    <s v="Synchronized 6thgeneration adapter"/>
    <n v="8300"/>
    <n v="3260"/>
    <n v="39.28"/>
    <x v="3"/>
    <n v="93.142857142857139"/>
    <n v="35"/>
    <x v="1"/>
    <x v="1"/>
    <n v="1284008400"/>
    <n v="1284181200"/>
    <b v="0"/>
    <b v="0"/>
    <x v="4"/>
    <x v="19"/>
    <s v="film &amp; video/television"/>
  </r>
  <r>
    <n v="514"/>
    <s v="Sanchez, Bradley and Flores"/>
    <s v="Centralized motivating capacity"/>
    <n v="138700"/>
    <n v="31123"/>
    <n v="22.44"/>
    <x v="3"/>
    <n v="58.945075757575758"/>
    <n v="528"/>
    <x v="5"/>
    <x v="5"/>
    <n v="1386309600"/>
    <n v="1386741600"/>
    <b v="0"/>
    <b v="1"/>
    <x v="1"/>
    <x v="1"/>
    <s v="music/rock"/>
  </r>
  <r>
    <n v="515"/>
    <s v="Cox LLC"/>
    <s v="Phased 24hour flexibility"/>
    <n v="8600"/>
    <n v="4797"/>
    <n v="55.78"/>
    <x v="0"/>
    <n v="36.067669172932334"/>
    <n v="133"/>
    <x v="0"/>
    <x v="0"/>
    <n v="1324620000"/>
    <n v="1324792800"/>
    <b v="0"/>
    <b v="1"/>
    <x v="3"/>
    <x v="3"/>
    <s v="theater/plays"/>
  </r>
  <r>
    <n v="516"/>
    <s v="Morales-Odonnell"/>
    <s v="Exclusive 5thgeneration structure"/>
    <n v="125400"/>
    <n v="53324"/>
    <n v="42.52"/>
    <x v="0"/>
    <n v="63.030732860520096"/>
    <n v="846"/>
    <x v="1"/>
    <x v="1"/>
    <n v="1281070800"/>
    <n v="1284354000"/>
    <b v="0"/>
    <b v="0"/>
    <x v="5"/>
    <x v="9"/>
    <s v="publishing/nonfiction"/>
  </r>
  <r>
    <n v="517"/>
    <s v="Ramirez LLC"/>
    <s v="Multi-tiered maximized orchestration"/>
    <n v="5900"/>
    <n v="6608"/>
    <n v="112"/>
    <x v="1"/>
    <n v="84.717948717948715"/>
    <n v="78"/>
    <x v="1"/>
    <x v="1"/>
    <n v="1493960400"/>
    <n v="1494392400"/>
    <b v="0"/>
    <b v="0"/>
    <x v="0"/>
    <x v="0"/>
    <s v="food/food trucks"/>
  </r>
  <r>
    <n v="518"/>
    <s v="Ramirez Group"/>
    <s v="Open-architected uniform instruction set"/>
    <n v="8800"/>
    <n v="622"/>
    <n v="7.07"/>
    <x v="0"/>
    <n v="62.2"/>
    <n v="10"/>
    <x v="1"/>
    <x v="1"/>
    <n v="1519365600"/>
    <n v="1519538400"/>
    <b v="0"/>
    <b v="1"/>
    <x v="4"/>
    <x v="10"/>
    <s v="film &amp; video/animation"/>
  </r>
  <r>
    <n v="519"/>
    <s v="Marsh-Coleman"/>
    <s v="Exclusive asymmetric analyzer"/>
    <n v="177700"/>
    <n v="180802"/>
    <n v="101.75"/>
    <x v="1"/>
    <n v="101.97518330513255"/>
    <n v="1773"/>
    <x v="1"/>
    <x v="1"/>
    <n v="1420696800"/>
    <n v="1421906400"/>
    <b v="0"/>
    <b v="1"/>
    <x v="1"/>
    <x v="1"/>
    <s v="music/rock"/>
  </r>
  <r>
    <n v="520"/>
    <s v="Frederick, Jenkins and Collins"/>
    <s v="Organic radical collaboration"/>
    <n v="800"/>
    <n v="3406"/>
    <n v="425.75"/>
    <x v="1"/>
    <n v="106.4375"/>
    <n v="32"/>
    <x v="1"/>
    <x v="1"/>
    <n v="1555650000"/>
    <n v="1555909200"/>
    <b v="0"/>
    <b v="0"/>
    <x v="3"/>
    <x v="3"/>
    <s v="theater/plays"/>
  </r>
  <r>
    <n v="521"/>
    <s v="Wilson Ltd"/>
    <s v="Function-based multi-state software"/>
    <n v="7600"/>
    <n v="11061"/>
    <n v="145.54"/>
    <x v="1"/>
    <n v="29.975609756097562"/>
    <n v="369"/>
    <x v="1"/>
    <x v="1"/>
    <n v="1471928400"/>
    <n v="1472446800"/>
    <b v="0"/>
    <b v="1"/>
    <x v="4"/>
    <x v="6"/>
    <s v="film &amp; video/drama"/>
  </r>
  <r>
    <n v="522"/>
    <s v="Cline, Peterson and Lowery"/>
    <s v="Innovative static budgetary management"/>
    <n v="50500"/>
    <n v="16389"/>
    <n v="32.450000000000003"/>
    <x v="0"/>
    <n v="85.806282722513089"/>
    <n v="191"/>
    <x v="1"/>
    <x v="1"/>
    <n v="1341291600"/>
    <n v="1342328400"/>
    <b v="0"/>
    <b v="0"/>
    <x v="4"/>
    <x v="12"/>
    <s v="film &amp; video/shorts"/>
  </r>
  <r>
    <n v="523"/>
    <s v="Underwood, James and Jones"/>
    <s v="Triple-buffered holistic ability"/>
    <n v="900"/>
    <n v="6303"/>
    <n v="700.33"/>
    <x v="1"/>
    <n v="70.82022471910112"/>
    <n v="89"/>
    <x v="1"/>
    <x v="1"/>
    <n v="1267682400"/>
    <n v="1268114400"/>
    <b v="0"/>
    <b v="0"/>
    <x v="4"/>
    <x v="12"/>
    <s v="film &amp; video/shorts"/>
  </r>
  <r>
    <n v="524"/>
    <s v="Johnson-Contreras"/>
    <s v="Diverse scalable superstructure"/>
    <n v="96700"/>
    <n v="81136"/>
    <n v="83.9"/>
    <x v="0"/>
    <n v="40.998484082870135"/>
    <n v="1979"/>
    <x v="1"/>
    <x v="1"/>
    <n v="1272258000"/>
    <n v="1273381200"/>
    <b v="0"/>
    <b v="0"/>
    <x v="3"/>
    <x v="3"/>
    <s v="theater/plays"/>
  </r>
  <r>
    <n v="525"/>
    <s v="Greene, Lloyd and Sims"/>
    <s v="Balanced leadingedge data-warehouse"/>
    <n v="2100"/>
    <n v="1768"/>
    <n v="84.19"/>
    <x v="0"/>
    <n v="28.063492063492063"/>
    <n v="63"/>
    <x v="1"/>
    <x v="1"/>
    <n v="1290492000"/>
    <n v="1290837600"/>
    <b v="0"/>
    <b v="0"/>
    <x v="2"/>
    <x v="8"/>
    <s v="technology/wearables"/>
  </r>
  <r>
    <n v="526"/>
    <s v="Smith-Sparks"/>
    <s v="Digitized bandwidth-monitored open architecture"/>
    <n v="8300"/>
    <n v="12944"/>
    <n v="155.94999999999999"/>
    <x v="1"/>
    <n v="88.054421768707485"/>
    <n v="147"/>
    <x v="1"/>
    <x v="1"/>
    <n v="1451109600"/>
    <n v="1454306400"/>
    <b v="0"/>
    <b v="1"/>
    <x v="3"/>
    <x v="3"/>
    <s v="theater/plays"/>
  </r>
  <r>
    <n v="527"/>
    <s v="Rosario-Smith"/>
    <s v="Enterprise-wide intermediate portal"/>
    <n v="189200"/>
    <n v="188480"/>
    <n v="99.62"/>
    <x v="0"/>
    <n v="31"/>
    <n v="6080"/>
    <x v="0"/>
    <x v="0"/>
    <n v="1454652000"/>
    <n v="1457762400"/>
    <b v="0"/>
    <b v="0"/>
    <x v="4"/>
    <x v="10"/>
    <s v="film &amp; video/animation"/>
  </r>
  <r>
    <n v="528"/>
    <s v="Avila, Ford and Welch"/>
    <s v="Focused leadingedge matrix"/>
    <n v="9000"/>
    <n v="7227"/>
    <n v="80.3"/>
    <x v="0"/>
    <n v="90.337500000000006"/>
    <n v="80"/>
    <x v="4"/>
    <x v="4"/>
    <n v="1385186400"/>
    <n v="1389074400"/>
    <b v="0"/>
    <b v="0"/>
    <x v="1"/>
    <x v="7"/>
    <s v="music/indie rock"/>
  </r>
  <r>
    <n v="529"/>
    <s v="Gallegos Inc"/>
    <s v="Seamless logistical encryption"/>
    <n v="5100"/>
    <n v="574"/>
    <n v="11.25"/>
    <x v="0"/>
    <n v="63.777777777777779"/>
    <n v="9"/>
    <x v="1"/>
    <x v="1"/>
    <n v="1399698000"/>
    <n v="1402117200"/>
    <b v="0"/>
    <b v="0"/>
    <x v="6"/>
    <x v="11"/>
    <s v="games/video games"/>
  </r>
  <r>
    <n v="530"/>
    <s v="Morrow, Santiago and Soto"/>
    <s v="Stand-alone human-resource workforce"/>
    <n v="105000"/>
    <n v="96328"/>
    <n v="91.74"/>
    <x v="0"/>
    <n v="53.995515695067262"/>
    <n v="1784"/>
    <x v="1"/>
    <x v="1"/>
    <n v="1283230800"/>
    <n v="1284440400"/>
    <b v="0"/>
    <b v="1"/>
    <x v="5"/>
    <x v="13"/>
    <s v="publishing/fiction"/>
  </r>
  <r>
    <n v="531"/>
    <s v="Berry-Richardson"/>
    <s v="Automated zero tolerance implementation"/>
    <n v="186700"/>
    <n v="178338"/>
    <n v="95.52"/>
    <x v="2"/>
    <n v="48.993956043956047"/>
    <n v="3640"/>
    <x v="5"/>
    <x v="5"/>
    <n v="1384149600"/>
    <n v="1388988000"/>
    <b v="0"/>
    <b v="0"/>
    <x v="6"/>
    <x v="11"/>
    <s v="games/video games"/>
  </r>
  <r>
    <n v="532"/>
    <s v="Cordova-Torres"/>
    <s v="Pre-emptive grid-enabled contingency"/>
    <n v="1600"/>
    <n v="8046"/>
    <n v="502.88"/>
    <x v="1"/>
    <n v="63.857142857142854"/>
    <n v="126"/>
    <x v="0"/>
    <x v="0"/>
    <n v="1516860000"/>
    <n v="1516946400"/>
    <b v="0"/>
    <b v="0"/>
    <x v="3"/>
    <x v="3"/>
    <s v="theater/plays"/>
  </r>
  <r>
    <n v="533"/>
    <s v="Holt, Bernard and Johnson"/>
    <s v="Multi-lateral didactic encoding"/>
    <n v="115600"/>
    <n v="184086"/>
    <n v="159.24"/>
    <x v="1"/>
    <n v="82.996393146979258"/>
    <n v="2218"/>
    <x v="4"/>
    <x v="4"/>
    <n v="1374642000"/>
    <n v="1377752400"/>
    <b v="0"/>
    <b v="0"/>
    <x v="1"/>
    <x v="7"/>
    <s v="music/indie rock"/>
  </r>
  <r>
    <n v="534"/>
    <s v="Clark, Mccormick and Mendoza"/>
    <s v="Self-enabling didactic orchestration"/>
    <n v="89100"/>
    <n v="13385"/>
    <n v="15.02"/>
    <x v="0"/>
    <n v="55.08230452674897"/>
    <n v="243"/>
    <x v="1"/>
    <x v="1"/>
    <n v="1534482000"/>
    <n v="1534568400"/>
    <b v="0"/>
    <b v="1"/>
    <x v="4"/>
    <x v="6"/>
    <s v="film &amp; video/drama"/>
  </r>
  <r>
    <n v="535"/>
    <s v="Garrison LLC"/>
    <s v="Profit-focused 24/7 data-warehouse"/>
    <n v="2600"/>
    <n v="12533"/>
    <n v="482.04"/>
    <x v="1"/>
    <n v="62.044554455445542"/>
    <n v="202"/>
    <x v="6"/>
    <x v="6"/>
    <n v="1528434000"/>
    <n v="1528606800"/>
    <b v="0"/>
    <b v="1"/>
    <x v="3"/>
    <x v="3"/>
    <s v="theater/plays"/>
  </r>
  <r>
    <n v="536"/>
    <s v="Shannon-Olson"/>
    <s v="Enhanced methodical middleware"/>
    <n v="9800"/>
    <n v="14697"/>
    <n v="149.97"/>
    <x v="1"/>
    <n v="104.97857142857143"/>
    <n v="140"/>
    <x v="6"/>
    <x v="6"/>
    <n v="1282626000"/>
    <n v="1284872400"/>
    <b v="0"/>
    <b v="0"/>
    <x v="5"/>
    <x v="13"/>
    <s v="publishing/fiction"/>
  </r>
  <r>
    <n v="537"/>
    <s v="Murillo-Mcfarland"/>
    <s v="Synchronized client-driven projection"/>
    <n v="84400"/>
    <n v="98935"/>
    <n v="117.22"/>
    <x v="1"/>
    <n v="94.044676806083643"/>
    <n v="1052"/>
    <x v="3"/>
    <x v="3"/>
    <n v="1535605200"/>
    <n v="1537592400"/>
    <b v="1"/>
    <b v="1"/>
    <x v="4"/>
    <x v="4"/>
    <s v="film &amp; video/documentary"/>
  </r>
  <r>
    <n v="538"/>
    <s v="Young, Gilbert and Escobar"/>
    <s v="Networked didactic time-frame"/>
    <n v="151300"/>
    <n v="57034"/>
    <n v="37.700000000000003"/>
    <x v="0"/>
    <n v="44.007716049382715"/>
    <n v="1296"/>
    <x v="1"/>
    <x v="1"/>
    <n v="1379826000"/>
    <n v="1381208400"/>
    <b v="0"/>
    <b v="0"/>
    <x v="6"/>
    <x v="20"/>
    <s v="games/mobile games"/>
  </r>
  <r>
    <n v="539"/>
    <s v="Thomas, Welch and Santana"/>
    <s v="Assimilated exuding toolset"/>
    <n v="9800"/>
    <n v="7120"/>
    <n v="72.650000000000006"/>
    <x v="0"/>
    <n v="92.467532467532465"/>
    <n v="77"/>
    <x v="1"/>
    <x v="1"/>
    <n v="1561957200"/>
    <n v="1562475600"/>
    <b v="0"/>
    <b v="1"/>
    <x v="0"/>
    <x v="0"/>
    <s v="food/food trucks"/>
  </r>
  <r>
    <n v="540"/>
    <s v="Brown-Pena"/>
    <s v="Front-line client-server secured line"/>
    <n v="5300"/>
    <n v="14097"/>
    <n v="265.98"/>
    <x v="1"/>
    <n v="57.072874493927124"/>
    <n v="247"/>
    <x v="1"/>
    <x v="1"/>
    <n v="1525496400"/>
    <n v="1527397200"/>
    <b v="0"/>
    <b v="0"/>
    <x v="7"/>
    <x v="14"/>
    <s v="photography/photography books"/>
  </r>
  <r>
    <n v="541"/>
    <s v="Holder, Caldwell and Vance"/>
    <s v="Polarized systemic Internet solution"/>
    <n v="178000"/>
    <n v="43086"/>
    <n v="24.21"/>
    <x v="0"/>
    <n v="109.07848101265823"/>
    <n v="395"/>
    <x v="6"/>
    <x v="6"/>
    <n v="1433912400"/>
    <n v="1436158800"/>
    <b v="0"/>
    <b v="0"/>
    <x v="6"/>
    <x v="20"/>
    <s v="games/mobile games"/>
  </r>
  <r>
    <n v="542"/>
    <s v="Harrison-Bridges"/>
    <s v="Profit-focused exuding moderator"/>
    <n v="77000"/>
    <n v="1930"/>
    <n v="2.5099999999999998"/>
    <x v="0"/>
    <n v="39.387755102040813"/>
    <n v="49"/>
    <x v="4"/>
    <x v="4"/>
    <n v="1453442400"/>
    <n v="1456034400"/>
    <b v="0"/>
    <b v="0"/>
    <x v="1"/>
    <x v="7"/>
    <s v="music/indie rock"/>
  </r>
  <r>
    <n v="543"/>
    <s v="Johnson, Murphy and Peterson"/>
    <s v="Cross-group high-level moderator"/>
    <n v="84900"/>
    <n v="13864"/>
    <n v="16.329999999999998"/>
    <x v="0"/>
    <n v="77.022222222222226"/>
    <n v="180"/>
    <x v="1"/>
    <x v="1"/>
    <n v="1378875600"/>
    <n v="1380171600"/>
    <b v="0"/>
    <b v="0"/>
    <x v="6"/>
    <x v="11"/>
    <s v="games/video games"/>
  </r>
  <r>
    <n v="544"/>
    <s v="Taylor Inc"/>
    <s v="Public-key 3rdgeneration system engine"/>
    <n v="2800"/>
    <n v="7742"/>
    <n v="276.5"/>
    <x v="1"/>
    <n v="92.166666666666671"/>
    <n v="84"/>
    <x v="1"/>
    <x v="1"/>
    <n v="1452232800"/>
    <n v="1453356000"/>
    <b v="0"/>
    <b v="0"/>
    <x v="1"/>
    <x v="1"/>
    <s v="music/rock"/>
  </r>
  <r>
    <n v="545"/>
    <s v="Deleon and Sons"/>
    <s v="Organized value-added access"/>
    <n v="184800"/>
    <n v="164109"/>
    <n v="88.8"/>
    <x v="0"/>
    <n v="61.007063197026021"/>
    <n v="2690"/>
    <x v="1"/>
    <x v="1"/>
    <n v="1577253600"/>
    <n v="1578981600"/>
    <b v="0"/>
    <b v="0"/>
    <x v="3"/>
    <x v="3"/>
    <s v="theater/plays"/>
  </r>
  <r>
    <n v="546"/>
    <s v="Benjamin, Paul and Ferguson"/>
    <s v="Cloned global Graphical User Interface"/>
    <n v="4200"/>
    <n v="6870"/>
    <n v="163.57"/>
    <x v="1"/>
    <n v="78.068181818181813"/>
    <n v="88"/>
    <x v="1"/>
    <x v="1"/>
    <n v="1537160400"/>
    <n v="1537419600"/>
    <b v="0"/>
    <b v="1"/>
    <x v="3"/>
    <x v="3"/>
    <s v="theater/plays"/>
  </r>
  <r>
    <n v="547"/>
    <s v="Hardin-Dixon"/>
    <s v="Focused solution-oriented matrix"/>
    <n v="1300"/>
    <n v="12597"/>
    <n v="969"/>
    <x v="1"/>
    <n v="80.75"/>
    <n v="156"/>
    <x v="1"/>
    <x v="1"/>
    <n v="1422165600"/>
    <n v="1423202400"/>
    <b v="0"/>
    <b v="0"/>
    <x v="4"/>
    <x v="6"/>
    <s v="film &amp; video/drama"/>
  </r>
  <r>
    <n v="548"/>
    <s v="York-Pitts"/>
    <s v="Monitored discrete toolset"/>
    <n v="66100"/>
    <n v="179074"/>
    <n v="270.91000000000003"/>
    <x v="1"/>
    <n v="59.991289782244557"/>
    <n v="2985"/>
    <x v="1"/>
    <x v="1"/>
    <n v="1459486800"/>
    <n v="1460610000"/>
    <b v="0"/>
    <b v="0"/>
    <x v="3"/>
    <x v="3"/>
    <s v="theater/plays"/>
  </r>
  <r>
    <n v="549"/>
    <s v="Jarvis and Sons"/>
    <s v="Business-focused intermediate system engine"/>
    <n v="29500"/>
    <n v="83843"/>
    <n v="284.20999999999998"/>
    <x v="1"/>
    <n v="110.03018372703411"/>
    <n v="762"/>
    <x v="1"/>
    <x v="1"/>
    <n v="1369717200"/>
    <n v="1370494800"/>
    <b v="0"/>
    <b v="0"/>
    <x v="2"/>
    <x v="8"/>
    <s v="technology/wearables"/>
  </r>
  <r>
    <n v="550"/>
    <s v="Morrison-Henderson"/>
    <s v="De-engineered disintermediate encoding"/>
    <n v="100"/>
    <n v="4"/>
    <n v="4"/>
    <x v="3"/>
    <n v="4"/>
    <n v="1"/>
    <x v="5"/>
    <x v="5"/>
    <n v="1330495200"/>
    <n v="1332306000"/>
    <b v="0"/>
    <b v="0"/>
    <x v="1"/>
    <x v="7"/>
    <s v="music/indie rock"/>
  </r>
  <r>
    <n v="551"/>
    <s v="Martin-James"/>
    <s v="Streamlined upward-trending analyzer"/>
    <n v="180100"/>
    <n v="105598"/>
    <n v="58.63"/>
    <x v="0"/>
    <n v="37.99856063332134"/>
    <n v="2779"/>
    <x v="2"/>
    <x v="2"/>
    <n v="1419055200"/>
    <n v="1422511200"/>
    <b v="0"/>
    <b v="1"/>
    <x v="2"/>
    <x v="2"/>
    <s v="technology/web"/>
  </r>
  <r>
    <n v="552"/>
    <s v="Mercer, Solomon and Singleton"/>
    <s v="Distributed human-resource policy"/>
    <n v="9000"/>
    <n v="8866"/>
    <n v="98.51"/>
    <x v="0"/>
    <n v="96.369565217391298"/>
    <n v="92"/>
    <x v="1"/>
    <x v="1"/>
    <n v="1480140000"/>
    <n v="1480312800"/>
    <b v="0"/>
    <b v="0"/>
    <x v="3"/>
    <x v="3"/>
    <s v="theater/plays"/>
  </r>
  <r>
    <n v="553"/>
    <s v="Dougherty, Austin and Mills"/>
    <s v="De-engineered 5thgeneration contingency"/>
    <n v="170600"/>
    <n v="75022"/>
    <n v="43.98"/>
    <x v="0"/>
    <n v="72.978599221789878"/>
    <n v="1028"/>
    <x v="1"/>
    <x v="1"/>
    <n v="1293948000"/>
    <n v="1294034400"/>
    <b v="0"/>
    <b v="0"/>
    <x v="1"/>
    <x v="1"/>
    <s v="music/rock"/>
  </r>
  <r>
    <n v="554"/>
    <s v="Ritter PLC"/>
    <s v="Multi-channeled upward-trending application"/>
    <n v="9500"/>
    <n v="14408"/>
    <n v="151.66"/>
    <x v="1"/>
    <n v="26.007220216606498"/>
    <n v="554"/>
    <x v="0"/>
    <x v="0"/>
    <n v="1482127200"/>
    <n v="1482645600"/>
    <b v="0"/>
    <b v="0"/>
    <x v="1"/>
    <x v="7"/>
    <s v="music/indie rock"/>
  </r>
  <r>
    <n v="555"/>
    <s v="Anderson Group"/>
    <s v="Organic maximized database"/>
    <n v="6300"/>
    <n v="14089"/>
    <n v="223.63"/>
    <x v="1"/>
    <n v="104.36296296296297"/>
    <n v="135"/>
    <x v="3"/>
    <x v="3"/>
    <n v="1396414800"/>
    <n v="1399093200"/>
    <b v="0"/>
    <b v="0"/>
    <x v="1"/>
    <x v="1"/>
    <s v="music/rock"/>
  </r>
  <r>
    <n v="556"/>
    <s v="Smith and Sons"/>
    <s v="Grass-roots 24/7 attitude"/>
    <n v="5200"/>
    <n v="12467"/>
    <n v="239.75"/>
    <x v="1"/>
    <n v="102.18852459016394"/>
    <n v="122"/>
    <x v="1"/>
    <x v="1"/>
    <n v="1315285200"/>
    <n v="1315890000"/>
    <b v="0"/>
    <b v="1"/>
    <x v="5"/>
    <x v="18"/>
    <s v="publishing/translations"/>
  </r>
  <r>
    <n v="557"/>
    <s v="Lam-Hamilton"/>
    <s v="Team-oriented global strategy"/>
    <n v="6000"/>
    <n v="11960"/>
    <n v="199.33"/>
    <x v="1"/>
    <n v="54.117647058823529"/>
    <n v="221"/>
    <x v="1"/>
    <x v="1"/>
    <n v="1443762000"/>
    <n v="1444021200"/>
    <b v="0"/>
    <b v="1"/>
    <x v="4"/>
    <x v="22"/>
    <s v="film &amp; video/science fiction"/>
  </r>
  <r>
    <n v="558"/>
    <s v="Ho Ltd"/>
    <s v="Enhanced client-driven capacity"/>
    <n v="5800"/>
    <n v="7966"/>
    <n v="137.34"/>
    <x v="1"/>
    <n v="63.222222222222221"/>
    <n v="126"/>
    <x v="1"/>
    <x v="1"/>
    <n v="1456293600"/>
    <n v="1460005200"/>
    <b v="0"/>
    <b v="0"/>
    <x v="3"/>
    <x v="3"/>
    <s v="theater/plays"/>
  </r>
  <r>
    <n v="559"/>
    <s v="Brown, Estrada and Jensen"/>
    <s v="Exclusive systematic productivity"/>
    <n v="105300"/>
    <n v="106321"/>
    <n v="100.97"/>
    <x v="1"/>
    <n v="104.03228962818004"/>
    <n v="1022"/>
    <x v="1"/>
    <x v="1"/>
    <n v="1470114000"/>
    <n v="1470718800"/>
    <b v="0"/>
    <b v="0"/>
    <x v="3"/>
    <x v="3"/>
    <s v="theater/plays"/>
  </r>
  <r>
    <n v="560"/>
    <s v="Hunt LLC"/>
    <s v="Re-engineered radical policy"/>
    <n v="20000"/>
    <n v="158832"/>
    <n v="794.16"/>
    <x v="1"/>
    <n v="49.994334277620396"/>
    <n v="3177"/>
    <x v="1"/>
    <x v="1"/>
    <n v="1321596000"/>
    <n v="1325052000"/>
    <b v="0"/>
    <b v="0"/>
    <x v="4"/>
    <x v="10"/>
    <s v="film &amp; video/animation"/>
  </r>
  <r>
    <n v="561"/>
    <s v="Fowler-Smith"/>
    <s v="Down-sized logistical adapter"/>
    <n v="3000"/>
    <n v="11091"/>
    <n v="369.7"/>
    <x v="1"/>
    <n v="56.015151515151516"/>
    <n v="198"/>
    <x v="5"/>
    <x v="5"/>
    <n v="1318827600"/>
    <n v="1319000400"/>
    <b v="0"/>
    <b v="0"/>
    <x v="3"/>
    <x v="3"/>
    <s v="theater/plays"/>
  </r>
  <r>
    <n v="562"/>
    <s v="Blair Inc"/>
    <s v="Configurable bandwidth-monitored throughput"/>
    <n v="9900"/>
    <n v="1269"/>
    <n v="12.82"/>
    <x v="0"/>
    <n v="48.807692307692307"/>
    <n v="26"/>
    <x v="5"/>
    <x v="5"/>
    <n v="1552366800"/>
    <n v="1552539600"/>
    <b v="0"/>
    <b v="0"/>
    <x v="1"/>
    <x v="1"/>
    <s v="music/rock"/>
  </r>
  <r>
    <n v="563"/>
    <s v="Kelley, Stanton and Sanchez"/>
    <s v="Optional tangible pricing structure"/>
    <n v="3700"/>
    <n v="5107"/>
    <n v="138.03"/>
    <x v="1"/>
    <n v="60.082352941176474"/>
    <n v="85"/>
    <x v="2"/>
    <x v="2"/>
    <n v="1542088800"/>
    <n v="1543816800"/>
    <b v="0"/>
    <b v="0"/>
    <x v="4"/>
    <x v="4"/>
    <s v="film &amp; video/documentary"/>
  </r>
  <r>
    <n v="564"/>
    <s v="Hernandez-Macdonald"/>
    <s v="Organic high-level implementation"/>
    <n v="168700"/>
    <n v="141393"/>
    <n v="83.81"/>
    <x v="0"/>
    <n v="78.990502793296088"/>
    <n v="1790"/>
    <x v="1"/>
    <x v="1"/>
    <n v="1426395600"/>
    <n v="1427086800"/>
    <b v="0"/>
    <b v="0"/>
    <x v="3"/>
    <x v="3"/>
    <s v="theater/plays"/>
  </r>
  <r>
    <n v="565"/>
    <s v="Joseph LLC"/>
    <s v="Decentralized logistical collaboration"/>
    <n v="94900"/>
    <n v="194166"/>
    <n v="204.6"/>
    <x v="1"/>
    <n v="53.99499443826474"/>
    <n v="3596"/>
    <x v="1"/>
    <x v="1"/>
    <n v="1321336800"/>
    <n v="1323064800"/>
    <b v="0"/>
    <b v="0"/>
    <x v="3"/>
    <x v="3"/>
    <s v="theater/plays"/>
  </r>
  <r>
    <n v="566"/>
    <s v="Webb-Smith"/>
    <s v="Advanced content-based installation"/>
    <n v="9300"/>
    <n v="4124"/>
    <n v="44.34"/>
    <x v="0"/>
    <n v="111.45945945945945"/>
    <n v="37"/>
    <x v="1"/>
    <x v="1"/>
    <n v="1456293600"/>
    <n v="1458277200"/>
    <b v="0"/>
    <b v="1"/>
    <x v="1"/>
    <x v="5"/>
    <s v="music/electric music"/>
  </r>
  <r>
    <n v="567"/>
    <s v="Johns PLC"/>
    <s v="Distributed high-level open architecture"/>
    <n v="6800"/>
    <n v="14865"/>
    <n v="218.6"/>
    <x v="1"/>
    <n v="60.922131147540981"/>
    <n v="244"/>
    <x v="1"/>
    <x v="1"/>
    <n v="1404968400"/>
    <n v="1405141200"/>
    <b v="0"/>
    <b v="0"/>
    <x v="1"/>
    <x v="1"/>
    <s v="music/rock"/>
  </r>
  <r>
    <n v="568"/>
    <s v="Hardin-Foley"/>
    <s v="Synergized zero tolerance help-desk"/>
    <n v="72400"/>
    <n v="134688"/>
    <n v="186.03"/>
    <x v="1"/>
    <n v="26.0015444015444"/>
    <n v="5180"/>
    <x v="1"/>
    <x v="1"/>
    <n v="1279170000"/>
    <n v="1283058000"/>
    <b v="0"/>
    <b v="0"/>
    <x v="3"/>
    <x v="3"/>
    <s v="theater/plays"/>
  </r>
  <r>
    <n v="569"/>
    <s v="Fischer, Fowler and Arnold"/>
    <s v="Extended multi-tasking definition"/>
    <n v="20100"/>
    <n v="47705"/>
    <n v="237.34"/>
    <x v="1"/>
    <n v="80.993208828522924"/>
    <n v="589"/>
    <x v="6"/>
    <x v="6"/>
    <n v="1294725600"/>
    <n v="1295762400"/>
    <b v="0"/>
    <b v="0"/>
    <x v="4"/>
    <x v="10"/>
    <s v="film &amp; video/animation"/>
  </r>
  <r>
    <n v="570"/>
    <s v="Martinez-Juarez"/>
    <s v="Realigned uniform knowledge user"/>
    <n v="31200"/>
    <n v="95364"/>
    <n v="305.64999999999998"/>
    <x v="1"/>
    <n v="34.995963302752294"/>
    <n v="2725"/>
    <x v="1"/>
    <x v="1"/>
    <n v="1419055200"/>
    <n v="1419573600"/>
    <b v="0"/>
    <b v="1"/>
    <x v="1"/>
    <x v="1"/>
    <s v="music/rock"/>
  </r>
  <r>
    <n v="571"/>
    <s v="Wilson and Sons"/>
    <s v="Monitored grid-enabled model"/>
    <n v="3500"/>
    <n v="3295"/>
    <n v="94.14"/>
    <x v="0"/>
    <n v="94.142857142857139"/>
    <n v="35"/>
    <x v="6"/>
    <x v="6"/>
    <n v="1434690000"/>
    <n v="1438750800"/>
    <b v="0"/>
    <b v="0"/>
    <x v="4"/>
    <x v="12"/>
    <s v="film &amp; video/shorts"/>
  </r>
  <r>
    <n v="572"/>
    <s v="Clements Group"/>
    <s v="Assimilated actuating policy"/>
    <n v="9000"/>
    <n v="4896"/>
    <n v="54.4"/>
    <x v="3"/>
    <n v="52.085106382978722"/>
    <n v="94"/>
    <x v="1"/>
    <x v="1"/>
    <n v="1443416400"/>
    <n v="1444798800"/>
    <b v="0"/>
    <b v="1"/>
    <x v="1"/>
    <x v="1"/>
    <s v="music/rock"/>
  </r>
  <r>
    <n v="573"/>
    <s v="Valenzuela-Cook"/>
    <s v="Total incremental productivity"/>
    <n v="6700"/>
    <n v="7496"/>
    <n v="111.88"/>
    <x v="1"/>
    <n v="24.986666666666668"/>
    <n v="300"/>
    <x v="1"/>
    <x v="1"/>
    <n v="1399006800"/>
    <n v="1399179600"/>
    <b v="0"/>
    <b v="0"/>
    <x v="8"/>
    <x v="23"/>
    <s v="journalism/audio"/>
  </r>
  <r>
    <n v="574"/>
    <s v="Parker, Haley and Foster"/>
    <s v="Adaptive local task-force"/>
    <n v="2700"/>
    <n v="9967"/>
    <n v="369.15"/>
    <x v="1"/>
    <n v="69.215277777777771"/>
    <n v="144"/>
    <x v="1"/>
    <x v="1"/>
    <n v="1575698400"/>
    <n v="1576562400"/>
    <b v="0"/>
    <b v="1"/>
    <x v="0"/>
    <x v="0"/>
    <s v="food/food trucks"/>
  </r>
  <r>
    <n v="575"/>
    <s v="Fuentes LLC"/>
    <s v="Universal zero-defect concept"/>
    <n v="83300"/>
    <n v="52421"/>
    <n v="62.93"/>
    <x v="0"/>
    <n v="93.944444444444443"/>
    <n v="558"/>
    <x v="1"/>
    <x v="1"/>
    <n v="1400562000"/>
    <n v="1400821200"/>
    <b v="0"/>
    <b v="1"/>
    <x v="3"/>
    <x v="3"/>
    <s v="theater/plays"/>
  </r>
  <r>
    <n v="576"/>
    <s v="Moran and Sons"/>
    <s v="Object-based bottom-line superstructure"/>
    <n v="9700"/>
    <n v="6298"/>
    <n v="64.930000000000007"/>
    <x v="0"/>
    <n v="98.40625"/>
    <n v="64"/>
    <x v="1"/>
    <x v="1"/>
    <n v="1509512400"/>
    <n v="1510984800"/>
    <b v="0"/>
    <b v="0"/>
    <x v="3"/>
    <x v="3"/>
    <s v="theater/plays"/>
  </r>
  <r>
    <n v="577"/>
    <s v="Stevens Inc"/>
    <s v="Adaptive 24hour projection"/>
    <n v="8200"/>
    <n v="1546"/>
    <n v="18.850000000000001"/>
    <x v="3"/>
    <n v="41.783783783783782"/>
    <n v="37"/>
    <x v="1"/>
    <x v="1"/>
    <n v="1299823200"/>
    <n v="1302066000"/>
    <b v="0"/>
    <b v="0"/>
    <x v="1"/>
    <x v="17"/>
    <s v="music/jazz"/>
  </r>
  <r>
    <n v="578"/>
    <s v="Martinez-Johnson"/>
    <s v="Sharable radical toolset"/>
    <n v="96500"/>
    <n v="16168"/>
    <n v="16.75"/>
    <x v="0"/>
    <n v="65.991836734693877"/>
    <n v="245"/>
    <x v="1"/>
    <x v="1"/>
    <n v="1322719200"/>
    <n v="1322978400"/>
    <b v="0"/>
    <b v="0"/>
    <x v="4"/>
    <x v="22"/>
    <s v="film &amp; video/science fiction"/>
  </r>
  <r>
    <n v="579"/>
    <s v="Franklin Inc"/>
    <s v="Focused multimedia knowledgebase"/>
    <n v="6200"/>
    <n v="6269"/>
    <n v="101.11"/>
    <x v="1"/>
    <n v="72.05747126436782"/>
    <n v="87"/>
    <x v="1"/>
    <x v="1"/>
    <n v="1312693200"/>
    <n v="1313730000"/>
    <b v="0"/>
    <b v="0"/>
    <x v="1"/>
    <x v="17"/>
    <s v="music/jazz"/>
  </r>
  <r>
    <n v="580"/>
    <s v="Perez PLC"/>
    <s v="Seamless 6thgeneration extranet"/>
    <n v="43800"/>
    <n v="149578"/>
    <n v="341.5"/>
    <x v="1"/>
    <n v="48.003209242618745"/>
    <n v="3116"/>
    <x v="1"/>
    <x v="1"/>
    <n v="1393394400"/>
    <n v="1394085600"/>
    <b v="0"/>
    <b v="0"/>
    <x v="3"/>
    <x v="3"/>
    <s v="theater/plays"/>
  </r>
  <r>
    <n v="581"/>
    <s v="Sanchez, Cross and Savage"/>
    <s v="Sharable mobile knowledgebase"/>
    <n v="6000"/>
    <n v="3841"/>
    <n v="64.02"/>
    <x v="0"/>
    <n v="54.098591549295776"/>
    <n v="71"/>
    <x v="1"/>
    <x v="1"/>
    <n v="1304053200"/>
    <n v="1305349200"/>
    <b v="0"/>
    <b v="0"/>
    <x v="2"/>
    <x v="2"/>
    <s v="technology/web"/>
  </r>
  <r>
    <n v="582"/>
    <s v="Pineda Ltd"/>
    <s v="Cross-group global system engine"/>
    <n v="8700"/>
    <n v="4531"/>
    <n v="52.08"/>
    <x v="0"/>
    <n v="107.88095238095238"/>
    <n v="42"/>
    <x v="1"/>
    <x v="1"/>
    <n v="1433912400"/>
    <n v="1434344400"/>
    <b v="0"/>
    <b v="1"/>
    <x v="6"/>
    <x v="11"/>
    <s v="games/video games"/>
  </r>
  <r>
    <n v="583"/>
    <s v="Powell and Sons"/>
    <s v="Centralized clear-thinking conglomeration"/>
    <n v="18900"/>
    <n v="60934"/>
    <n v="322.39999999999998"/>
    <x v="1"/>
    <n v="67.034103410341032"/>
    <n v="909"/>
    <x v="1"/>
    <x v="1"/>
    <n v="1329717600"/>
    <n v="1331186400"/>
    <b v="0"/>
    <b v="0"/>
    <x v="4"/>
    <x v="4"/>
    <s v="film &amp; video/documentary"/>
  </r>
  <r>
    <n v="584"/>
    <s v="Nunez-Richards"/>
    <s v="De-engineered cohesive system engine"/>
    <n v="86400"/>
    <n v="103255"/>
    <n v="119.51"/>
    <x v="1"/>
    <n v="64.01425914445133"/>
    <n v="1613"/>
    <x v="1"/>
    <x v="1"/>
    <n v="1335330000"/>
    <n v="1336539600"/>
    <b v="0"/>
    <b v="0"/>
    <x v="2"/>
    <x v="2"/>
    <s v="technology/web"/>
  </r>
  <r>
    <n v="585"/>
    <s v="Pugh LLC"/>
    <s v="Reactive analyzing function"/>
    <n v="8900"/>
    <n v="13065"/>
    <n v="146.80000000000001"/>
    <x v="1"/>
    <n v="96.066176470588232"/>
    <n v="136"/>
    <x v="1"/>
    <x v="1"/>
    <n v="1268888400"/>
    <n v="1269752400"/>
    <b v="0"/>
    <b v="0"/>
    <x v="5"/>
    <x v="18"/>
    <s v="publishing/translations"/>
  </r>
  <r>
    <n v="586"/>
    <s v="Rowe-Wong"/>
    <s v="Robust hybrid budgetary management"/>
    <n v="700"/>
    <n v="6654"/>
    <n v="950.57"/>
    <x v="1"/>
    <n v="51.184615384615384"/>
    <n v="130"/>
    <x v="1"/>
    <x v="1"/>
    <n v="1289973600"/>
    <n v="1291615200"/>
    <b v="0"/>
    <b v="0"/>
    <x v="1"/>
    <x v="1"/>
    <s v="music/rock"/>
  </r>
  <r>
    <n v="587"/>
    <s v="Williams-Santos"/>
    <s v="Open-source analyzing monitoring"/>
    <n v="9400"/>
    <n v="6852"/>
    <n v="72.89"/>
    <x v="0"/>
    <n v="43.92307692307692"/>
    <n v="156"/>
    <x v="0"/>
    <x v="0"/>
    <n v="1547877600"/>
    <n v="1552366800"/>
    <b v="0"/>
    <b v="1"/>
    <x v="0"/>
    <x v="0"/>
    <s v="food/food trucks"/>
  </r>
  <r>
    <n v="588"/>
    <s v="Weber Inc"/>
    <s v="Up-sized discrete firmware"/>
    <n v="157600"/>
    <n v="124517"/>
    <n v="79.010000000000005"/>
    <x v="0"/>
    <n v="91.021198830409361"/>
    <n v="1368"/>
    <x v="4"/>
    <x v="4"/>
    <n v="1269493200"/>
    <n v="1272171600"/>
    <b v="0"/>
    <b v="0"/>
    <x v="3"/>
    <x v="3"/>
    <s v="theater/plays"/>
  </r>
  <r>
    <n v="589"/>
    <s v="Avery, Brown and Parker"/>
    <s v="Exclusive intangible extranet"/>
    <n v="7900"/>
    <n v="5113"/>
    <n v="64.72"/>
    <x v="0"/>
    <n v="50.127450980392155"/>
    <n v="102"/>
    <x v="1"/>
    <x v="1"/>
    <n v="1436072400"/>
    <n v="1436677200"/>
    <b v="0"/>
    <b v="0"/>
    <x v="4"/>
    <x v="4"/>
    <s v="film &amp; video/documentary"/>
  </r>
  <r>
    <n v="590"/>
    <s v="Cox Group"/>
    <s v="Synergized analyzing process improvement"/>
    <n v="7100"/>
    <n v="5824"/>
    <n v="82.03"/>
    <x v="0"/>
    <n v="67.720930232558146"/>
    <n v="86"/>
    <x v="2"/>
    <x v="2"/>
    <n v="1419141600"/>
    <n v="1420092000"/>
    <b v="0"/>
    <b v="0"/>
    <x v="5"/>
    <x v="15"/>
    <s v="publishing/radio &amp; podcasts"/>
  </r>
  <r>
    <n v="591"/>
    <s v="Jensen LLC"/>
    <s v="Realigned dedicated system engine"/>
    <n v="600"/>
    <n v="6226"/>
    <n v="1037.67"/>
    <x v="1"/>
    <n v="61.03921568627451"/>
    <n v="102"/>
    <x v="1"/>
    <x v="1"/>
    <n v="1279083600"/>
    <n v="1279947600"/>
    <b v="0"/>
    <b v="0"/>
    <x v="6"/>
    <x v="11"/>
    <s v="games/video games"/>
  </r>
  <r>
    <n v="592"/>
    <s v="Brown Inc"/>
    <s v="Object-based bandwidth-monitored concept"/>
    <n v="156800"/>
    <n v="20243"/>
    <n v="12.91"/>
    <x v="0"/>
    <n v="80.011857707509876"/>
    <n v="253"/>
    <x v="1"/>
    <x v="1"/>
    <n v="1401426000"/>
    <n v="1402203600"/>
    <b v="0"/>
    <b v="0"/>
    <x v="3"/>
    <x v="3"/>
    <s v="theater/plays"/>
  </r>
  <r>
    <n v="593"/>
    <s v="Hale-Hayes"/>
    <s v="Ameliorated client-driven open system"/>
    <n v="121600"/>
    <n v="188288"/>
    <n v="154.84"/>
    <x v="1"/>
    <n v="47.001497753369947"/>
    <n v="4006"/>
    <x v="1"/>
    <x v="1"/>
    <n v="1395810000"/>
    <n v="1396933200"/>
    <b v="0"/>
    <b v="0"/>
    <x v="4"/>
    <x v="10"/>
    <s v="film &amp; video/animation"/>
  </r>
  <r>
    <n v="594"/>
    <s v="Mcbride PLC"/>
    <s v="Upgradable leadingedge Local Area Network"/>
    <n v="157300"/>
    <n v="11167"/>
    <n v="7.1"/>
    <x v="0"/>
    <n v="71.127388535031841"/>
    <n v="157"/>
    <x v="1"/>
    <x v="1"/>
    <n v="1467003600"/>
    <n v="1467262800"/>
    <b v="0"/>
    <b v="1"/>
    <x v="3"/>
    <x v="3"/>
    <s v="theater/plays"/>
  </r>
  <r>
    <n v="595"/>
    <s v="Harris-Jennings"/>
    <s v="Customizable intermediate data-warehouse"/>
    <n v="70300"/>
    <n v="146595"/>
    <n v="208.53"/>
    <x v="1"/>
    <n v="89.99079189686924"/>
    <n v="1629"/>
    <x v="1"/>
    <x v="1"/>
    <n v="1268715600"/>
    <n v="1270530000"/>
    <b v="0"/>
    <b v="1"/>
    <x v="3"/>
    <x v="3"/>
    <s v="theater/plays"/>
  </r>
  <r>
    <n v="596"/>
    <s v="Becker-Scott"/>
    <s v="Managed optimizing archive"/>
    <n v="7900"/>
    <n v="7875"/>
    <n v="99.68"/>
    <x v="0"/>
    <n v="43.032786885245905"/>
    <n v="183"/>
    <x v="1"/>
    <x v="1"/>
    <n v="1457157600"/>
    <n v="1457762400"/>
    <b v="0"/>
    <b v="1"/>
    <x v="4"/>
    <x v="6"/>
    <s v="film &amp; video/drama"/>
  </r>
  <r>
    <n v="597"/>
    <s v="Todd, Freeman and Henry"/>
    <s v="Diverse systematic projection"/>
    <n v="73800"/>
    <n v="148779"/>
    <n v="201.6"/>
    <x v="1"/>
    <n v="67.997714808043881"/>
    <n v="2188"/>
    <x v="1"/>
    <x v="1"/>
    <n v="1573970400"/>
    <n v="1575525600"/>
    <b v="0"/>
    <b v="0"/>
    <x v="3"/>
    <x v="3"/>
    <s v="theater/plays"/>
  </r>
  <r>
    <n v="598"/>
    <s v="Martinez, Garza and Young"/>
    <s v="Up-sized web-enabled info-mediaries"/>
    <n v="108500"/>
    <n v="175868"/>
    <n v="162.09"/>
    <x v="1"/>
    <n v="73.004566210045667"/>
    <n v="2409"/>
    <x v="6"/>
    <x v="6"/>
    <n v="1276578000"/>
    <n v="1279083600"/>
    <b v="0"/>
    <b v="0"/>
    <x v="1"/>
    <x v="1"/>
    <s v="music/rock"/>
  </r>
  <r>
    <n v="599"/>
    <s v="Smith-Ramos"/>
    <s v="Persevering optimizing Graphical User Interface"/>
    <n v="140300"/>
    <n v="5112"/>
    <n v="3.64"/>
    <x v="0"/>
    <n v="62.341463414634148"/>
    <n v="82"/>
    <x v="3"/>
    <x v="3"/>
    <n v="1423720800"/>
    <n v="1424412000"/>
    <b v="0"/>
    <b v="0"/>
    <x v="4"/>
    <x v="4"/>
    <s v="film &amp; video/documentary"/>
  </r>
  <r>
    <n v="600"/>
    <s v="Brown-George"/>
    <s v="Cross-platform tertiary array"/>
    <n v="100"/>
    <n v="5"/>
    <n v="5"/>
    <x v="0"/>
    <n v="5"/>
    <n v="1"/>
    <x v="4"/>
    <x v="4"/>
    <n v="1375160400"/>
    <n v="1376197200"/>
    <b v="0"/>
    <b v="0"/>
    <x v="0"/>
    <x v="0"/>
    <s v="food/food trucks"/>
  </r>
  <r>
    <n v="601"/>
    <s v="Waters and Sons"/>
    <s v="Inverse neutral structure"/>
    <n v="6300"/>
    <n v="13018"/>
    <n v="206.63"/>
    <x v="1"/>
    <n v="67.103092783505161"/>
    <n v="194"/>
    <x v="1"/>
    <x v="1"/>
    <n v="1401426000"/>
    <n v="1402894800"/>
    <b v="1"/>
    <b v="0"/>
    <x v="2"/>
    <x v="8"/>
    <s v="technology/wearables"/>
  </r>
  <r>
    <n v="602"/>
    <s v="Brown Ltd"/>
    <s v="Quality-focused system-worthy support"/>
    <n v="71100"/>
    <n v="91176"/>
    <n v="128.24"/>
    <x v="1"/>
    <n v="79.978947368421046"/>
    <n v="1140"/>
    <x v="1"/>
    <x v="1"/>
    <n v="1433480400"/>
    <n v="1434430800"/>
    <b v="0"/>
    <b v="0"/>
    <x v="3"/>
    <x v="3"/>
    <s v="theater/plays"/>
  </r>
  <r>
    <n v="603"/>
    <s v="Christian, Yates and Greer"/>
    <s v="Vision-oriented 5thgeneration array"/>
    <n v="5300"/>
    <n v="6342"/>
    <n v="119.66"/>
    <x v="1"/>
    <n v="62.176470588235297"/>
    <n v="102"/>
    <x v="1"/>
    <x v="1"/>
    <n v="1555563600"/>
    <n v="1557896400"/>
    <b v="0"/>
    <b v="0"/>
    <x v="3"/>
    <x v="3"/>
    <s v="theater/plays"/>
  </r>
  <r>
    <n v="604"/>
    <s v="Cole, Hernandez and Rodriguez"/>
    <s v="Cross-platform logistical circuit"/>
    <n v="88700"/>
    <n v="151438"/>
    <n v="170.73"/>
    <x v="1"/>
    <n v="53.005950297514879"/>
    <n v="2857"/>
    <x v="1"/>
    <x v="1"/>
    <n v="1295676000"/>
    <n v="1297490400"/>
    <b v="0"/>
    <b v="0"/>
    <x v="3"/>
    <x v="3"/>
    <s v="theater/plays"/>
  </r>
  <r>
    <n v="605"/>
    <s v="Ortiz, Valenzuela and Collins"/>
    <s v="Profound solution-oriented matrix"/>
    <n v="3300"/>
    <n v="6178"/>
    <n v="187.21"/>
    <x v="1"/>
    <n v="57.738317757009348"/>
    <n v="107"/>
    <x v="1"/>
    <x v="1"/>
    <n v="1443848400"/>
    <n v="1447394400"/>
    <b v="0"/>
    <b v="0"/>
    <x v="5"/>
    <x v="9"/>
    <s v="publishing/nonfiction"/>
  </r>
  <r>
    <n v="606"/>
    <s v="Valencia PLC"/>
    <s v="Extended asynchronous initiative"/>
    <n v="3400"/>
    <n v="6405"/>
    <n v="188.38"/>
    <x v="1"/>
    <n v="40.03125"/>
    <n v="160"/>
    <x v="4"/>
    <x v="4"/>
    <n v="1457330400"/>
    <n v="1458277200"/>
    <b v="0"/>
    <b v="0"/>
    <x v="1"/>
    <x v="1"/>
    <s v="music/rock"/>
  </r>
  <r>
    <n v="607"/>
    <s v="Gordon, Mendez and Johnson"/>
    <s v="Fundamental needs-based frame"/>
    <n v="137600"/>
    <n v="180667"/>
    <n v="131.30000000000001"/>
    <x v="1"/>
    <n v="81.016591928251117"/>
    <n v="2230"/>
    <x v="1"/>
    <x v="1"/>
    <n v="1395550800"/>
    <n v="1395723600"/>
    <b v="0"/>
    <b v="0"/>
    <x v="0"/>
    <x v="0"/>
    <s v="food/food trucks"/>
  </r>
  <r>
    <n v="608"/>
    <s v="Johnson Group"/>
    <s v="Compatible full-range leverage"/>
    <n v="3900"/>
    <n v="11075"/>
    <n v="283.97000000000003"/>
    <x v="1"/>
    <n v="35.047468354430379"/>
    <n v="316"/>
    <x v="1"/>
    <x v="1"/>
    <n v="1551852000"/>
    <n v="1552197600"/>
    <b v="0"/>
    <b v="1"/>
    <x v="1"/>
    <x v="17"/>
    <s v="music/jazz"/>
  </r>
  <r>
    <n v="609"/>
    <s v="Rose-Fuller"/>
    <s v="Upgradable holistic system engine"/>
    <n v="10000"/>
    <n v="12042"/>
    <n v="120.42"/>
    <x v="1"/>
    <n v="102.92307692307692"/>
    <n v="117"/>
    <x v="1"/>
    <x v="1"/>
    <n v="1547618400"/>
    <n v="1549087200"/>
    <b v="0"/>
    <b v="0"/>
    <x v="4"/>
    <x v="22"/>
    <s v="film &amp; video/science fiction"/>
  </r>
  <r>
    <n v="610"/>
    <s v="Hughes, Mendez and Patterson"/>
    <s v="Stand-alone multi-state data-warehouse"/>
    <n v="42800"/>
    <n v="179356"/>
    <n v="419.06"/>
    <x v="1"/>
    <n v="27.998126756166094"/>
    <n v="6406"/>
    <x v="1"/>
    <x v="1"/>
    <n v="1355637600"/>
    <n v="1356847200"/>
    <b v="0"/>
    <b v="0"/>
    <x v="3"/>
    <x v="3"/>
    <s v="theater/plays"/>
  </r>
  <r>
    <n v="611"/>
    <s v="Brady, Cortez and Rodriguez"/>
    <s v="Multi-lateral maximized core"/>
    <n v="8200"/>
    <n v="1136"/>
    <n v="13.85"/>
    <x v="3"/>
    <n v="75.733333333333334"/>
    <n v="15"/>
    <x v="1"/>
    <x v="1"/>
    <n v="1374728400"/>
    <n v="1375765200"/>
    <b v="0"/>
    <b v="0"/>
    <x v="3"/>
    <x v="3"/>
    <s v="theater/plays"/>
  </r>
  <r>
    <n v="612"/>
    <s v="Wang, Nguyen and Horton"/>
    <s v="Innovative holistic hub"/>
    <n v="6200"/>
    <n v="8645"/>
    <n v="139.44"/>
    <x v="1"/>
    <n v="45.026041666666664"/>
    <n v="192"/>
    <x v="1"/>
    <x v="1"/>
    <n v="1287810000"/>
    <n v="1289800800"/>
    <b v="0"/>
    <b v="0"/>
    <x v="1"/>
    <x v="5"/>
    <s v="music/electric music"/>
  </r>
  <r>
    <n v="613"/>
    <s v="Santos, Williams and Brown"/>
    <s v="Reverse-engineered 24/7 methodology"/>
    <n v="1100"/>
    <n v="1914"/>
    <n v="174"/>
    <x v="1"/>
    <n v="73.615384615384613"/>
    <n v="26"/>
    <x v="0"/>
    <x v="0"/>
    <n v="1503723600"/>
    <n v="1504501200"/>
    <b v="0"/>
    <b v="0"/>
    <x v="3"/>
    <x v="3"/>
    <s v="theater/plays"/>
  </r>
  <r>
    <n v="614"/>
    <s v="Barnett and Sons"/>
    <s v="Business-focused dynamic info-mediaries"/>
    <n v="26500"/>
    <n v="41205"/>
    <n v="155.49"/>
    <x v="1"/>
    <n v="56.991701244813278"/>
    <n v="723"/>
    <x v="1"/>
    <x v="1"/>
    <n v="1484114400"/>
    <n v="1485669600"/>
    <b v="0"/>
    <b v="0"/>
    <x v="3"/>
    <x v="3"/>
    <s v="theater/plays"/>
  </r>
  <r>
    <n v="615"/>
    <s v="Petersen-Rodriguez"/>
    <s v="Digitized clear-thinking installation"/>
    <n v="8500"/>
    <n v="14488"/>
    <n v="170.45"/>
    <x v="1"/>
    <n v="85.223529411764702"/>
    <n v="170"/>
    <x v="6"/>
    <x v="6"/>
    <n v="1461906000"/>
    <n v="1462770000"/>
    <b v="0"/>
    <b v="0"/>
    <x v="3"/>
    <x v="3"/>
    <s v="theater/plays"/>
  </r>
  <r>
    <n v="616"/>
    <s v="Burnett-Mora"/>
    <s v="Quality-focused 24/7 superstructure"/>
    <n v="6400"/>
    <n v="12129"/>
    <n v="189.52"/>
    <x v="1"/>
    <n v="50.962184873949582"/>
    <n v="238"/>
    <x v="4"/>
    <x v="4"/>
    <n v="1379653200"/>
    <n v="1379739600"/>
    <b v="0"/>
    <b v="1"/>
    <x v="1"/>
    <x v="7"/>
    <s v="music/indie rock"/>
  </r>
  <r>
    <n v="617"/>
    <s v="King LLC"/>
    <s v="Multi-channeled local intranet"/>
    <n v="1400"/>
    <n v="3496"/>
    <n v="249.71"/>
    <x v="1"/>
    <n v="63.563636363636363"/>
    <n v="55"/>
    <x v="1"/>
    <x v="1"/>
    <n v="1401858000"/>
    <n v="1402722000"/>
    <b v="0"/>
    <b v="0"/>
    <x v="3"/>
    <x v="3"/>
    <s v="theater/plays"/>
  </r>
  <r>
    <n v="618"/>
    <s v="Miller Ltd"/>
    <s v="Open-architected mobile emulation"/>
    <n v="198600"/>
    <n v="97037"/>
    <n v="48.86"/>
    <x v="0"/>
    <n v="80.999165275459092"/>
    <n v="1198"/>
    <x v="1"/>
    <x v="1"/>
    <n v="1367470800"/>
    <n v="1369285200"/>
    <b v="0"/>
    <b v="0"/>
    <x v="5"/>
    <x v="9"/>
    <s v="publishing/nonfiction"/>
  </r>
  <r>
    <n v="619"/>
    <s v="Case LLC"/>
    <s v="Ameliorated foreground methodology"/>
    <n v="195900"/>
    <n v="55757"/>
    <n v="28.46"/>
    <x v="0"/>
    <n v="86.044753086419746"/>
    <n v="648"/>
    <x v="1"/>
    <x v="1"/>
    <n v="1304658000"/>
    <n v="1304744400"/>
    <b v="1"/>
    <b v="1"/>
    <x v="3"/>
    <x v="3"/>
    <s v="theater/plays"/>
  </r>
  <r>
    <n v="620"/>
    <s v="Swanson, Wilson and Baker"/>
    <s v="Synergized well-modulated project"/>
    <n v="4300"/>
    <n v="11525"/>
    <n v="268.02"/>
    <x v="1"/>
    <n v="90.0390625"/>
    <n v="128"/>
    <x v="2"/>
    <x v="2"/>
    <n v="1467954000"/>
    <n v="1468299600"/>
    <b v="0"/>
    <b v="0"/>
    <x v="7"/>
    <x v="14"/>
    <s v="photography/photography books"/>
  </r>
  <r>
    <n v="621"/>
    <s v="Dean, Fox and Phillips"/>
    <s v="Extended context-sensitive forecast"/>
    <n v="25600"/>
    <n v="158669"/>
    <n v="619.79999999999995"/>
    <x v="1"/>
    <n v="74.006063432835816"/>
    <n v="2144"/>
    <x v="1"/>
    <x v="1"/>
    <n v="1473742800"/>
    <n v="1474174800"/>
    <b v="0"/>
    <b v="0"/>
    <x v="3"/>
    <x v="3"/>
    <s v="theater/plays"/>
  </r>
  <r>
    <n v="622"/>
    <s v="Smith-Smith"/>
    <s v="Total leadingedge neural-net"/>
    <n v="189000"/>
    <n v="5916"/>
    <n v="3.13"/>
    <x v="0"/>
    <n v="92.4375"/>
    <n v="64"/>
    <x v="1"/>
    <x v="1"/>
    <n v="1523768400"/>
    <n v="1526014800"/>
    <b v="0"/>
    <b v="0"/>
    <x v="1"/>
    <x v="7"/>
    <s v="music/indie rock"/>
  </r>
  <r>
    <n v="623"/>
    <s v="Smith, Scott and Rodriguez"/>
    <s v="Organic actuating protocol"/>
    <n v="94300"/>
    <n v="150806"/>
    <n v="159.91999999999999"/>
    <x v="1"/>
    <n v="55.999257333828446"/>
    <n v="2693"/>
    <x v="4"/>
    <x v="4"/>
    <n v="1437022800"/>
    <n v="1437454800"/>
    <b v="0"/>
    <b v="0"/>
    <x v="3"/>
    <x v="3"/>
    <s v="theater/plays"/>
  </r>
  <r>
    <n v="624"/>
    <s v="White, Robertson and Roberts"/>
    <s v="Down-sized national software"/>
    <n v="5100"/>
    <n v="14249"/>
    <n v="279.39"/>
    <x v="1"/>
    <n v="32.983796296296298"/>
    <n v="432"/>
    <x v="1"/>
    <x v="1"/>
    <n v="1422165600"/>
    <n v="1422684000"/>
    <b v="0"/>
    <b v="0"/>
    <x v="7"/>
    <x v="14"/>
    <s v="photography/photography books"/>
  </r>
  <r>
    <n v="625"/>
    <s v="Martinez Inc"/>
    <s v="Organic upward-trending Graphical User Interface"/>
    <n v="7500"/>
    <n v="5803"/>
    <n v="77.37"/>
    <x v="0"/>
    <n v="93.596774193548384"/>
    <n v="62"/>
    <x v="1"/>
    <x v="1"/>
    <n v="1580104800"/>
    <n v="1581314400"/>
    <b v="0"/>
    <b v="0"/>
    <x v="3"/>
    <x v="3"/>
    <s v="theater/plays"/>
  </r>
  <r>
    <n v="626"/>
    <s v="Tucker, Mccoy and Marquez"/>
    <s v="Synergistic tertiary budgetary management"/>
    <n v="6400"/>
    <n v="13205"/>
    <n v="206.33"/>
    <x v="1"/>
    <n v="69.867724867724874"/>
    <n v="189"/>
    <x v="1"/>
    <x v="1"/>
    <n v="1285650000"/>
    <n v="1286427600"/>
    <b v="0"/>
    <b v="1"/>
    <x v="3"/>
    <x v="3"/>
    <s v="theater/plays"/>
  </r>
  <r>
    <n v="627"/>
    <s v="Martin, Lee and Armstrong"/>
    <s v="Open-architected incremental ability"/>
    <n v="1600"/>
    <n v="11108"/>
    <n v="694.25"/>
    <x v="1"/>
    <n v="72.129870129870127"/>
    <n v="154"/>
    <x v="4"/>
    <x v="4"/>
    <n v="1276664400"/>
    <n v="1278738000"/>
    <b v="1"/>
    <b v="0"/>
    <x v="0"/>
    <x v="0"/>
    <s v="food/food trucks"/>
  </r>
  <r>
    <n v="628"/>
    <s v="Dunn, Moreno and Green"/>
    <s v="Intuitive object-oriented task-force"/>
    <n v="1900"/>
    <n v="2884"/>
    <n v="151.79"/>
    <x v="1"/>
    <n v="30.041666666666668"/>
    <n v="96"/>
    <x v="1"/>
    <x v="1"/>
    <n v="1286168400"/>
    <n v="1286427600"/>
    <b v="0"/>
    <b v="0"/>
    <x v="1"/>
    <x v="7"/>
    <s v="music/indie rock"/>
  </r>
  <r>
    <n v="629"/>
    <s v="Jackson, Martinez and Ray"/>
    <s v="Multi-tiered executive toolset"/>
    <n v="85900"/>
    <n v="55476"/>
    <n v="64.58"/>
    <x v="0"/>
    <n v="73.968000000000004"/>
    <n v="750"/>
    <x v="1"/>
    <x v="1"/>
    <n v="1467781200"/>
    <n v="1467954000"/>
    <b v="0"/>
    <b v="1"/>
    <x v="3"/>
    <x v="3"/>
    <s v="theater/plays"/>
  </r>
  <r>
    <n v="630"/>
    <s v="Patterson-Johnson"/>
    <s v="Grass-roots directional workforce"/>
    <n v="9500"/>
    <n v="5973"/>
    <n v="62.87"/>
    <x v="3"/>
    <n v="68.65517241379311"/>
    <n v="87"/>
    <x v="1"/>
    <x v="1"/>
    <n v="1556686800"/>
    <n v="1557637200"/>
    <b v="0"/>
    <b v="1"/>
    <x v="3"/>
    <x v="3"/>
    <s v="theater/plays"/>
  </r>
  <r>
    <n v="631"/>
    <s v="Carlson-Hernandez"/>
    <s v="Quality-focused real-time solution"/>
    <n v="59200"/>
    <n v="183756"/>
    <n v="310.39999999999998"/>
    <x v="1"/>
    <n v="59.992164544564154"/>
    <n v="3063"/>
    <x v="1"/>
    <x v="1"/>
    <n v="1553576400"/>
    <n v="1553922000"/>
    <b v="0"/>
    <b v="0"/>
    <x v="3"/>
    <x v="3"/>
    <s v="theater/plays"/>
  </r>
  <r>
    <n v="632"/>
    <s v="Parker PLC"/>
    <s v="Reduced interactive matrix"/>
    <n v="72100"/>
    <n v="30902"/>
    <n v="42.86"/>
    <x v="2"/>
    <n v="111.15827338129496"/>
    <n v="278"/>
    <x v="1"/>
    <x v="1"/>
    <n v="1414904400"/>
    <n v="1416463200"/>
    <b v="0"/>
    <b v="0"/>
    <x v="3"/>
    <x v="3"/>
    <s v="theater/plays"/>
  </r>
  <r>
    <n v="633"/>
    <s v="Yu and Sons"/>
    <s v="Adaptive context-sensitive architecture"/>
    <n v="6700"/>
    <n v="5569"/>
    <n v="83.12"/>
    <x v="0"/>
    <n v="53.038095238095238"/>
    <n v="105"/>
    <x v="1"/>
    <x v="1"/>
    <n v="1446876000"/>
    <n v="1447221600"/>
    <b v="0"/>
    <b v="0"/>
    <x v="4"/>
    <x v="10"/>
    <s v="film &amp; video/animation"/>
  </r>
  <r>
    <n v="634"/>
    <s v="Taylor, Johnson and Hernandez"/>
    <s v="Polarized incremental portal"/>
    <n v="118200"/>
    <n v="92824"/>
    <n v="78.53"/>
    <x v="3"/>
    <n v="55.985524728588658"/>
    <n v="1658"/>
    <x v="1"/>
    <x v="1"/>
    <n v="1490418000"/>
    <n v="1491627600"/>
    <b v="0"/>
    <b v="0"/>
    <x v="4"/>
    <x v="19"/>
    <s v="film &amp; video/television"/>
  </r>
  <r>
    <n v="635"/>
    <s v="Mack Ltd"/>
    <s v="Reactive regional access"/>
    <n v="139000"/>
    <n v="158590"/>
    <n v="114.09"/>
    <x v="1"/>
    <n v="69.986760812003524"/>
    <n v="2266"/>
    <x v="1"/>
    <x v="1"/>
    <n v="1360389600"/>
    <n v="1363150800"/>
    <b v="0"/>
    <b v="0"/>
    <x v="4"/>
    <x v="19"/>
    <s v="film &amp; video/television"/>
  </r>
  <r>
    <n v="636"/>
    <s v="Lamb-Sanders"/>
    <s v="Stand-alone reciprocal frame"/>
    <n v="197700"/>
    <n v="127591"/>
    <n v="64.540000000000006"/>
    <x v="0"/>
    <n v="48.998079877112133"/>
    <n v="2604"/>
    <x v="3"/>
    <x v="3"/>
    <n v="1326866400"/>
    <n v="1330754400"/>
    <b v="0"/>
    <b v="1"/>
    <x v="4"/>
    <x v="10"/>
    <s v="film &amp; video/animation"/>
  </r>
  <r>
    <n v="637"/>
    <s v="Williams-Ramirez"/>
    <s v="Open-architected 24/7 throughput"/>
    <n v="8500"/>
    <n v="6750"/>
    <n v="79.41"/>
    <x v="0"/>
    <n v="103.84615384615384"/>
    <n v="65"/>
    <x v="1"/>
    <x v="1"/>
    <n v="1479103200"/>
    <n v="1479794400"/>
    <b v="0"/>
    <b v="0"/>
    <x v="3"/>
    <x v="3"/>
    <s v="theater/plays"/>
  </r>
  <r>
    <n v="638"/>
    <s v="Weaver Ltd"/>
    <s v="Monitored 24/7 approach"/>
    <n v="81600"/>
    <n v="9318"/>
    <n v="11.42"/>
    <x v="0"/>
    <n v="99.127659574468083"/>
    <n v="94"/>
    <x v="1"/>
    <x v="1"/>
    <n v="1280206800"/>
    <n v="1281243600"/>
    <b v="0"/>
    <b v="1"/>
    <x v="3"/>
    <x v="3"/>
    <s v="theater/plays"/>
  </r>
  <r>
    <n v="639"/>
    <s v="Barnes-Williams"/>
    <s v="Upgradable explicit forecast"/>
    <n v="8600"/>
    <n v="4832"/>
    <n v="56.19"/>
    <x v="2"/>
    <n v="107.37777777777778"/>
    <n v="45"/>
    <x v="1"/>
    <x v="1"/>
    <n v="1532754000"/>
    <n v="1532754000"/>
    <b v="0"/>
    <b v="1"/>
    <x v="4"/>
    <x v="6"/>
    <s v="film &amp; video/drama"/>
  </r>
  <r>
    <n v="640"/>
    <s v="Richardson, Woodward and Hansen"/>
    <s v="Pre-emptive context-sensitive support"/>
    <n v="119800"/>
    <n v="19769"/>
    <n v="16.5"/>
    <x v="0"/>
    <n v="76.922178988326849"/>
    <n v="257"/>
    <x v="1"/>
    <x v="1"/>
    <n v="1453096800"/>
    <n v="1453356000"/>
    <b v="0"/>
    <b v="0"/>
    <x v="3"/>
    <x v="3"/>
    <s v="theater/plays"/>
  </r>
  <r>
    <n v="641"/>
    <s v="Hunt, Barker and Baker"/>
    <s v="Business-focused leadingedge instruction set"/>
    <n v="9400"/>
    <n v="11277"/>
    <n v="119.97"/>
    <x v="1"/>
    <n v="58.128865979381445"/>
    <n v="194"/>
    <x v="5"/>
    <x v="5"/>
    <n v="1487570400"/>
    <n v="1489986000"/>
    <b v="0"/>
    <b v="0"/>
    <x v="3"/>
    <x v="3"/>
    <s v="theater/plays"/>
  </r>
  <r>
    <n v="642"/>
    <s v="Ramos, Moreno and Lewis"/>
    <s v="Extended multi-state knowledge user"/>
    <n v="9200"/>
    <n v="13382"/>
    <n v="145.46"/>
    <x v="1"/>
    <n v="103.73643410852713"/>
    <n v="129"/>
    <x v="0"/>
    <x v="0"/>
    <n v="1545026400"/>
    <n v="1545804000"/>
    <b v="0"/>
    <b v="0"/>
    <x v="2"/>
    <x v="8"/>
    <s v="technology/wearables"/>
  </r>
  <r>
    <n v="643"/>
    <s v="Harris Inc"/>
    <s v="Future-proofed modular groupware"/>
    <n v="14900"/>
    <n v="32986"/>
    <n v="221.38"/>
    <x v="1"/>
    <n v="87.962666666666664"/>
    <n v="375"/>
    <x v="1"/>
    <x v="1"/>
    <n v="1488348000"/>
    <n v="1489899600"/>
    <b v="0"/>
    <b v="0"/>
    <x v="3"/>
    <x v="3"/>
    <s v="theater/plays"/>
  </r>
  <r>
    <n v="644"/>
    <s v="Peters-Nelson"/>
    <s v="Distributed real-time algorithm"/>
    <n v="169400"/>
    <n v="81984"/>
    <n v="48.4"/>
    <x v="0"/>
    <n v="28"/>
    <n v="2928"/>
    <x v="0"/>
    <x v="0"/>
    <n v="1545112800"/>
    <n v="1546495200"/>
    <b v="0"/>
    <b v="0"/>
    <x v="3"/>
    <x v="3"/>
    <s v="theater/plays"/>
  </r>
  <r>
    <n v="645"/>
    <s v="Ferguson, Murphy and Bright"/>
    <s v="Multi-lateral heuristic throughput"/>
    <n v="192100"/>
    <n v="178483"/>
    <n v="92.91"/>
    <x v="0"/>
    <n v="37.999361294443261"/>
    <n v="4697"/>
    <x v="1"/>
    <x v="1"/>
    <n v="1537938000"/>
    <n v="1539752400"/>
    <b v="0"/>
    <b v="1"/>
    <x v="1"/>
    <x v="1"/>
    <s v="music/rock"/>
  </r>
  <r>
    <n v="646"/>
    <s v="Robinson Group"/>
    <s v="Switchable reciprocal middleware"/>
    <n v="98700"/>
    <n v="87448"/>
    <n v="88.6"/>
    <x v="0"/>
    <n v="29.999313893653515"/>
    <n v="2915"/>
    <x v="1"/>
    <x v="1"/>
    <n v="1363150800"/>
    <n v="1364101200"/>
    <b v="0"/>
    <b v="0"/>
    <x v="6"/>
    <x v="11"/>
    <s v="games/video games"/>
  </r>
  <r>
    <n v="647"/>
    <s v="Jordan-Wolfe"/>
    <s v="Inverse multimedia Graphic Interface"/>
    <n v="4500"/>
    <n v="1863"/>
    <n v="41.4"/>
    <x v="0"/>
    <n v="103.5"/>
    <n v="18"/>
    <x v="1"/>
    <x v="1"/>
    <n v="1523250000"/>
    <n v="1525323600"/>
    <b v="0"/>
    <b v="0"/>
    <x v="5"/>
    <x v="18"/>
    <s v="publishing/translations"/>
  </r>
  <r>
    <n v="648"/>
    <s v="Vargas-Cox"/>
    <s v="Vision-oriented local contingency"/>
    <n v="98600"/>
    <n v="62174"/>
    <n v="63.06"/>
    <x v="3"/>
    <n v="85.994467496542185"/>
    <n v="723"/>
    <x v="1"/>
    <x v="1"/>
    <n v="1499317200"/>
    <n v="1500872400"/>
    <b v="1"/>
    <b v="0"/>
    <x v="0"/>
    <x v="0"/>
    <s v="food/food trucks"/>
  </r>
  <r>
    <n v="649"/>
    <s v="Yang and Sons"/>
    <s v="Reactive 6thgeneration hub"/>
    <n v="121700"/>
    <n v="59003"/>
    <n v="48.48"/>
    <x v="0"/>
    <n v="98.011627906976742"/>
    <n v="602"/>
    <x v="5"/>
    <x v="5"/>
    <n v="1287550800"/>
    <n v="1288501200"/>
    <b v="1"/>
    <b v="1"/>
    <x v="3"/>
    <x v="3"/>
    <s v="theater/plays"/>
  </r>
  <r>
    <n v="650"/>
    <s v="Wilson, Wilson and Mathis"/>
    <s v="Optional asymmetric success"/>
    <n v="100"/>
    <n v="2"/>
    <n v="2"/>
    <x v="0"/>
    <n v="2"/>
    <n v="1"/>
    <x v="1"/>
    <x v="1"/>
    <n v="1404795600"/>
    <n v="1407128400"/>
    <b v="0"/>
    <b v="0"/>
    <x v="1"/>
    <x v="17"/>
    <s v="music/jazz"/>
  </r>
  <r>
    <n v="651"/>
    <s v="Wang, Koch and Weaver"/>
    <s v="Digitized analyzing capacity"/>
    <n v="196700"/>
    <n v="174039"/>
    <n v="88.48"/>
    <x v="0"/>
    <n v="44.994570837642193"/>
    <n v="3868"/>
    <x v="6"/>
    <x v="6"/>
    <n v="1393048800"/>
    <n v="1394344800"/>
    <b v="0"/>
    <b v="0"/>
    <x v="4"/>
    <x v="12"/>
    <s v="film &amp; video/shorts"/>
  </r>
  <r>
    <n v="652"/>
    <s v="Cisneros Ltd"/>
    <s v="Vision-oriented regional hub"/>
    <n v="10000"/>
    <n v="12684"/>
    <n v="126.84"/>
    <x v="1"/>
    <n v="31.012224938875306"/>
    <n v="409"/>
    <x v="1"/>
    <x v="1"/>
    <n v="1470373200"/>
    <n v="1474088400"/>
    <b v="0"/>
    <b v="0"/>
    <x v="2"/>
    <x v="2"/>
    <s v="technology/web"/>
  </r>
  <r>
    <n v="653"/>
    <s v="Williams-Jones"/>
    <s v="Monitored incremental info-mediaries"/>
    <n v="600"/>
    <n v="14033"/>
    <n v="2338.83"/>
    <x v="1"/>
    <n v="59.970085470085472"/>
    <n v="234"/>
    <x v="1"/>
    <x v="1"/>
    <n v="1460091600"/>
    <n v="1460264400"/>
    <b v="0"/>
    <b v="0"/>
    <x v="2"/>
    <x v="2"/>
    <s v="technology/web"/>
  </r>
  <r>
    <n v="654"/>
    <s v="Roberts, Hinton and Williams"/>
    <s v="Programmable static middleware"/>
    <n v="35000"/>
    <n v="177936"/>
    <n v="508.39"/>
    <x v="1"/>
    <n v="58.9973474801061"/>
    <n v="3016"/>
    <x v="1"/>
    <x v="1"/>
    <n v="1440392400"/>
    <n v="1440824400"/>
    <b v="0"/>
    <b v="0"/>
    <x v="1"/>
    <x v="16"/>
    <s v="music/metal"/>
  </r>
  <r>
    <n v="655"/>
    <s v="Gonzalez, Williams and Benson"/>
    <s v="Multi-layered bottom-line encryption"/>
    <n v="6900"/>
    <n v="13212"/>
    <n v="191.48"/>
    <x v="1"/>
    <n v="50.045454545454547"/>
    <n v="264"/>
    <x v="1"/>
    <x v="1"/>
    <n v="1488434400"/>
    <n v="1489554000"/>
    <b v="1"/>
    <b v="0"/>
    <x v="7"/>
    <x v="14"/>
    <s v="photography/photography books"/>
  </r>
  <r>
    <n v="656"/>
    <s v="Hobbs, Brown and Lee"/>
    <s v="Vision-oriented systematic Graphical User Interface"/>
    <n v="118400"/>
    <n v="49879"/>
    <n v="42.13"/>
    <x v="0"/>
    <n v="98.966269841269835"/>
    <n v="504"/>
    <x v="2"/>
    <x v="2"/>
    <n v="1514440800"/>
    <n v="1514872800"/>
    <b v="0"/>
    <b v="0"/>
    <x v="0"/>
    <x v="0"/>
    <s v="food/food trucks"/>
  </r>
  <r>
    <n v="657"/>
    <s v="Russo, Kim and Mccoy"/>
    <s v="Balanced optimal hardware"/>
    <n v="10000"/>
    <n v="824"/>
    <n v="8.24"/>
    <x v="0"/>
    <n v="58.857142857142854"/>
    <n v="14"/>
    <x v="1"/>
    <x v="1"/>
    <n v="1514354400"/>
    <n v="1515736800"/>
    <b v="0"/>
    <b v="0"/>
    <x v="4"/>
    <x v="22"/>
    <s v="film &amp; video/science fiction"/>
  </r>
  <r>
    <n v="658"/>
    <s v="Howell, Myers and Olson"/>
    <s v="Self-enabling mission-critical success"/>
    <n v="52600"/>
    <n v="31594"/>
    <n v="60.06"/>
    <x v="3"/>
    <n v="81.010256410256417"/>
    <n v="390"/>
    <x v="1"/>
    <x v="1"/>
    <n v="1440910800"/>
    <n v="1442898000"/>
    <b v="0"/>
    <b v="0"/>
    <x v="1"/>
    <x v="1"/>
    <s v="music/rock"/>
  </r>
  <r>
    <n v="659"/>
    <s v="Bailey and Sons"/>
    <s v="Grass-roots dynamic emulation"/>
    <n v="120700"/>
    <n v="57010"/>
    <n v="47.23"/>
    <x v="0"/>
    <n v="76.013333333333335"/>
    <n v="750"/>
    <x v="4"/>
    <x v="4"/>
    <n v="1296108000"/>
    <n v="1296194400"/>
    <b v="0"/>
    <b v="0"/>
    <x v="4"/>
    <x v="4"/>
    <s v="film &amp; video/documentary"/>
  </r>
  <r>
    <n v="660"/>
    <s v="Jensen-Brown"/>
    <s v="Fundamental disintermediate matrix"/>
    <n v="9100"/>
    <n v="7438"/>
    <n v="81.739999999999995"/>
    <x v="0"/>
    <n v="96.597402597402592"/>
    <n v="77"/>
    <x v="1"/>
    <x v="1"/>
    <n v="1440133200"/>
    <n v="1440910800"/>
    <b v="1"/>
    <b v="0"/>
    <x v="3"/>
    <x v="3"/>
    <s v="theater/plays"/>
  </r>
  <r>
    <n v="661"/>
    <s v="Smith Group"/>
    <s v="Right-sized secondary challenge"/>
    <n v="106800"/>
    <n v="57872"/>
    <n v="54.19"/>
    <x v="0"/>
    <n v="76.957446808510639"/>
    <n v="752"/>
    <x v="3"/>
    <x v="3"/>
    <n v="1332910800"/>
    <n v="1335502800"/>
    <b v="0"/>
    <b v="0"/>
    <x v="1"/>
    <x v="17"/>
    <s v="music/jazz"/>
  </r>
  <r>
    <n v="662"/>
    <s v="Murphy-Farrell"/>
    <s v="Implemented exuding software"/>
    <n v="9100"/>
    <n v="8906"/>
    <n v="97.87"/>
    <x v="0"/>
    <n v="67.984732824427482"/>
    <n v="131"/>
    <x v="1"/>
    <x v="1"/>
    <n v="1544335200"/>
    <n v="1544680800"/>
    <b v="0"/>
    <b v="0"/>
    <x v="3"/>
    <x v="3"/>
    <s v="theater/plays"/>
  </r>
  <r>
    <n v="663"/>
    <s v="Everett-Wolfe"/>
    <s v="Total optimizing software"/>
    <n v="10000"/>
    <n v="7724"/>
    <n v="77.239999999999995"/>
    <x v="0"/>
    <n v="88.781609195402297"/>
    <n v="87"/>
    <x v="1"/>
    <x v="1"/>
    <n v="1286427600"/>
    <n v="1288414800"/>
    <b v="0"/>
    <b v="0"/>
    <x v="3"/>
    <x v="3"/>
    <s v="theater/plays"/>
  </r>
  <r>
    <n v="664"/>
    <s v="Young PLC"/>
    <s v="Optional maximized attitude"/>
    <n v="79400"/>
    <n v="26571"/>
    <n v="33.46"/>
    <x v="0"/>
    <n v="24.99623706491063"/>
    <n v="1063"/>
    <x v="1"/>
    <x v="1"/>
    <n v="1329717600"/>
    <n v="1330581600"/>
    <b v="0"/>
    <b v="0"/>
    <x v="1"/>
    <x v="17"/>
    <s v="music/jazz"/>
  </r>
  <r>
    <n v="665"/>
    <s v="Park-Goodman"/>
    <s v="Customer-focused impactful extranet"/>
    <n v="5100"/>
    <n v="12219"/>
    <n v="239.59"/>
    <x v="1"/>
    <n v="44.922794117647058"/>
    <n v="272"/>
    <x v="1"/>
    <x v="1"/>
    <n v="1310187600"/>
    <n v="1311397200"/>
    <b v="0"/>
    <b v="1"/>
    <x v="4"/>
    <x v="4"/>
    <s v="film &amp; video/documentary"/>
  </r>
  <r>
    <n v="666"/>
    <s v="York, Barr and Grant"/>
    <s v="Cloned bottom-line success"/>
    <n v="3100"/>
    <n v="1985"/>
    <n v="64.03"/>
    <x v="3"/>
    <n v="79.400000000000006"/>
    <n v="25"/>
    <x v="1"/>
    <x v="1"/>
    <n v="1377838800"/>
    <n v="1378357200"/>
    <b v="0"/>
    <b v="1"/>
    <x v="3"/>
    <x v="3"/>
    <s v="theater/plays"/>
  </r>
  <r>
    <n v="667"/>
    <s v="Little Ltd"/>
    <s v="Decentralized bandwidth-monitored ability"/>
    <n v="6900"/>
    <n v="12155"/>
    <n v="176.16"/>
    <x v="1"/>
    <n v="29.009546539379475"/>
    <n v="419"/>
    <x v="1"/>
    <x v="1"/>
    <n v="1410325200"/>
    <n v="1411102800"/>
    <b v="0"/>
    <b v="0"/>
    <x v="8"/>
    <x v="23"/>
    <s v="journalism/audio"/>
  </r>
  <r>
    <n v="668"/>
    <s v="Brown and Sons"/>
    <s v="Programmable leadingedge budgetary management"/>
    <n v="27500"/>
    <n v="5593"/>
    <n v="20.34"/>
    <x v="0"/>
    <n v="73.59210526315789"/>
    <n v="76"/>
    <x v="1"/>
    <x v="1"/>
    <n v="1343797200"/>
    <n v="1344834000"/>
    <b v="0"/>
    <b v="0"/>
    <x v="3"/>
    <x v="3"/>
    <s v="theater/plays"/>
  </r>
  <r>
    <n v="669"/>
    <s v="Payne, Garrett and Thomas"/>
    <s v="Upgradable bi-directional concept"/>
    <n v="48800"/>
    <n v="175020"/>
    <n v="358.65"/>
    <x v="1"/>
    <n v="107.97038864898211"/>
    <n v="1621"/>
    <x v="6"/>
    <x v="6"/>
    <n v="1498453200"/>
    <n v="1499230800"/>
    <b v="0"/>
    <b v="0"/>
    <x v="3"/>
    <x v="3"/>
    <s v="theater/plays"/>
  </r>
  <r>
    <n v="670"/>
    <s v="Robinson Group"/>
    <s v="Re-contextualized homogeneous flexibility"/>
    <n v="16200"/>
    <n v="75955"/>
    <n v="468.86"/>
    <x v="1"/>
    <n v="68.987284287011803"/>
    <n v="1101"/>
    <x v="1"/>
    <x v="1"/>
    <n v="1456380000"/>
    <n v="1457416800"/>
    <b v="0"/>
    <b v="0"/>
    <x v="1"/>
    <x v="7"/>
    <s v="music/indie rock"/>
  </r>
  <r>
    <n v="671"/>
    <s v="Robinson-Kelly"/>
    <s v="Monitored bi-directional standardization"/>
    <n v="97600"/>
    <n v="119127"/>
    <n v="122.06"/>
    <x v="1"/>
    <n v="111.02236719478098"/>
    <n v="1073"/>
    <x v="1"/>
    <x v="1"/>
    <n v="1280552400"/>
    <n v="1280898000"/>
    <b v="0"/>
    <b v="1"/>
    <x v="3"/>
    <x v="3"/>
    <s v="theater/plays"/>
  </r>
  <r>
    <n v="672"/>
    <s v="Kelly-Colon"/>
    <s v="Stand-alone grid-enabled leverage"/>
    <n v="197900"/>
    <n v="110689"/>
    <n v="55.93"/>
    <x v="0"/>
    <n v="24.997515808491418"/>
    <n v="4428"/>
    <x v="2"/>
    <x v="2"/>
    <n v="1521608400"/>
    <n v="1522472400"/>
    <b v="0"/>
    <b v="0"/>
    <x v="3"/>
    <x v="3"/>
    <s v="theater/plays"/>
  </r>
  <r>
    <n v="673"/>
    <s v="Turner, Scott and Gentry"/>
    <s v="Assimilated regional groupware"/>
    <n v="5600"/>
    <n v="2445"/>
    <n v="43.66"/>
    <x v="0"/>
    <n v="42.155172413793103"/>
    <n v="58"/>
    <x v="6"/>
    <x v="6"/>
    <n v="1460696400"/>
    <n v="1462510800"/>
    <b v="0"/>
    <b v="0"/>
    <x v="1"/>
    <x v="7"/>
    <s v="music/indie rock"/>
  </r>
  <r>
    <n v="674"/>
    <s v="Sanchez Ltd"/>
    <s v="Up-sized 24hour instruction set"/>
    <n v="170700"/>
    <n v="57250"/>
    <n v="33.54"/>
    <x v="3"/>
    <n v="47.003284072249592"/>
    <n v="1218"/>
    <x v="1"/>
    <x v="1"/>
    <n v="1313730000"/>
    <n v="1317790800"/>
    <b v="0"/>
    <b v="0"/>
    <x v="7"/>
    <x v="14"/>
    <s v="photography/photography books"/>
  </r>
  <r>
    <n v="675"/>
    <s v="Giles-Smith"/>
    <s v="Right-sized web-enabled intranet"/>
    <n v="9700"/>
    <n v="11929"/>
    <n v="122.98"/>
    <x v="1"/>
    <n v="36.0392749244713"/>
    <n v="331"/>
    <x v="1"/>
    <x v="1"/>
    <n v="1568178000"/>
    <n v="1568782800"/>
    <b v="0"/>
    <b v="0"/>
    <x v="8"/>
    <x v="23"/>
    <s v="journalism/audio"/>
  </r>
  <r>
    <n v="676"/>
    <s v="Thompson-Moreno"/>
    <s v="Expanded needs-based orchestration"/>
    <n v="62300"/>
    <n v="118214"/>
    <n v="189.75"/>
    <x v="1"/>
    <n v="101.03760683760684"/>
    <n v="1170"/>
    <x v="1"/>
    <x v="1"/>
    <n v="1348635600"/>
    <n v="1349413200"/>
    <b v="0"/>
    <b v="0"/>
    <x v="7"/>
    <x v="14"/>
    <s v="photography/photography books"/>
  </r>
  <r>
    <n v="677"/>
    <s v="Murphy-Fox"/>
    <s v="Organic system-worthy orchestration"/>
    <n v="5300"/>
    <n v="4432"/>
    <n v="83.62"/>
    <x v="0"/>
    <n v="39.927927927927925"/>
    <n v="111"/>
    <x v="1"/>
    <x v="1"/>
    <n v="1468126800"/>
    <n v="1472446800"/>
    <b v="0"/>
    <b v="0"/>
    <x v="5"/>
    <x v="13"/>
    <s v="publishing/fiction"/>
  </r>
  <r>
    <n v="678"/>
    <s v="Rodriguez-Patterson"/>
    <s v="Inverse static standardization"/>
    <n v="99500"/>
    <n v="17879"/>
    <n v="17.97"/>
    <x v="3"/>
    <n v="83.158139534883716"/>
    <n v="215"/>
    <x v="1"/>
    <x v="1"/>
    <n v="1547877600"/>
    <n v="1548050400"/>
    <b v="0"/>
    <b v="0"/>
    <x v="4"/>
    <x v="6"/>
    <s v="film &amp; video/drama"/>
  </r>
  <r>
    <n v="679"/>
    <s v="Davis Ltd"/>
    <s v="Synchronized motivating solution"/>
    <n v="1400"/>
    <n v="14511"/>
    <n v="1036.5"/>
    <x v="1"/>
    <n v="39.97520661157025"/>
    <n v="363"/>
    <x v="1"/>
    <x v="1"/>
    <n v="1571374800"/>
    <n v="1571806800"/>
    <b v="0"/>
    <b v="1"/>
    <x v="0"/>
    <x v="0"/>
    <s v="food/food trucks"/>
  </r>
  <r>
    <n v="680"/>
    <s v="Nelson-Valdez"/>
    <s v="Open-source 4thgeneration open system"/>
    <n v="145600"/>
    <n v="141822"/>
    <n v="97.41"/>
    <x v="0"/>
    <n v="47.993908629441627"/>
    <n v="2955"/>
    <x v="1"/>
    <x v="1"/>
    <n v="1576303200"/>
    <n v="1576476000"/>
    <b v="0"/>
    <b v="1"/>
    <x v="6"/>
    <x v="20"/>
    <s v="games/mobile games"/>
  </r>
  <r>
    <n v="681"/>
    <s v="Kelly PLC"/>
    <s v="Decentralized context-sensitive superstructure"/>
    <n v="184100"/>
    <n v="159037"/>
    <n v="86.39"/>
    <x v="0"/>
    <n v="95.978877489438744"/>
    <n v="1657"/>
    <x v="1"/>
    <x v="1"/>
    <n v="1324447200"/>
    <n v="1324965600"/>
    <b v="0"/>
    <b v="0"/>
    <x v="3"/>
    <x v="3"/>
    <s v="theater/plays"/>
  </r>
  <r>
    <n v="682"/>
    <s v="Nguyen and Sons"/>
    <s v="Compatible 5thgeneration concept"/>
    <n v="5400"/>
    <n v="8109"/>
    <n v="150.16999999999999"/>
    <x v="1"/>
    <n v="78.728155339805824"/>
    <n v="103"/>
    <x v="1"/>
    <x v="1"/>
    <n v="1386741600"/>
    <n v="1387519200"/>
    <b v="0"/>
    <b v="0"/>
    <x v="3"/>
    <x v="3"/>
    <s v="theater/plays"/>
  </r>
  <r>
    <n v="683"/>
    <s v="Jones PLC"/>
    <s v="Virtual systemic intranet"/>
    <n v="2300"/>
    <n v="8244"/>
    <n v="358.43"/>
    <x v="1"/>
    <n v="56.081632653061227"/>
    <n v="147"/>
    <x v="1"/>
    <x v="1"/>
    <n v="1537074000"/>
    <n v="1537246800"/>
    <b v="0"/>
    <b v="0"/>
    <x v="3"/>
    <x v="3"/>
    <s v="theater/plays"/>
  </r>
  <r>
    <n v="684"/>
    <s v="Gilmore LLC"/>
    <s v="Optimized systemic algorithm"/>
    <n v="1400"/>
    <n v="7600"/>
    <n v="542.86"/>
    <x v="1"/>
    <n v="69.090909090909093"/>
    <n v="110"/>
    <x v="0"/>
    <x v="0"/>
    <n v="1277787600"/>
    <n v="1279515600"/>
    <b v="0"/>
    <b v="0"/>
    <x v="5"/>
    <x v="9"/>
    <s v="publishing/nonfiction"/>
  </r>
  <r>
    <n v="685"/>
    <s v="Lee-Cobb"/>
    <s v="Customizable homogeneous firmware"/>
    <n v="140000"/>
    <n v="94501"/>
    <n v="67.5"/>
    <x v="0"/>
    <n v="102.05291576673866"/>
    <n v="926"/>
    <x v="0"/>
    <x v="0"/>
    <n v="1440306000"/>
    <n v="1442379600"/>
    <b v="0"/>
    <b v="0"/>
    <x v="3"/>
    <x v="3"/>
    <s v="theater/plays"/>
  </r>
  <r>
    <n v="686"/>
    <s v="Jones, Wiley and Robbins"/>
    <s v="Front-line cohesive extranet"/>
    <n v="7500"/>
    <n v="14381"/>
    <n v="191.75"/>
    <x v="1"/>
    <n v="107.32089552238806"/>
    <n v="134"/>
    <x v="1"/>
    <x v="1"/>
    <n v="1522126800"/>
    <n v="1523077200"/>
    <b v="0"/>
    <b v="0"/>
    <x v="2"/>
    <x v="8"/>
    <s v="technology/wearables"/>
  </r>
  <r>
    <n v="687"/>
    <s v="Martin, Gates and Holt"/>
    <s v="Distributed holistic neural-net"/>
    <n v="1500"/>
    <n v="13980"/>
    <n v="932"/>
    <x v="1"/>
    <n v="51.970260223048328"/>
    <n v="269"/>
    <x v="1"/>
    <x v="1"/>
    <n v="1489298400"/>
    <n v="1489554000"/>
    <b v="0"/>
    <b v="0"/>
    <x v="3"/>
    <x v="3"/>
    <s v="theater/plays"/>
  </r>
  <r>
    <n v="688"/>
    <s v="Bowen, Davies and Burns"/>
    <s v="Devolved client-server monitoring"/>
    <n v="2900"/>
    <n v="12449"/>
    <n v="429.28"/>
    <x v="1"/>
    <n v="71.137142857142862"/>
    <n v="175"/>
    <x v="1"/>
    <x v="1"/>
    <n v="1547100000"/>
    <n v="1548482400"/>
    <b v="0"/>
    <b v="1"/>
    <x v="4"/>
    <x v="19"/>
    <s v="film &amp; video/television"/>
  </r>
  <r>
    <n v="689"/>
    <s v="Nguyen Inc"/>
    <s v="Seamless directional capacity"/>
    <n v="7300"/>
    <n v="7348"/>
    <n v="100.66"/>
    <x v="1"/>
    <n v="106.49275362318841"/>
    <n v="69"/>
    <x v="1"/>
    <x v="1"/>
    <n v="1383022800"/>
    <n v="1384063200"/>
    <b v="0"/>
    <b v="0"/>
    <x v="2"/>
    <x v="2"/>
    <s v="technology/web"/>
  </r>
  <r>
    <n v="690"/>
    <s v="Walsh-Watts"/>
    <s v="Polarized actuating implementation"/>
    <n v="3600"/>
    <n v="8158"/>
    <n v="226.61"/>
    <x v="1"/>
    <n v="42.93684210526316"/>
    <n v="190"/>
    <x v="1"/>
    <x v="1"/>
    <n v="1322373600"/>
    <n v="1322892000"/>
    <b v="0"/>
    <b v="1"/>
    <x v="4"/>
    <x v="4"/>
    <s v="film &amp; video/documentary"/>
  </r>
  <r>
    <n v="691"/>
    <s v="Ray, Li and Li"/>
    <s v="Front-line disintermediate hub"/>
    <n v="5000"/>
    <n v="7119"/>
    <n v="142.38"/>
    <x v="1"/>
    <n v="30.037974683544302"/>
    <n v="237"/>
    <x v="1"/>
    <x v="1"/>
    <n v="1349240400"/>
    <n v="1350709200"/>
    <b v="1"/>
    <b v="1"/>
    <x v="4"/>
    <x v="4"/>
    <s v="film &amp; video/documentary"/>
  </r>
  <r>
    <n v="692"/>
    <s v="Murray Ltd"/>
    <s v="Decentralized 4thgeneration challenge"/>
    <n v="6000"/>
    <n v="5438"/>
    <n v="90.63"/>
    <x v="0"/>
    <n v="70.623376623376629"/>
    <n v="77"/>
    <x v="4"/>
    <x v="4"/>
    <n v="1562648400"/>
    <n v="1564203600"/>
    <b v="0"/>
    <b v="0"/>
    <x v="1"/>
    <x v="1"/>
    <s v="music/rock"/>
  </r>
  <r>
    <n v="693"/>
    <s v="Bradford-Silva"/>
    <s v="Reverse-engineered composite hierarchy"/>
    <n v="180400"/>
    <n v="115396"/>
    <n v="63.97"/>
    <x v="0"/>
    <n v="66.016018306636155"/>
    <n v="1748"/>
    <x v="1"/>
    <x v="1"/>
    <n v="1508216400"/>
    <n v="1509685200"/>
    <b v="0"/>
    <b v="0"/>
    <x v="3"/>
    <x v="3"/>
    <s v="theater/plays"/>
  </r>
  <r>
    <n v="694"/>
    <s v="Mora-Bradley"/>
    <s v="Programmable tangible ability"/>
    <n v="9100"/>
    <n v="7656"/>
    <n v="84.13"/>
    <x v="0"/>
    <n v="96.911392405063296"/>
    <n v="79"/>
    <x v="1"/>
    <x v="1"/>
    <n v="1511762400"/>
    <n v="1514959200"/>
    <b v="0"/>
    <b v="0"/>
    <x v="3"/>
    <x v="3"/>
    <s v="theater/plays"/>
  </r>
  <r>
    <n v="695"/>
    <s v="Cardenas, Thompson and Carey"/>
    <s v="Configurable full-range emulation"/>
    <n v="9200"/>
    <n v="12322"/>
    <n v="133.93"/>
    <x v="1"/>
    <n v="62.867346938775512"/>
    <n v="196"/>
    <x v="6"/>
    <x v="6"/>
    <n v="1447480800"/>
    <n v="1448863200"/>
    <b v="1"/>
    <b v="0"/>
    <x v="1"/>
    <x v="1"/>
    <s v="music/rock"/>
  </r>
  <r>
    <n v="696"/>
    <s v="Lopez, Reid and Johnson"/>
    <s v="Total real-time hardware"/>
    <n v="164100"/>
    <n v="96888"/>
    <n v="59.04"/>
    <x v="0"/>
    <n v="108.98537682789652"/>
    <n v="889"/>
    <x v="1"/>
    <x v="1"/>
    <n v="1429506000"/>
    <n v="1429592400"/>
    <b v="0"/>
    <b v="1"/>
    <x v="3"/>
    <x v="3"/>
    <s v="theater/plays"/>
  </r>
  <r>
    <n v="697"/>
    <s v="Fox-Williams"/>
    <s v="Profound system-worthy functionalities"/>
    <n v="128900"/>
    <n v="196960"/>
    <n v="152.80000000000001"/>
    <x v="1"/>
    <n v="26.999314599040439"/>
    <n v="7295"/>
    <x v="1"/>
    <x v="1"/>
    <n v="1522472400"/>
    <n v="1522645200"/>
    <b v="0"/>
    <b v="0"/>
    <x v="1"/>
    <x v="5"/>
    <s v="music/electric music"/>
  </r>
  <r>
    <n v="698"/>
    <s v="Taylor, Wood and Taylor"/>
    <s v="Cloned hybrid focus group"/>
    <n v="42100"/>
    <n v="188057"/>
    <n v="446.69"/>
    <x v="1"/>
    <n v="65.004147943311438"/>
    <n v="2893"/>
    <x v="0"/>
    <x v="0"/>
    <n v="1322114400"/>
    <n v="1323324000"/>
    <b v="0"/>
    <b v="0"/>
    <x v="2"/>
    <x v="8"/>
    <s v="technology/wearables"/>
  </r>
  <r>
    <n v="699"/>
    <s v="King Inc"/>
    <s v="Ergonomic dedicated focus group"/>
    <n v="7400"/>
    <n v="6245"/>
    <n v="84.39"/>
    <x v="0"/>
    <n v="111.51785714285714"/>
    <n v="56"/>
    <x v="1"/>
    <x v="1"/>
    <n v="1561438800"/>
    <n v="1561525200"/>
    <b v="0"/>
    <b v="0"/>
    <x v="4"/>
    <x v="6"/>
    <s v="film &amp; video/drama"/>
  </r>
  <r>
    <n v="700"/>
    <s v="Cole, Petty and Cameron"/>
    <s v="Realigned zero administration paradigm"/>
    <n v="100"/>
    <n v="3"/>
    <n v="3"/>
    <x v="0"/>
    <n v="3"/>
    <n v="1"/>
    <x v="1"/>
    <x v="1"/>
    <n v="1264399200"/>
    <n v="1265695200"/>
    <b v="0"/>
    <b v="0"/>
    <x v="2"/>
    <x v="8"/>
    <s v="technology/wearables"/>
  </r>
  <r>
    <n v="701"/>
    <s v="Mcclain LLC"/>
    <s v="Open-source multi-tasking methodology"/>
    <n v="52000"/>
    <n v="91014"/>
    <n v="175.03"/>
    <x v="1"/>
    <n v="110.99268292682927"/>
    <n v="820"/>
    <x v="1"/>
    <x v="1"/>
    <n v="1301202000"/>
    <n v="1301806800"/>
    <b v="1"/>
    <b v="0"/>
    <x v="3"/>
    <x v="3"/>
    <s v="theater/plays"/>
  </r>
  <r>
    <n v="702"/>
    <s v="Sims-Gross"/>
    <s v="Object-based attitude-oriented analyzer"/>
    <n v="8700"/>
    <n v="4710"/>
    <n v="54.14"/>
    <x v="0"/>
    <n v="56.746987951807228"/>
    <n v="83"/>
    <x v="1"/>
    <x v="1"/>
    <n v="1374469200"/>
    <n v="1374901200"/>
    <b v="0"/>
    <b v="0"/>
    <x v="2"/>
    <x v="8"/>
    <s v="technology/wearables"/>
  </r>
  <r>
    <n v="703"/>
    <s v="Perez Group"/>
    <s v="Cross-platform tertiary hub"/>
    <n v="63400"/>
    <n v="197728"/>
    <n v="311.87"/>
    <x v="1"/>
    <n v="97.020608439646708"/>
    <n v="2038"/>
    <x v="1"/>
    <x v="1"/>
    <n v="1334984400"/>
    <n v="1336453200"/>
    <b v="1"/>
    <b v="1"/>
    <x v="5"/>
    <x v="18"/>
    <s v="publishing/translations"/>
  </r>
  <r>
    <n v="704"/>
    <s v="Haynes-Williams"/>
    <s v="Seamless clear-thinking artificial intelligence"/>
    <n v="8700"/>
    <n v="10682"/>
    <n v="122.78"/>
    <x v="1"/>
    <n v="92.08620689655173"/>
    <n v="116"/>
    <x v="1"/>
    <x v="1"/>
    <n v="1467608400"/>
    <n v="1468904400"/>
    <b v="0"/>
    <b v="0"/>
    <x v="4"/>
    <x v="10"/>
    <s v="film &amp; video/animation"/>
  </r>
  <r>
    <n v="705"/>
    <s v="Ford LLC"/>
    <s v="Centralized tangible success"/>
    <n v="169700"/>
    <n v="168048"/>
    <n v="99.03"/>
    <x v="0"/>
    <n v="82.986666666666665"/>
    <n v="2025"/>
    <x v="4"/>
    <x v="4"/>
    <n v="1386741600"/>
    <n v="1387087200"/>
    <b v="0"/>
    <b v="0"/>
    <x v="5"/>
    <x v="9"/>
    <s v="publishing/nonfiction"/>
  </r>
  <r>
    <n v="706"/>
    <s v="Moreno Ltd"/>
    <s v="Customer-focused multimedia methodology"/>
    <n v="108400"/>
    <n v="138586"/>
    <n v="127.85"/>
    <x v="1"/>
    <n v="103.03791821561339"/>
    <n v="1345"/>
    <x v="2"/>
    <x v="2"/>
    <n v="1546754400"/>
    <n v="1547445600"/>
    <b v="0"/>
    <b v="1"/>
    <x v="2"/>
    <x v="2"/>
    <s v="technology/web"/>
  </r>
  <r>
    <n v="707"/>
    <s v="Moore, Cook and Wright"/>
    <s v="Visionary maximized Local Area Network"/>
    <n v="7300"/>
    <n v="11579"/>
    <n v="158.62"/>
    <x v="1"/>
    <n v="68.922619047619051"/>
    <n v="168"/>
    <x v="1"/>
    <x v="1"/>
    <n v="1544248800"/>
    <n v="1547359200"/>
    <b v="0"/>
    <b v="0"/>
    <x v="4"/>
    <x v="6"/>
    <s v="film &amp; video/drama"/>
  </r>
  <r>
    <n v="708"/>
    <s v="Ortega LLC"/>
    <s v="Secured bifurcated intranet"/>
    <n v="1700"/>
    <n v="12020"/>
    <n v="707.06"/>
    <x v="1"/>
    <n v="87.737226277372258"/>
    <n v="137"/>
    <x v="5"/>
    <x v="5"/>
    <n v="1495429200"/>
    <n v="1496293200"/>
    <b v="0"/>
    <b v="0"/>
    <x v="3"/>
    <x v="3"/>
    <s v="theater/plays"/>
  </r>
  <r>
    <n v="709"/>
    <s v="Silva, Walker and Martin"/>
    <s v="Grass-roots 4thgeneration product"/>
    <n v="9800"/>
    <n v="13954"/>
    <n v="142.38999999999999"/>
    <x v="1"/>
    <n v="75.021505376344081"/>
    <n v="186"/>
    <x v="6"/>
    <x v="6"/>
    <n v="1334811600"/>
    <n v="1335416400"/>
    <b v="0"/>
    <b v="0"/>
    <x v="3"/>
    <x v="3"/>
    <s v="theater/plays"/>
  </r>
  <r>
    <n v="710"/>
    <s v="Huynh, Gallegos and Mills"/>
    <s v="Reduced next generation info-mediaries"/>
    <n v="4300"/>
    <n v="6358"/>
    <n v="147.86000000000001"/>
    <x v="1"/>
    <n v="50.863999999999997"/>
    <n v="125"/>
    <x v="1"/>
    <x v="1"/>
    <n v="1531544400"/>
    <n v="1532149200"/>
    <b v="0"/>
    <b v="1"/>
    <x v="3"/>
    <x v="3"/>
    <s v="theater/plays"/>
  </r>
  <r>
    <n v="711"/>
    <s v="Anderson LLC"/>
    <s v="Customizable full-range artificial intelligence"/>
    <n v="6200"/>
    <n v="1260"/>
    <n v="20.32"/>
    <x v="0"/>
    <n v="90"/>
    <n v="14"/>
    <x v="6"/>
    <x v="6"/>
    <n v="1453615200"/>
    <n v="1453788000"/>
    <b v="1"/>
    <b v="1"/>
    <x v="3"/>
    <x v="3"/>
    <s v="theater/plays"/>
  </r>
  <r>
    <n v="712"/>
    <s v="Garza-Bryant"/>
    <s v="Programmable leadingedge contingency"/>
    <n v="800"/>
    <n v="14725"/>
    <n v="1840.63"/>
    <x v="1"/>
    <n v="72.896039603960389"/>
    <n v="202"/>
    <x v="1"/>
    <x v="1"/>
    <n v="1467954000"/>
    <n v="1471496400"/>
    <b v="0"/>
    <b v="0"/>
    <x v="3"/>
    <x v="3"/>
    <s v="theater/plays"/>
  </r>
  <r>
    <n v="713"/>
    <s v="Mays LLC"/>
    <s v="Multi-layered global groupware"/>
    <n v="6900"/>
    <n v="11174"/>
    <n v="161.94"/>
    <x v="1"/>
    <n v="108.48543689320388"/>
    <n v="103"/>
    <x v="1"/>
    <x v="1"/>
    <n v="1471842000"/>
    <n v="1472878800"/>
    <b v="0"/>
    <b v="0"/>
    <x v="5"/>
    <x v="15"/>
    <s v="publishing/radio &amp; podcasts"/>
  </r>
  <r>
    <n v="714"/>
    <s v="Evans-Jones"/>
    <s v="Switchable methodical superstructure"/>
    <n v="38500"/>
    <n v="182036"/>
    <n v="472.82"/>
    <x v="1"/>
    <n v="101.98095238095237"/>
    <n v="1785"/>
    <x v="1"/>
    <x v="1"/>
    <n v="1408424400"/>
    <n v="1408510800"/>
    <b v="0"/>
    <b v="0"/>
    <x v="1"/>
    <x v="1"/>
    <s v="music/rock"/>
  </r>
  <r>
    <n v="715"/>
    <s v="Fischer, Torres and Walker"/>
    <s v="Expanded even-keeled portal"/>
    <n v="118000"/>
    <n v="28870"/>
    <n v="24.47"/>
    <x v="0"/>
    <n v="44.009146341463413"/>
    <n v="656"/>
    <x v="1"/>
    <x v="1"/>
    <n v="1281157200"/>
    <n v="1281589200"/>
    <b v="0"/>
    <b v="0"/>
    <x v="6"/>
    <x v="20"/>
    <s v="games/mobile games"/>
  </r>
  <r>
    <n v="716"/>
    <s v="Tapia, Kramer and Hicks"/>
    <s v="Advanced modular moderator"/>
    <n v="2000"/>
    <n v="10353"/>
    <n v="517.65"/>
    <x v="1"/>
    <n v="65.942675159235662"/>
    <n v="157"/>
    <x v="1"/>
    <x v="1"/>
    <n v="1373432400"/>
    <n v="1375851600"/>
    <b v="0"/>
    <b v="1"/>
    <x v="3"/>
    <x v="3"/>
    <s v="theater/plays"/>
  </r>
  <r>
    <n v="717"/>
    <s v="Barnes, Wilcox and Riley"/>
    <s v="Reverse-engineered well-modulated ability"/>
    <n v="5600"/>
    <n v="13868"/>
    <n v="247.64"/>
    <x v="1"/>
    <n v="24.987387387387386"/>
    <n v="555"/>
    <x v="1"/>
    <x v="1"/>
    <n v="1313989200"/>
    <n v="1315803600"/>
    <b v="0"/>
    <b v="0"/>
    <x v="4"/>
    <x v="4"/>
    <s v="film &amp; video/documentary"/>
  </r>
  <r>
    <n v="718"/>
    <s v="Reyes PLC"/>
    <s v="Expanded optimal pricing structure"/>
    <n v="8300"/>
    <n v="8317"/>
    <n v="100.2"/>
    <x v="1"/>
    <n v="28.003367003367003"/>
    <n v="297"/>
    <x v="1"/>
    <x v="1"/>
    <n v="1371445200"/>
    <n v="1373691600"/>
    <b v="0"/>
    <b v="0"/>
    <x v="2"/>
    <x v="8"/>
    <s v="technology/wearables"/>
  </r>
  <r>
    <n v="719"/>
    <s v="Pace, Simpson and Watkins"/>
    <s v="Down-sized uniform ability"/>
    <n v="6900"/>
    <n v="10557"/>
    <n v="153"/>
    <x v="1"/>
    <n v="85.829268292682926"/>
    <n v="123"/>
    <x v="1"/>
    <x v="1"/>
    <n v="1338267600"/>
    <n v="1339218000"/>
    <b v="0"/>
    <b v="0"/>
    <x v="5"/>
    <x v="13"/>
    <s v="publishing/fiction"/>
  </r>
  <r>
    <n v="720"/>
    <s v="Valenzuela, Davidson and Castro"/>
    <s v="Multi-layered upward-trending conglomeration"/>
    <n v="8700"/>
    <n v="3227"/>
    <n v="37.090000000000003"/>
    <x v="3"/>
    <n v="84.921052631578945"/>
    <n v="38"/>
    <x v="3"/>
    <x v="3"/>
    <n v="1519192800"/>
    <n v="1520402400"/>
    <b v="0"/>
    <b v="1"/>
    <x v="3"/>
    <x v="3"/>
    <s v="theater/plays"/>
  </r>
  <r>
    <n v="721"/>
    <s v="Dominguez-Owens"/>
    <s v="Open-architected systematic intranet"/>
    <n v="123600"/>
    <n v="5429"/>
    <n v="4.3899999999999997"/>
    <x v="3"/>
    <n v="90.483333333333334"/>
    <n v="60"/>
    <x v="1"/>
    <x v="1"/>
    <n v="1522818000"/>
    <n v="1523336400"/>
    <b v="0"/>
    <b v="0"/>
    <x v="1"/>
    <x v="1"/>
    <s v="music/rock"/>
  </r>
  <r>
    <n v="722"/>
    <s v="Thomas-Simmons"/>
    <s v="Proactive 24hour frame"/>
    <n v="48500"/>
    <n v="75906"/>
    <n v="156.51"/>
    <x v="1"/>
    <n v="25.00197628458498"/>
    <n v="3036"/>
    <x v="1"/>
    <x v="1"/>
    <n v="1509948000"/>
    <n v="1512280800"/>
    <b v="0"/>
    <b v="0"/>
    <x v="4"/>
    <x v="4"/>
    <s v="film &amp; video/documentary"/>
  </r>
  <r>
    <n v="723"/>
    <s v="Beck-Knight"/>
    <s v="Exclusive fresh-thinking model"/>
    <n v="4900"/>
    <n v="13250"/>
    <n v="270.41000000000003"/>
    <x v="1"/>
    <n v="92.013888888888886"/>
    <n v="144"/>
    <x v="2"/>
    <x v="2"/>
    <n v="1456898400"/>
    <n v="1458709200"/>
    <b v="0"/>
    <b v="0"/>
    <x v="3"/>
    <x v="3"/>
    <s v="theater/plays"/>
  </r>
  <r>
    <n v="724"/>
    <s v="Mccoy Ltd"/>
    <s v="Business-focused encompassing intranet"/>
    <n v="8400"/>
    <n v="11261"/>
    <n v="134.06"/>
    <x v="1"/>
    <n v="93.066115702479337"/>
    <n v="121"/>
    <x v="4"/>
    <x v="4"/>
    <n v="1413954000"/>
    <n v="1414126800"/>
    <b v="0"/>
    <b v="1"/>
    <x v="3"/>
    <x v="3"/>
    <s v="theater/plays"/>
  </r>
  <r>
    <n v="725"/>
    <s v="Dawson-Tyler"/>
    <s v="Optional 6thgeneration access"/>
    <n v="193200"/>
    <n v="97369"/>
    <n v="50.4"/>
    <x v="0"/>
    <n v="61.008145363408524"/>
    <n v="1596"/>
    <x v="1"/>
    <x v="1"/>
    <n v="1416031200"/>
    <n v="1416204000"/>
    <b v="0"/>
    <b v="0"/>
    <x v="6"/>
    <x v="20"/>
    <s v="games/mobile games"/>
  </r>
  <r>
    <n v="726"/>
    <s v="Johns-Thomas"/>
    <s v="Realigned web-enabled functionalities"/>
    <n v="54300"/>
    <n v="48227"/>
    <n v="88.82"/>
    <x v="3"/>
    <n v="92.036259541984734"/>
    <n v="524"/>
    <x v="1"/>
    <x v="1"/>
    <n v="1287982800"/>
    <n v="1288501200"/>
    <b v="0"/>
    <b v="1"/>
    <x v="3"/>
    <x v="3"/>
    <s v="theater/plays"/>
  </r>
  <r>
    <n v="727"/>
    <s v="Quinn, Cruz and Schmidt"/>
    <s v="Enterprise-wide multimedia software"/>
    <n v="8900"/>
    <n v="14685"/>
    <n v="165"/>
    <x v="1"/>
    <n v="81.132596685082873"/>
    <n v="181"/>
    <x v="1"/>
    <x v="1"/>
    <n v="1547964000"/>
    <n v="1552971600"/>
    <b v="0"/>
    <b v="0"/>
    <x v="2"/>
    <x v="2"/>
    <s v="technology/web"/>
  </r>
  <r>
    <n v="728"/>
    <s v="Stewart Inc"/>
    <s v="Versatile mission-critical knowledgebase"/>
    <n v="4200"/>
    <n v="735"/>
    <n v="17.5"/>
    <x v="0"/>
    <n v="73.5"/>
    <n v="10"/>
    <x v="1"/>
    <x v="1"/>
    <n v="1464152400"/>
    <n v="1465102800"/>
    <b v="0"/>
    <b v="0"/>
    <x v="3"/>
    <x v="3"/>
    <s v="theater/plays"/>
  </r>
  <r>
    <n v="729"/>
    <s v="Moore Group"/>
    <s v="Multi-lateral object-oriented open system"/>
    <n v="5600"/>
    <n v="10397"/>
    <n v="185.66"/>
    <x v="1"/>
    <n v="85.221311475409834"/>
    <n v="122"/>
    <x v="1"/>
    <x v="1"/>
    <n v="1359957600"/>
    <n v="1360130400"/>
    <b v="0"/>
    <b v="0"/>
    <x v="4"/>
    <x v="6"/>
    <s v="film &amp; video/drama"/>
  </r>
  <r>
    <n v="730"/>
    <s v="Carson PLC"/>
    <s v="Visionary system-worthy attitude"/>
    <n v="28800"/>
    <n v="118847"/>
    <n v="412.66"/>
    <x v="1"/>
    <n v="110.96825396825396"/>
    <n v="1071"/>
    <x v="0"/>
    <x v="0"/>
    <n v="1432357200"/>
    <n v="1432875600"/>
    <b v="0"/>
    <b v="0"/>
    <x v="2"/>
    <x v="8"/>
    <s v="technology/wearables"/>
  </r>
  <r>
    <n v="731"/>
    <s v="Cruz, Hall and Mason"/>
    <s v="Synergized content-based hierarchy"/>
    <n v="8000"/>
    <n v="7220"/>
    <n v="90.25"/>
    <x v="3"/>
    <n v="32.968036529680369"/>
    <n v="219"/>
    <x v="1"/>
    <x v="1"/>
    <n v="1500786000"/>
    <n v="1500872400"/>
    <b v="0"/>
    <b v="0"/>
    <x v="2"/>
    <x v="2"/>
    <s v="technology/web"/>
  </r>
  <r>
    <n v="732"/>
    <s v="Glass, Baker and Jones"/>
    <s v="Business-focused 24hour access"/>
    <n v="117000"/>
    <n v="107622"/>
    <n v="91.98"/>
    <x v="0"/>
    <n v="96.005352363960753"/>
    <n v="1121"/>
    <x v="1"/>
    <x v="1"/>
    <n v="1490158800"/>
    <n v="1492146000"/>
    <b v="0"/>
    <b v="1"/>
    <x v="1"/>
    <x v="1"/>
    <s v="music/rock"/>
  </r>
  <r>
    <n v="733"/>
    <s v="Marquez-Kerr"/>
    <s v="Automated hybrid orchestration"/>
    <n v="15800"/>
    <n v="83267"/>
    <n v="527.01"/>
    <x v="1"/>
    <n v="84.96632653061225"/>
    <n v="980"/>
    <x v="1"/>
    <x v="1"/>
    <n v="1406178000"/>
    <n v="1407301200"/>
    <b v="0"/>
    <b v="0"/>
    <x v="1"/>
    <x v="16"/>
    <s v="music/metal"/>
  </r>
  <r>
    <n v="734"/>
    <s v="Stone PLC"/>
    <s v="Exclusive 5thgeneration leverage"/>
    <n v="4200"/>
    <n v="13404"/>
    <n v="319.14"/>
    <x v="1"/>
    <n v="25.007462686567163"/>
    <n v="536"/>
    <x v="1"/>
    <x v="1"/>
    <n v="1485583200"/>
    <n v="1486620000"/>
    <b v="0"/>
    <b v="1"/>
    <x v="3"/>
    <x v="3"/>
    <s v="theater/plays"/>
  </r>
  <r>
    <n v="735"/>
    <s v="Caldwell PLC"/>
    <s v="Grass-roots zero administration alliance"/>
    <n v="37100"/>
    <n v="131404"/>
    <n v="354.19"/>
    <x v="1"/>
    <n v="65.998995479658461"/>
    <n v="1991"/>
    <x v="1"/>
    <x v="1"/>
    <n v="1459314000"/>
    <n v="1459918800"/>
    <b v="0"/>
    <b v="0"/>
    <x v="7"/>
    <x v="14"/>
    <s v="photography/photography books"/>
  </r>
  <r>
    <n v="736"/>
    <s v="Silva-Hawkins"/>
    <s v="Proactive heuristic orchestration"/>
    <n v="7700"/>
    <n v="2533"/>
    <n v="32.9"/>
    <x v="3"/>
    <n v="87.34482758620689"/>
    <n v="29"/>
    <x v="1"/>
    <x v="1"/>
    <n v="1424412000"/>
    <n v="1424757600"/>
    <b v="0"/>
    <b v="0"/>
    <x v="5"/>
    <x v="9"/>
    <s v="publishing/nonfiction"/>
  </r>
  <r>
    <n v="737"/>
    <s v="Gardner Inc"/>
    <s v="Function-based systematic Graphical User Interface"/>
    <n v="3700"/>
    <n v="5028"/>
    <n v="135.88999999999999"/>
    <x v="1"/>
    <n v="27.933333333333334"/>
    <n v="180"/>
    <x v="1"/>
    <x v="1"/>
    <n v="1478844000"/>
    <n v="1479880800"/>
    <b v="0"/>
    <b v="0"/>
    <x v="1"/>
    <x v="7"/>
    <s v="music/indie rock"/>
  </r>
  <r>
    <n v="738"/>
    <s v="Garcia Group"/>
    <s v="Extended zero administration software"/>
    <n v="74700"/>
    <n v="1557"/>
    <n v="2.08"/>
    <x v="0"/>
    <n v="103.8"/>
    <n v="15"/>
    <x v="1"/>
    <x v="1"/>
    <n v="1416117600"/>
    <n v="1418018400"/>
    <b v="0"/>
    <b v="1"/>
    <x v="3"/>
    <x v="3"/>
    <s v="theater/plays"/>
  </r>
  <r>
    <n v="739"/>
    <s v="Meyer-Avila"/>
    <s v="Multi-tiered discrete support"/>
    <n v="10000"/>
    <n v="6100"/>
    <n v="61"/>
    <x v="0"/>
    <n v="31.937172774869111"/>
    <n v="191"/>
    <x v="1"/>
    <x v="1"/>
    <n v="1340946000"/>
    <n v="1341032400"/>
    <b v="0"/>
    <b v="0"/>
    <x v="1"/>
    <x v="7"/>
    <s v="music/indie rock"/>
  </r>
  <r>
    <n v="740"/>
    <s v="Nelson, Smith and Graham"/>
    <s v="Phased system-worthy conglomeration"/>
    <n v="5300"/>
    <n v="1592"/>
    <n v="30.04"/>
    <x v="0"/>
    <n v="99.5"/>
    <n v="16"/>
    <x v="1"/>
    <x v="1"/>
    <n v="1486101600"/>
    <n v="1486360800"/>
    <b v="0"/>
    <b v="0"/>
    <x v="3"/>
    <x v="3"/>
    <s v="theater/plays"/>
  </r>
  <r>
    <n v="741"/>
    <s v="Garcia Ltd"/>
    <s v="Balanced mobile alliance"/>
    <n v="1200"/>
    <n v="14150"/>
    <n v="1179.17"/>
    <x v="1"/>
    <n v="108.84615384615384"/>
    <n v="130"/>
    <x v="1"/>
    <x v="1"/>
    <n v="1274590800"/>
    <n v="1274677200"/>
    <b v="0"/>
    <b v="0"/>
    <x v="3"/>
    <x v="3"/>
    <s v="theater/plays"/>
  </r>
  <r>
    <n v="742"/>
    <s v="West-Stevens"/>
    <s v="Reactive solution-oriented groupware"/>
    <n v="1200"/>
    <n v="13513"/>
    <n v="1126.08"/>
    <x v="1"/>
    <n v="110.76229508196721"/>
    <n v="122"/>
    <x v="1"/>
    <x v="1"/>
    <n v="1263880800"/>
    <n v="1267509600"/>
    <b v="0"/>
    <b v="0"/>
    <x v="1"/>
    <x v="5"/>
    <s v="music/electric music"/>
  </r>
  <r>
    <n v="743"/>
    <s v="Clark-Conrad"/>
    <s v="Exclusive bandwidth-monitored orchestration"/>
    <n v="3900"/>
    <n v="504"/>
    <n v="12.92"/>
    <x v="0"/>
    <n v="29.647058823529413"/>
    <n v="17"/>
    <x v="1"/>
    <x v="1"/>
    <n v="1445403600"/>
    <n v="1445922000"/>
    <b v="0"/>
    <b v="1"/>
    <x v="3"/>
    <x v="3"/>
    <s v="theater/plays"/>
  </r>
  <r>
    <n v="744"/>
    <s v="Fitzgerald Group"/>
    <s v="Intuitive exuding initiative"/>
    <n v="2000"/>
    <n v="14240"/>
    <n v="712"/>
    <x v="1"/>
    <n v="101.71428571428571"/>
    <n v="140"/>
    <x v="1"/>
    <x v="1"/>
    <n v="1533877200"/>
    <n v="1534050000"/>
    <b v="0"/>
    <b v="1"/>
    <x v="3"/>
    <x v="3"/>
    <s v="theater/plays"/>
  </r>
  <r>
    <n v="745"/>
    <s v="Hill, Mccann and Moore"/>
    <s v="Streamlined needs-based knowledge user"/>
    <n v="6900"/>
    <n v="2091"/>
    <n v="30.3"/>
    <x v="0"/>
    <n v="61.5"/>
    <n v="34"/>
    <x v="1"/>
    <x v="1"/>
    <n v="1275195600"/>
    <n v="1277528400"/>
    <b v="0"/>
    <b v="0"/>
    <x v="2"/>
    <x v="8"/>
    <s v="technology/wearables"/>
  </r>
  <r>
    <n v="746"/>
    <s v="Edwards LLC"/>
    <s v="Automated system-worthy structure"/>
    <n v="55800"/>
    <n v="118580"/>
    <n v="212.51"/>
    <x v="1"/>
    <n v="35"/>
    <n v="3388"/>
    <x v="1"/>
    <x v="1"/>
    <n v="1318136400"/>
    <n v="1318568400"/>
    <b v="0"/>
    <b v="0"/>
    <x v="2"/>
    <x v="2"/>
    <s v="technology/web"/>
  </r>
  <r>
    <n v="747"/>
    <s v="Greer and Sons"/>
    <s v="Secured clear-thinking intranet"/>
    <n v="4900"/>
    <n v="11214"/>
    <n v="228.86"/>
    <x v="1"/>
    <n v="40.049999999999997"/>
    <n v="280"/>
    <x v="1"/>
    <x v="1"/>
    <n v="1283403600"/>
    <n v="1284354000"/>
    <b v="0"/>
    <b v="0"/>
    <x v="3"/>
    <x v="3"/>
    <s v="theater/plays"/>
  </r>
  <r>
    <n v="748"/>
    <s v="Martinez PLC"/>
    <s v="Cloned actuating architecture"/>
    <n v="194900"/>
    <n v="68137"/>
    <n v="34.96"/>
    <x v="3"/>
    <n v="110.97231270358306"/>
    <n v="614"/>
    <x v="1"/>
    <x v="1"/>
    <n v="1267423200"/>
    <n v="1269579600"/>
    <b v="0"/>
    <b v="1"/>
    <x v="4"/>
    <x v="10"/>
    <s v="film &amp; video/animation"/>
  </r>
  <r>
    <n v="749"/>
    <s v="Hunter-Logan"/>
    <s v="Down-sized needs-based task-force"/>
    <n v="8600"/>
    <n v="13527"/>
    <n v="157.29"/>
    <x v="1"/>
    <n v="36.959016393442624"/>
    <n v="366"/>
    <x v="6"/>
    <x v="6"/>
    <n v="1412744400"/>
    <n v="1413781200"/>
    <b v="0"/>
    <b v="1"/>
    <x v="2"/>
    <x v="8"/>
    <s v="technology/wearables"/>
  </r>
  <r>
    <n v="750"/>
    <s v="Ramos and Sons"/>
    <s v="Extended responsive Internet solution"/>
    <n v="100"/>
    <n v="1"/>
    <n v="1"/>
    <x v="0"/>
    <n v="1"/>
    <n v="1"/>
    <x v="4"/>
    <x v="4"/>
    <n v="1277960400"/>
    <n v="1280120400"/>
    <b v="0"/>
    <b v="0"/>
    <x v="1"/>
    <x v="5"/>
    <s v="music/electric music"/>
  </r>
  <r>
    <n v="751"/>
    <s v="Lane-Barber"/>
    <s v="Universal value-added moderator"/>
    <n v="3600"/>
    <n v="8363"/>
    <n v="232.31"/>
    <x v="1"/>
    <n v="30.974074074074075"/>
    <n v="270"/>
    <x v="1"/>
    <x v="1"/>
    <n v="1458190800"/>
    <n v="1459486800"/>
    <b v="1"/>
    <b v="1"/>
    <x v="5"/>
    <x v="9"/>
    <s v="publishing/nonfiction"/>
  </r>
  <r>
    <n v="752"/>
    <s v="Lowery Group"/>
    <s v="Sharable motivating emulation"/>
    <n v="5800"/>
    <n v="5362"/>
    <n v="92.45"/>
    <x v="3"/>
    <n v="47.035087719298247"/>
    <n v="114"/>
    <x v="1"/>
    <x v="1"/>
    <n v="1280984400"/>
    <n v="1282539600"/>
    <b v="0"/>
    <b v="1"/>
    <x v="3"/>
    <x v="3"/>
    <s v="theater/plays"/>
  </r>
  <r>
    <n v="753"/>
    <s v="Guerrero-Griffin"/>
    <s v="Networked web-enabled product"/>
    <n v="4700"/>
    <n v="12065"/>
    <n v="256.7"/>
    <x v="1"/>
    <n v="88.065693430656935"/>
    <n v="137"/>
    <x v="1"/>
    <x v="1"/>
    <n v="1274590800"/>
    <n v="1275886800"/>
    <b v="0"/>
    <b v="0"/>
    <x v="7"/>
    <x v="14"/>
    <s v="photography/photography books"/>
  </r>
  <r>
    <n v="754"/>
    <s v="Perez, Reed and Lee"/>
    <s v="Advanced dedicated encoding"/>
    <n v="70400"/>
    <n v="118603"/>
    <n v="168.47"/>
    <x v="1"/>
    <n v="37.005616224648989"/>
    <n v="3205"/>
    <x v="1"/>
    <x v="1"/>
    <n v="1351400400"/>
    <n v="1355983200"/>
    <b v="0"/>
    <b v="0"/>
    <x v="3"/>
    <x v="3"/>
    <s v="theater/plays"/>
  </r>
  <r>
    <n v="755"/>
    <s v="Chen, Pollard and Clarke"/>
    <s v="Stand-alone multi-state project"/>
    <n v="4500"/>
    <n v="7496"/>
    <n v="166.58"/>
    <x v="1"/>
    <n v="26.027777777777779"/>
    <n v="288"/>
    <x v="3"/>
    <x v="3"/>
    <n v="1514354400"/>
    <n v="1515391200"/>
    <b v="0"/>
    <b v="1"/>
    <x v="3"/>
    <x v="3"/>
    <s v="theater/plays"/>
  </r>
  <r>
    <n v="756"/>
    <s v="Serrano, Gallagher and Griffith"/>
    <s v="Customizable bi-directional monitoring"/>
    <n v="1300"/>
    <n v="10037"/>
    <n v="772.08"/>
    <x v="1"/>
    <n v="67.817567567567565"/>
    <n v="148"/>
    <x v="1"/>
    <x v="1"/>
    <n v="1421733600"/>
    <n v="1422252000"/>
    <b v="0"/>
    <b v="0"/>
    <x v="3"/>
    <x v="3"/>
    <s v="theater/plays"/>
  </r>
  <r>
    <n v="757"/>
    <s v="Callahan-Gilbert"/>
    <s v="Profit-focused motivating function"/>
    <n v="1400"/>
    <n v="5696"/>
    <n v="406.86"/>
    <x v="1"/>
    <n v="49.964912280701753"/>
    <n v="114"/>
    <x v="1"/>
    <x v="1"/>
    <n v="1305176400"/>
    <n v="1305522000"/>
    <b v="0"/>
    <b v="0"/>
    <x v="4"/>
    <x v="6"/>
    <s v="film &amp; video/drama"/>
  </r>
  <r>
    <n v="758"/>
    <s v="Logan-Miranda"/>
    <s v="Proactive systemic firmware"/>
    <n v="29600"/>
    <n v="167005"/>
    <n v="564.21"/>
    <x v="1"/>
    <n v="110.01646903820817"/>
    <n v="1518"/>
    <x v="0"/>
    <x v="0"/>
    <n v="1414126800"/>
    <n v="1414904400"/>
    <b v="0"/>
    <b v="0"/>
    <x v="1"/>
    <x v="1"/>
    <s v="music/rock"/>
  </r>
  <r>
    <n v="759"/>
    <s v="Rodriguez PLC"/>
    <s v="Grass-roots upward-trending installation"/>
    <n v="167500"/>
    <n v="114615"/>
    <n v="68.430000000000007"/>
    <x v="0"/>
    <n v="89.964678178963894"/>
    <n v="1274"/>
    <x v="1"/>
    <x v="1"/>
    <n v="1517810400"/>
    <n v="1520402400"/>
    <b v="0"/>
    <b v="0"/>
    <x v="1"/>
    <x v="5"/>
    <s v="music/electric music"/>
  </r>
  <r>
    <n v="760"/>
    <s v="Smith-Kennedy"/>
    <s v="Virtual heuristic hub"/>
    <n v="48300"/>
    <n v="16592"/>
    <n v="34.35"/>
    <x v="0"/>
    <n v="79.009523809523813"/>
    <n v="210"/>
    <x v="6"/>
    <x v="6"/>
    <n v="1564635600"/>
    <n v="1567141200"/>
    <b v="0"/>
    <b v="1"/>
    <x v="6"/>
    <x v="11"/>
    <s v="games/video games"/>
  </r>
  <r>
    <n v="761"/>
    <s v="Mitchell-Lee"/>
    <s v="Customizable leadingedge model"/>
    <n v="2200"/>
    <n v="14420"/>
    <n v="655.45"/>
    <x v="1"/>
    <n v="86.867469879518069"/>
    <n v="166"/>
    <x v="1"/>
    <x v="1"/>
    <n v="1500699600"/>
    <n v="1501131600"/>
    <b v="0"/>
    <b v="0"/>
    <x v="1"/>
    <x v="1"/>
    <s v="music/rock"/>
  </r>
  <r>
    <n v="762"/>
    <s v="Davis Ltd"/>
    <s v="Upgradable uniform service-desk"/>
    <n v="3500"/>
    <n v="6204"/>
    <n v="177.26"/>
    <x v="1"/>
    <n v="62.04"/>
    <n v="100"/>
    <x v="2"/>
    <x v="2"/>
    <n v="1354082400"/>
    <n v="1355032800"/>
    <b v="0"/>
    <b v="0"/>
    <x v="1"/>
    <x v="17"/>
    <s v="music/jazz"/>
  </r>
  <r>
    <n v="763"/>
    <s v="Rowland PLC"/>
    <s v="Inverse client-driven product"/>
    <n v="5600"/>
    <n v="6338"/>
    <n v="113.18"/>
    <x v="1"/>
    <n v="26.970212765957445"/>
    <n v="235"/>
    <x v="1"/>
    <x v="1"/>
    <n v="1336453200"/>
    <n v="1339477200"/>
    <b v="0"/>
    <b v="1"/>
    <x v="3"/>
    <x v="3"/>
    <s v="theater/plays"/>
  </r>
  <r>
    <n v="764"/>
    <s v="Shaffer-Mason"/>
    <s v="Managed bandwidth-monitored system engine"/>
    <n v="1100"/>
    <n v="8010"/>
    <n v="728.18"/>
    <x v="1"/>
    <n v="54.121621621621621"/>
    <n v="148"/>
    <x v="1"/>
    <x v="1"/>
    <n v="1305262800"/>
    <n v="1305954000"/>
    <b v="0"/>
    <b v="0"/>
    <x v="1"/>
    <x v="1"/>
    <s v="music/rock"/>
  </r>
  <r>
    <n v="765"/>
    <s v="Matthews LLC"/>
    <s v="Advanced transitional help-desk"/>
    <n v="3900"/>
    <n v="8125"/>
    <n v="208.33"/>
    <x v="1"/>
    <n v="41.035353535353536"/>
    <n v="198"/>
    <x v="1"/>
    <x v="1"/>
    <n v="1492232400"/>
    <n v="1494392400"/>
    <b v="1"/>
    <b v="1"/>
    <x v="1"/>
    <x v="7"/>
    <s v="music/indie rock"/>
  </r>
  <r>
    <n v="766"/>
    <s v="Montgomery-Castro"/>
    <s v="De-engineered disintermediate encryption"/>
    <n v="43800"/>
    <n v="13653"/>
    <n v="31.17"/>
    <x v="0"/>
    <n v="55.052419354838712"/>
    <n v="248"/>
    <x v="2"/>
    <x v="2"/>
    <n v="1537333200"/>
    <n v="1537419600"/>
    <b v="0"/>
    <b v="0"/>
    <x v="4"/>
    <x v="22"/>
    <s v="film &amp; video/science fiction"/>
  </r>
  <r>
    <n v="767"/>
    <s v="Hale, Pearson and Jenkins"/>
    <s v="Upgradable attitude-oriented project"/>
    <n v="97200"/>
    <n v="55372"/>
    <n v="56.97"/>
    <x v="0"/>
    <n v="107.93762183235867"/>
    <n v="513"/>
    <x v="1"/>
    <x v="1"/>
    <n v="1444107600"/>
    <n v="1447999200"/>
    <b v="0"/>
    <b v="0"/>
    <x v="5"/>
    <x v="18"/>
    <s v="publishing/translations"/>
  </r>
  <r>
    <n v="768"/>
    <s v="Ramirez-Calderon"/>
    <s v="Fundamental zero tolerance alliance"/>
    <n v="4800"/>
    <n v="11088"/>
    <n v="231"/>
    <x v="1"/>
    <n v="73.92"/>
    <n v="150"/>
    <x v="1"/>
    <x v="1"/>
    <n v="1386741600"/>
    <n v="1388037600"/>
    <b v="0"/>
    <b v="0"/>
    <x v="3"/>
    <x v="3"/>
    <s v="theater/plays"/>
  </r>
  <r>
    <n v="769"/>
    <s v="Johnson-Morales"/>
    <s v="Devolved 24hour forecast"/>
    <n v="125600"/>
    <n v="109106"/>
    <n v="86.87"/>
    <x v="0"/>
    <n v="31.995894428152493"/>
    <n v="3410"/>
    <x v="1"/>
    <x v="1"/>
    <n v="1376542800"/>
    <n v="1378789200"/>
    <b v="0"/>
    <b v="0"/>
    <x v="6"/>
    <x v="11"/>
    <s v="games/video games"/>
  </r>
  <r>
    <n v="770"/>
    <s v="Mathis-Rodriguez"/>
    <s v="User-centric attitude-oriented intranet"/>
    <n v="4300"/>
    <n v="11642"/>
    <n v="270.74"/>
    <x v="1"/>
    <n v="53.898148148148145"/>
    <n v="216"/>
    <x v="6"/>
    <x v="6"/>
    <n v="1397451600"/>
    <n v="1398056400"/>
    <b v="0"/>
    <b v="1"/>
    <x v="3"/>
    <x v="3"/>
    <s v="theater/plays"/>
  </r>
  <r>
    <n v="771"/>
    <s v="Smith, Mack and Williams"/>
    <s v="Self-enabling 5thgeneration paradigm"/>
    <n v="5600"/>
    <n v="2769"/>
    <n v="49.45"/>
    <x v="3"/>
    <n v="106.5"/>
    <n v="26"/>
    <x v="1"/>
    <x v="1"/>
    <n v="1548482400"/>
    <n v="1550815200"/>
    <b v="0"/>
    <b v="0"/>
    <x v="3"/>
    <x v="3"/>
    <s v="theater/plays"/>
  </r>
  <r>
    <n v="772"/>
    <s v="Johnson-Pace"/>
    <s v="Persistent 3rdgeneration moratorium"/>
    <n v="149600"/>
    <n v="169586"/>
    <n v="113.36"/>
    <x v="1"/>
    <n v="32.999805409612762"/>
    <n v="5139"/>
    <x v="1"/>
    <x v="1"/>
    <n v="1549692000"/>
    <n v="1550037600"/>
    <b v="0"/>
    <b v="0"/>
    <x v="1"/>
    <x v="7"/>
    <s v="music/indie rock"/>
  </r>
  <r>
    <n v="773"/>
    <s v="Meza, Kirby and Patel"/>
    <s v="Cross-platform empowering project"/>
    <n v="53100"/>
    <n v="101185"/>
    <n v="190.56"/>
    <x v="1"/>
    <n v="43.00254993625159"/>
    <n v="2353"/>
    <x v="1"/>
    <x v="1"/>
    <n v="1492059600"/>
    <n v="1492923600"/>
    <b v="0"/>
    <b v="0"/>
    <x v="3"/>
    <x v="3"/>
    <s v="theater/plays"/>
  </r>
  <r>
    <n v="774"/>
    <s v="Gonzalez-Snow"/>
    <s v="Polarized user-facing interface"/>
    <n v="5000"/>
    <n v="6775"/>
    <n v="135.5"/>
    <x v="1"/>
    <n v="86.858974358974365"/>
    <n v="78"/>
    <x v="6"/>
    <x v="6"/>
    <n v="1463979600"/>
    <n v="1467522000"/>
    <b v="0"/>
    <b v="0"/>
    <x v="2"/>
    <x v="2"/>
    <s v="technology/web"/>
  </r>
  <r>
    <n v="775"/>
    <s v="Murphy LLC"/>
    <s v="Customer-focused non-volatile framework"/>
    <n v="9400"/>
    <n v="968"/>
    <n v="10.3"/>
    <x v="0"/>
    <n v="96.8"/>
    <n v="10"/>
    <x v="1"/>
    <x v="1"/>
    <n v="1415253600"/>
    <n v="1416117600"/>
    <b v="0"/>
    <b v="0"/>
    <x v="1"/>
    <x v="1"/>
    <s v="music/rock"/>
  </r>
  <r>
    <n v="776"/>
    <s v="Taylor-Rowe"/>
    <s v="Synchronized multimedia frame"/>
    <n v="110800"/>
    <n v="72623"/>
    <n v="65.540000000000006"/>
    <x v="0"/>
    <n v="32.995456610631528"/>
    <n v="2201"/>
    <x v="1"/>
    <x v="1"/>
    <n v="1562216400"/>
    <n v="1563771600"/>
    <b v="0"/>
    <b v="0"/>
    <x v="3"/>
    <x v="3"/>
    <s v="theater/plays"/>
  </r>
  <r>
    <n v="777"/>
    <s v="Henderson Ltd"/>
    <s v="Open-architected stable algorithm"/>
    <n v="93800"/>
    <n v="45987"/>
    <n v="49.03"/>
    <x v="0"/>
    <n v="68.028106508875737"/>
    <n v="676"/>
    <x v="1"/>
    <x v="1"/>
    <n v="1316754000"/>
    <n v="1319259600"/>
    <b v="0"/>
    <b v="0"/>
    <x v="3"/>
    <x v="3"/>
    <s v="theater/plays"/>
  </r>
  <r>
    <n v="778"/>
    <s v="Moss-Guzman"/>
    <s v="Cross-platform optimizing website"/>
    <n v="1300"/>
    <n v="10243"/>
    <n v="787.92"/>
    <x v="1"/>
    <n v="58.867816091954026"/>
    <n v="174"/>
    <x v="5"/>
    <x v="5"/>
    <n v="1313211600"/>
    <n v="1313643600"/>
    <b v="0"/>
    <b v="0"/>
    <x v="4"/>
    <x v="10"/>
    <s v="film &amp; video/animation"/>
  </r>
  <r>
    <n v="779"/>
    <s v="Webb Group"/>
    <s v="Public-key actuating projection"/>
    <n v="108700"/>
    <n v="87293"/>
    <n v="80.31"/>
    <x v="0"/>
    <n v="105.04572803850782"/>
    <n v="831"/>
    <x v="1"/>
    <x v="1"/>
    <n v="1439528400"/>
    <n v="1440306000"/>
    <b v="0"/>
    <b v="1"/>
    <x v="3"/>
    <x v="3"/>
    <s v="theater/plays"/>
  </r>
  <r>
    <n v="780"/>
    <s v="Brooks-Rodriguez"/>
    <s v="Implemented intangible instruction set"/>
    <n v="5100"/>
    <n v="5421"/>
    <n v="106.29"/>
    <x v="1"/>
    <n v="33.054878048780488"/>
    <n v="164"/>
    <x v="1"/>
    <x v="1"/>
    <n v="1469163600"/>
    <n v="1470805200"/>
    <b v="0"/>
    <b v="1"/>
    <x v="4"/>
    <x v="6"/>
    <s v="film &amp; video/drama"/>
  </r>
  <r>
    <n v="781"/>
    <s v="Thomas Ltd"/>
    <s v="Cross-group interactive architecture"/>
    <n v="8700"/>
    <n v="4414"/>
    <n v="50.74"/>
    <x v="3"/>
    <n v="78.821428571428569"/>
    <n v="56"/>
    <x v="5"/>
    <x v="5"/>
    <n v="1288501200"/>
    <n v="1292911200"/>
    <b v="0"/>
    <b v="0"/>
    <x v="3"/>
    <x v="3"/>
    <s v="theater/plays"/>
  </r>
  <r>
    <n v="782"/>
    <s v="Williams and Sons"/>
    <s v="Centralized asymmetric framework"/>
    <n v="5100"/>
    <n v="10981"/>
    <n v="215.31"/>
    <x v="1"/>
    <n v="68.204968944099377"/>
    <n v="161"/>
    <x v="1"/>
    <x v="1"/>
    <n v="1298959200"/>
    <n v="1301374800"/>
    <b v="0"/>
    <b v="1"/>
    <x v="4"/>
    <x v="10"/>
    <s v="film &amp; video/animation"/>
  </r>
  <r>
    <n v="783"/>
    <s v="Vega, Chan and Carney"/>
    <s v="Down-sized systematic utilization"/>
    <n v="7400"/>
    <n v="10451"/>
    <n v="141.22999999999999"/>
    <x v="1"/>
    <n v="75.731884057971016"/>
    <n v="138"/>
    <x v="1"/>
    <x v="1"/>
    <n v="1387260000"/>
    <n v="1387864800"/>
    <b v="0"/>
    <b v="0"/>
    <x v="1"/>
    <x v="1"/>
    <s v="music/rock"/>
  </r>
  <r>
    <n v="784"/>
    <s v="Byrd Group"/>
    <s v="Profound fault-tolerant model"/>
    <n v="88900"/>
    <n v="102535"/>
    <n v="115.34"/>
    <x v="1"/>
    <n v="30.996070133010882"/>
    <n v="3308"/>
    <x v="1"/>
    <x v="1"/>
    <n v="1457244000"/>
    <n v="1458190800"/>
    <b v="0"/>
    <b v="0"/>
    <x v="2"/>
    <x v="2"/>
    <s v="technology/web"/>
  </r>
  <r>
    <n v="785"/>
    <s v="Peterson, Fletcher and Sanchez"/>
    <s v="Multi-channeled bi-directional moratorium"/>
    <n v="6700"/>
    <n v="12939"/>
    <n v="193.12"/>
    <x v="1"/>
    <n v="101.88188976377953"/>
    <n v="127"/>
    <x v="2"/>
    <x v="2"/>
    <n v="1556341200"/>
    <n v="1559278800"/>
    <b v="0"/>
    <b v="1"/>
    <x v="4"/>
    <x v="10"/>
    <s v="film &amp; video/animation"/>
  </r>
  <r>
    <n v="786"/>
    <s v="Smith-Brown"/>
    <s v="Object-based content-based ability"/>
    <n v="1500"/>
    <n v="10946"/>
    <n v="729.73"/>
    <x v="1"/>
    <n v="52.879227053140099"/>
    <n v="207"/>
    <x v="6"/>
    <x v="6"/>
    <n v="1522126800"/>
    <n v="1522731600"/>
    <b v="0"/>
    <b v="1"/>
    <x v="1"/>
    <x v="17"/>
    <s v="music/jazz"/>
  </r>
  <r>
    <n v="787"/>
    <s v="Vance-Glover"/>
    <s v="Progressive coherent secured line"/>
    <n v="61200"/>
    <n v="60994"/>
    <n v="99.66"/>
    <x v="0"/>
    <n v="71.005820721769496"/>
    <n v="859"/>
    <x v="0"/>
    <x v="0"/>
    <n v="1305954000"/>
    <n v="1306731600"/>
    <b v="0"/>
    <b v="0"/>
    <x v="1"/>
    <x v="1"/>
    <s v="music/rock"/>
  </r>
  <r>
    <n v="788"/>
    <s v="Joyce PLC"/>
    <s v="Synchronized directional capability"/>
    <n v="3600"/>
    <n v="3174"/>
    <n v="88.17"/>
    <x v="2"/>
    <n v="102.38709677419355"/>
    <n v="31"/>
    <x v="1"/>
    <x v="1"/>
    <n v="1350709200"/>
    <n v="1352527200"/>
    <b v="0"/>
    <b v="0"/>
    <x v="4"/>
    <x v="10"/>
    <s v="film &amp; video/animation"/>
  </r>
  <r>
    <n v="789"/>
    <s v="Kennedy-Miller"/>
    <s v="Cross-platform composite migration"/>
    <n v="9000"/>
    <n v="3351"/>
    <n v="37.229999999999997"/>
    <x v="0"/>
    <n v="74.466666666666669"/>
    <n v="45"/>
    <x v="1"/>
    <x v="1"/>
    <n v="1401166800"/>
    <n v="1404363600"/>
    <b v="0"/>
    <b v="0"/>
    <x v="3"/>
    <x v="3"/>
    <s v="theater/plays"/>
  </r>
  <r>
    <n v="790"/>
    <s v="White-Obrien"/>
    <s v="Operative local pricing structure"/>
    <n v="185900"/>
    <n v="56774"/>
    <n v="30.54"/>
    <x v="3"/>
    <n v="51.009883198562441"/>
    <n v="1113"/>
    <x v="1"/>
    <x v="1"/>
    <n v="1266127200"/>
    <n v="1266645600"/>
    <b v="0"/>
    <b v="0"/>
    <x v="3"/>
    <x v="3"/>
    <s v="theater/plays"/>
  </r>
  <r>
    <n v="791"/>
    <s v="Stafford, Hess and Raymond"/>
    <s v="Optional web-enabled extranet"/>
    <n v="2100"/>
    <n v="540"/>
    <n v="25.71"/>
    <x v="0"/>
    <n v="90"/>
    <n v="6"/>
    <x v="1"/>
    <x v="1"/>
    <n v="1481436000"/>
    <n v="1482818400"/>
    <b v="0"/>
    <b v="0"/>
    <x v="0"/>
    <x v="0"/>
    <s v="food/food trucks"/>
  </r>
  <r>
    <n v="792"/>
    <s v="Jordan, Schneider and Hall"/>
    <s v="Reduced 6thgeneration intranet"/>
    <n v="2000"/>
    <n v="680"/>
    <n v="34"/>
    <x v="0"/>
    <n v="97.142857142857139"/>
    <n v="7"/>
    <x v="1"/>
    <x v="1"/>
    <n v="1372222800"/>
    <n v="1374642000"/>
    <b v="0"/>
    <b v="1"/>
    <x v="3"/>
    <x v="3"/>
    <s v="theater/plays"/>
  </r>
  <r>
    <n v="793"/>
    <s v="Rodriguez, Cox and Rodriguez"/>
    <s v="Networked disintermediate leverage"/>
    <n v="1100"/>
    <n v="13045"/>
    <n v="1185.9100000000001"/>
    <x v="1"/>
    <n v="72.071823204419886"/>
    <n v="181"/>
    <x v="5"/>
    <x v="5"/>
    <n v="1372136400"/>
    <n v="1372482000"/>
    <b v="0"/>
    <b v="0"/>
    <x v="5"/>
    <x v="9"/>
    <s v="publishing/nonfiction"/>
  </r>
  <r>
    <n v="794"/>
    <s v="Welch Inc"/>
    <s v="Optional optimal website"/>
    <n v="6600"/>
    <n v="8276"/>
    <n v="125.39"/>
    <x v="1"/>
    <n v="75.236363636363635"/>
    <n v="110"/>
    <x v="1"/>
    <x v="1"/>
    <n v="1513922400"/>
    <n v="1514959200"/>
    <b v="0"/>
    <b v="0"/>
    <x v="1"/>
    <x v="1"/>
    <s v="music/rock"/>
  </r>
  <r>
    <n v="795"/>
    <s v="Vasquez Inc"/>
    <s v="Stand-alone asynchronous functionalities"/>
    <n v="7100"/>
    <n v="1022"/>
    <n v="14.39"/>
    <x v="0"/>
    <n v="32.967741935483872"/>
    <n v="31"/>
    <x v="1"/>
    <x v="1"/>
    <n v="1477976400"/>
    <n v="1478235600"/>
    <b v="0"/>
    <b v="0"/>
    <x v="4"/>
    <x v="6"/>
    <s v="film &amp; video/drama"/>
  </r>
  <r>
    <n v="796"/>
    <s v="Freeman-Ferguson"/>
    <s v="Profound full-range open system"/>
    <n v="7800"/>
    <n v="4275"/>
    <n v="54.81"/>
    <x v="0"/>
    <n v="54.807692307692307"/>
    <n v="78"/>
    <x v="1"/>
    <x v="1"/>
    <n v="1407474000"/>
    <n v="1408078800"/>
    <b v="0"/>
    <b v="1"/>
    <x v="6"/>
    <x v="20"/>
    <s v="games/mobile games"/>
  </r>
  <r>
    <n v="797"/>
    <s v="Houston, Moore and Rogers"/>
    <s v="Optional tangible utilization"/>
    <n v="7600"/>
    <n v="8332"/>
    <n v="109.63"/>
    <x v="1"/>
    <n v="45.037837837837834"/>
    <n v="185"/>
    <x v="1"/>
    <x v="1"/>
    <n v="1546149600"/>
    <n v="1548136800"/>
    <b v="0"/>
    <b v="0"/>
    <x v="2"/>
    <x v="2"/>
    <s v="technology/web"/>
  </r>
  <r>
    <n v="798"/>
    <s v="Small-Fuentes"/>
    <s v="Seamless maximized product"/>
    <n v="3400"/>
    <n v="6408"/>
    <n v="188.47"/>
    <x v="1"/>
    <n v="52.958677685950413"/>
    <n v="121"/>
    <x v="1"/>
    <x v="1"/>
    <n v="1338440400"/>
    <n v="1340859600"/>
    <b v="0"/>
    <b v="1"/>
    <x v="3"/>
    <x v="3"/>
    <s v="theater/plays"/>
  </r>
  <r>
    <n v="799"/>
    <s v="Reid-Day"/>
    <s v="Devolved tertiary time-frame"/>
    <n v="84500"/>
    <n v="73522"/>
    <n v="87.01"/>
    <x v="0"/>
    <n v="60.017959183673469"/>
    <n v="1225"/>
    <x v="4"/>
    <x v="4"/>
    <n v="1454133600"/>
    <n v="1454479200"/>
    <b v="0"/>
    <b v="0"/>
    <x v="3"/>
    <x v="3"/>
    <s v="theater/plays"/>
  </r>
  <r>
    <n v="800"/>
    <s v="Wallace LLC"/>
    <s v="Centralized regional function"/>
    <n v="100"/>
    <n v="1"/>
    <n v="1"/>
    <x v="0"/>
    <n v="1"/>
    <n v="1"/>
    <x v="5"/>
    <x v="5"/>
    <n v="1434085200"/>
    <n v="1434430800"/>
    <b v="0"/>
    <b v="0"/>
    <x v="1"/>
    <x v="1"/>
    <s v="music/rock"/>
  </r>
  <r>
    <n v="801"/>
    <s v="Olson-Bishop"/>
    <s v="User-friendly high-level initiative"/>
    <n v="2300"/>
    <n v="4667"/>
    <n v="202.91"/>
    <x v="1"/>
    <n v="44.028301886792455"/>
    <n v="106"/>
    <x v="1"/>
    <x v="1"/>
    <n v="1577772000"/>
    <n v="1579672800"/>
    <b v="0"/>
    <b v="1"/>
    <x v="7"/>
    <x v="14"/>
    <s v="photography/photography books"/>
  </r>
  <r>
    <n v="802"/>
    <s v="Rodriguez, Anderson and Porter"/>
    <s v="Reverse-engineered zero-defect infrastructure"/>
    <n v="6200"/>
    <n v="12216"/>
    <n v="197.03"/>
    <x v="1"/>
    <n v="86.028169014084511"/>
    <n v="142"/>
    <x v="1"/>
    <x v="1"/>
    <n v="1562216400"/>
    <n v="1562389200"/>
    <b v="0"/>
    <b v="0"/>
    <x v="7"/>
    <x v="14"/>
    <s v="photography/photography books"/>
  </r>
  <r>
    <n v="803"/>
    <s v="Perez, Brown and Meyers"/>
    <s v="Stand-alone background customer loyalty"/>
    <n v="6100"/>
    <n v="6527"/>
    <n v="107"/>
    <x v="1"/>
    <n v="28.012875536480685"/>
    <n v="233"/>
    <x v="1"/>
    <x v="1"/>
    <n v="1548568800"/>
    <n v="1551506400"/>
    <b v="0"/>
    <b v="0"/>
    <x v="3"/>
    <x v="3"/>
    <s v="theater/plays"/>
  </r>
  <r>
    <n v="804"/>
    <s v="English-Mccullough"/>
    <s v="Business-focused discrete software"/>
    <n v="2600"/>
    <n v="6987"/>
    <n v="268.73"/>
    <x v="1"/>
    <n v="32.050458715596328"/>
    <n v="218"/>
    <x v="1"/>
    <x v="1"/>
    <n v="1514872800"/>
    <n v="1516600800"/>
    <b v="0"/>
    <b v="0"/>
    <x v="1"/>
    <x v="1"/>
    <s v="music/rock"/>
  </r>
  <r>
    <n v="805"/>
    <s v="Smith-Nguyen"/>
    <s v="Advanced intermediate Graphic Interface"/>
    <n v="9700"/>
    <n v="4932"/>
    <n v="50.85"/>
    <x v="0"/>
    <n v="73.611940298507463"/>
    <n v="67"/>
    <x v="2"/>
    <x v="2"/>
    <n v="1416031200"/>
    <n v="1420437600"/>
    <b v="0"/>
    <b v="0"/>
    <x v="4"/>
    <x v="4"/>
    <s v="film &amp; video/documentary"/>
  </r>
  <r>
    <n v="806"/>
    <s v="Harmon-Madden"/>
    <s v="Adaptive holistic hub"/>
    <n v="700"/>
    <n v="8262"/>
    <n v="1180.29"/>
    <x v="1"/>
    <n v="108.71052631578948"/>
    <n v="76"/>
    <x v="1"/>
    <x v="1"/>
    <n v="1330927200"/>
    <n v="1332997200"/>
    <b v="0"/>
    <b v="1"/>
    <x v="4"/>
    <x v="6"/>
    <s v="film &amp; video/drama"/>
  </r>
  <r>
    <n v="807"/>
    <s v="Walker-Taylor"/>
    <s v="Automated uniform concept"/>
    <n v="700"/>
    <n v="1848"/>
    <n v="264"/>
    <x v="1"/>
    <n v="42.97674418604651"/>
    <n v="43"/>
    <x v="1"/>
    <x v="1"/>
    <n v="1571115600"/>
    <n v="1574920800"/>
    <b v="0"/>
    <b v="1"/>
    <x v="3"/>
    <x v="3"/>
    <s v="theater/plays"/>
  </r>
  <r>
    <n v="808"/>
    <s v="Harris, Medina and Mitchell"/>
    <s v="Enhanced regional flexibility"/>
    <n v="5200"/>
    <n v="1583"/>
    <n v="30.44"/>
    <x v="0"/>
    <n v="83.315789473684205"/>
    <n v="19"/>
    <x v="1"/>
    <x v="1"/>
    <n v="1463461200"/>
    <n v="1464930000"/>
    <b v="0"/>
    <b v="0"/>
    <x v="0"/>
    <x v="0"/>
    <s v="food/food trucks"/>
  </r>
  <r>
    <n v="809"/>
    <s v="Williams and Sons"/>
    <s v="Public-key bottom-line algorithm"/>
    <n v="140800"/>
    <n v="88536"/>
    <n v="62.88"/>
    <x v="0"/>
    <n v="42"/>
    <n v="2108"/>
    <x v="5"/>
    <x v="5"/>
    <n v="1344920400"/>
    <n v="1345006800"/>
    <b v="0"/>
    <b v="0"/>
    <x v="4"/>
    <x v="4"/>
    <s v="film &amp; video/documentary"/>
  </r>
  <r>
    <n v="810"/>
    <s v="Ball-Fisher"/>
    <s v="Multi-layered intangible instruction set"/>
    <n v="6400"/>
    <n v="12360"/>
    <n v="193.13"/>
    <x v="1"/>
    <n v="55.927601809954751"/>
    <n v="221"/>
    <x v="1"/>
    <x v="1"/>
    <n v="1511848800"/>
    <n v="1512712800"/>
    <b v="0"/>
    <b v="1"/>
    <x v="3"/>
    <x v="3"/>
    <s v="theater/plays"/>
  </r>
  <r>
    <n v="811"/>
    <s v="Page, Holt and Mack"/>
    <s v="Fundamental methodical emulation"/>
    <n v="92500"/>
    <n v="71320"/>
    <n v="77.099999999999994"/>
    <x v="0"/>
    <n v="105.03681885125184"/>
    <n v="679"/>
    <x v="1"/>
    <x v="1"/>
    <n v="1452319200"/>
    <n v="1452492000"/>
    <b v="0"/>
    <b v="1"/>
    <x v="6"/>
    <x v="11"/>
    <s v="games/video games"/>
  </r>
  <r>
    <n v="812"/>
    <s v="Landry Group"/>
    <s v="Expanded value-added hardware"/>
    <n v="59700"/>
    <n v="134640"/>
    <n v="225.53"/>
    <x v="1"/>
    <n v="48"/>
    <n v="2805"/>
    <x v="0"/>
    <x v="0"/>
    <n v="1523854800"/>
    <n v="1524286800"/>
    <b v="0"/>
    <b v="0"/>
    <x v="5"/>
    <x v="9"/>
    <s v="publishing/nonfiction"/>
  </r>
  <r>
    <n v="813"/>
    <s v="Buckley Group"/>
    <s v="Diverse high-level attitude"/>
    <n v="3200"/>
    <n v="7661"/>
    <n v="239.41"/>
    <x v="1"/>
    <n v="112.66176470588235"/>
    <n v="68"/>
    <x v="1"/>
    <x v="1"/>
    <n v="1346043600"/>
    <n v="1346907600"/>
    <b v="0"/>
    <b v="0"/>
    <x v="6"/>
    <x v="11"/>
    <s v="games/video games"/>
  </r>
  <r>
    <n v="814"/>
    <s v="Vincent PLC"/>
    <s v="Visionary 24hour analyzer"/>
    <n v="3200"/>
    <n v="2950"/>
    <n v="92.19"/>
    <x v="0"/>
    <n v="81.944444444444443"/>
    <n v="36"/>
    <x v="3"/>
    <x v="3"/>
    <n v="1464325200"/>
    <n v="1464498000"/>
    <b v="0"/>
    <b v="1"/>
    <x v="1"/>
    <x v="1"/>
    <s v="music/rock"/>
  </r>
  <r>
    <n v="815"/>
    <s v="Watson-Douglas"/>
    <s v="Centralized bandwidth-monitored leverage"/>
    <n v="9000"/>
    <n v="11721"/>
    <n v="130.22999999999999"/>
    <x v="1"/>
    <n v="64.049180327868854"/>
    <n v="183"/>
    <x v="0"/>
    <x v="0"/>
    <n v="1511935200"/>
    <n v="1514181600"/>
    <b v="0"/>
    <b v="0"/>
    <x v="1"/>
    <x v="1"/>
    <s v="music/rock"/>
  </r>
  <r>
    <n v="816"/>
    <s v="Jones, Casey and Jones"/>
    <s v="Ergonomic mission-critical moratorium"/>
    <n v="2300"/>
    <n v="14150"/>
    <n v="615.22"/>
    <x v="1"/>
    <n v="106.39097744360902"/>
    <n v="133"/>
    <x v="1"/>
    <x v="1"/>
    <n v="1392012000"/>
    <n v="1392184800"/>
    <b v="1"/>
    <b v="1"/>
    <x v="3"/>
    <x v="3"/>
    <s v="theater/plays"/>
  </r>
  <r>
    <n v="817"/>
    <s v="Alvarez-Bauer"/>
    <s v="Front-line intermediate moderator"/>
    <n v="51300"/>
    <n v="189192"/>
    <n v="368.8"/>
    <x v="1"/>
    <n v="76.011249497790274"/>
    <n v="2489"/>
    <x v="6"/>
    <x v="6"/>
    <n v="1556946000"/>
    <n v="1559365200"/>
    <b v="0"/>
    <b v="1"/>
    <x v="5"/>
    <x v="9"/>
    <s v="publishing/nonfiction"/>
  </r>
  <r>
    <n v="818"/>
    <s v="Martinez LLC"/>
    <s v="Automated local secured line"/>
    <n v="700"/>
    <n v="7664"/>
    <n v="1094.8599999999999"/>
    <x v="1"/>
    <n v="111.07246376811594"/>
    <n v="69"/>
    <x v="1"/>
    <x v="1"/>
    <n v="1548050400"/>
    <n v="1549173600"/>
    <b v="0"/>
    <b v="1"/>
    <x v="3"/>
    <x v="3"/>
    <s v="theater/plays"/>
  </r>
  <r>
    <n v="819"/>
    <s v="Buck-Khan"/>
    <s v="Integrated bandwidth-monitored alliance"/>
    <n v="8900"/>
    <n v="4509"/>
    <n v="50.66"/>
    <x v="0"/>
    <n v="95.936170212765958"/>
    <n v="47"/>
    <x v="1"/>
    <x v="1"/>
    <n v="1353736800"/>
    <n v="1355032800"/>
    <b v="1"/>
    <b v="0"/>
    <x v="6"/>
    <x v="11"/>
    <s v="games/video games"/>
  </r>
  <r>
    <n v="820"/>
    <s v="Valdez, Williams and Meyer"/>
    <s v="Cross-group heuristic forecast"/>
    <n v="1500"/>
    <n v="12009"/>
    <n v="800.6"/>
    <x v="1"/>
    <n v="43.043010752688176"/>
    <n v="279"/>
    <x v="4"/>
    <x v="4"/>
    <n v="1532840400"/>
    <n v="1533963600"/>
    <b v="0"/>
    <b v="1"/>
    <x v="1"/>
    <x v="1"/>
    <s v="music/rock"/>
  </r>
  <r>
    <n v="821"/>
    <s v="Alvarez-Andrews"/>
    <s v="Extended impactful secured line"/>
    <n v="4900"/>
    <n v="14273"/>
    <n v="291.29000000000002"/>
    <x v="1"/>
    <n v="67.966666666666669"/>
    <n v="210"/>
    <x v="1"/>
    <x v="1"/>
    <n v="1488261600"/>
    <n v="1489381200"/>
    <b v="0"/>
    <b v="0"/>
    <x v="4"/>
    <x v="4"/>
    <s v="film &amp; video/documentary"/>
  </r>
  <r>
    <n v="822"/>
    <s v="Stewart and Sons"/>
    <s v="Distributed optimizing protocol"/>
    <n v="54000"/>
    <n v="188982"/>
    <n v="349.97"/>
    <x v="1"/>
    <n v="89.991428571428571"/>
    <n v="2100"/>
    <x v="1"/>
    <x v="1"/>
    <n v="1393567200"/>
    <n v="1395032400"/>
    <b v="0"/>
    <b v="0"/>
    <x v="1"/>
    <x v="1"/>
    <s v="music/rock"/>
  </r>
  <r>
    <n v="823"/>
    <s v="Dyer Inc"/>
    <s v="Secured well-modulated system engine"/>
    <n v="4100"/>
    <n v="14640"/>
    <n v="357.07"/>
    <x v="1"/>
    <n v="58.095238095238095"/>
    <n v="252"/>
    <x v="1"/>
    <x v="1"/>
    <n v="1410325200"/>
    <n v="1412485200"/>
    <b v="1"/>
    <b v="1"/>
    <x v="1"/>
    <x v="1"/>
    <s v="music/rock"/>
  </r>
  <r>
    <n v="824"/>
    <s v="Anderson, Williams and Cox"/>
    <s v="Streamlined national benchmark"/>
    <n v="85000"/>
    <n v="107516"/>
    <n v="126.49"/>
    <x v="1"/>
    <n v="83.996875000000003"/>
    <n v="1280"/>
    <x v="1"/>
    <x v="1"/>
    <n v="1276923600"/>
    <n v="1279688400"/>
    <b v="0"/>
    <b v="1"/>
    <x v="5"/>
    <x v="9"/>
    <s v="publishing/nonfiction"/>
  </r>
  <r>
    <n v="825"/>
    <s v="Solomon PLC"/>
    <s v="Open-architected 24/7 infrastructure"/>
    <n v="3600"/>
    <n v="13950"/>
    <n v="387.5"/>
    <x v="1"/>
    <n v="88.853503184713375"/>
    <n v="157"/>
    <x v="4"/>
    <x v="4"/>
    <n v="1500958800"/>
    <n v="1501995600"/>
    <b v="0"/>
    <b v="0"/>
    <x v="4"/>
    <x v="12"/>
    <s v="film &amp; video/shorts"/>
  </r>
  <r>
    <n v="826"/>
    <s v="Miller-Hubbard"/>
    <s v="Digitized 6thgeneration Local Area Network"/>
    <n v="2800"/>
    <n v="12797"/>
    <n v="457.04"/>
    <x v="1"/>
    <n v="65.963917525773198"/>
    <n v="194"/>
    <x v="1"/>
    <x v="1"/>
    <n v="1292220000"/>
    <n v="1294639200"/>
    <b v="0"/>
    <b v="1"/>
    <x v="3"/>
    <x v="3"/>
    <s v="theater/plays"/>
  </r>
  <r>
    <n v="827"/>
    <s v="Miranda, Martinez and Lowery"/>
    <s v="Innovative actuating artificial intelligence"/>
    <n v="2300"/>
    <n v="6134"/>
    <n v="266.7"/>
    <x v="1"/>
    <n v="74.804878048780495"/>
    <n v="82"/>
    <x v="2"/>
    <x v="2"/>
    <n v="1304398800"/>
    <n v="1305435600"/>
    <b v="0"/>
    <b v="1"/>
    <x v="4"/>
    <x v="6"/>
    <s v="film &amp; video/drama"/>
  </r>
  <r>
    <n v="828"/>
    <s v="Munoz, Cherry and Bell"/>
    <s v="Cross-platform reciprocal budgetary management"/>
    <n v="7100"/>
    <n v="4899"/>
    <n v="69"/>
    <x v="0"/>
    <n v="69.98571428571428"/>
    <n v="70"/>
    <x v="1"/>
    <x v="1"/>
    <n v="1535432400"/>
    <n v="1537592400"/>
    <b v="0"/>
    <b v="0"/>
    <x v="3"/>
    <x v="3"/>
    <s v="theater/plays"/>
  </r>
  <r>
    <n v="829"/>
    <s v="Baker-Higgins"/>
    <s v="Vision-oriented scalable portal"/>
    <n v="9600"/>
    <n v="4929"/>
    <n v="51.34"/>
    <x v="0"/>
    <n v="32.006493506493506"/>
    <n v="154"/>
    <x v="1"/>
    <x v="1"/>
    <n v="1433826000"/>
    <n v="1435122000"/>
    <b v="0"/>
    <b v="0"/>
    <x v="3"/>
    <x v="3"/>
    <s v="theater/plays"/>
  </r>
  <r>
    <n v="830"/>
    <s v="Johnson, Turner and Carroll"/>
    <s v="Persevering zero administration knowledge user"/>
    <n v="121600"/>
    <n v="1424"/>
    <n v="1.17"/>
    <x v="0"/>
    <n v="64.727272727272734"/>
    <n v="22"/>
    <x v="1"/>
    <x v="1"/>
    <n v="1514959200"/>
    <n v="1520056800"/>
    <b v="0"/>
    <b v="0"/>
    <x v="3"/>
    <x v="3"/>
    <s v="theater/plays"/>
  </r>
  <r>
    <n v="831"/>
    <s v="Ward PLC"/>
    <s v="Front-line bottom-line Graphic Interface"/>
    <n v="97100"/>
    <n v="105817"/>
    <n v="108.98"/>
    <x v="1"/>
    <n v="24.998110087408456"/>
    <n v="4233"/>
    <x v="1"/>
    <x v="1"/>
    <n v="1332738000"/>
    <n v="1335675600"/>
    <b v="0"/>
    <b v="0"/>
    <x v="7"/>
    <x v="14"/>
    <s v="photography/photography books"/>
  </r>
  <r>
    <n v="832"/>
    <s v="Bradley, Beck and Mayo"/>
    <s v="Synergized fault-tolerant hierarchy"/>
    <n v="43200"/>
    <n v="136156"/>
    <n v="315.18"/>
    <x v="1"/>
    <n v="104.97764070932922"/>
    <n v="1297"/>
    <x v="3"/>
    <x v="3"/>
    <n v="1445490000"/>
    <n v="1448431200"/>
    <b v="1"/>
    <b v="0"/>
    <x v="5"/>
    <x v="18"/>
    <s v="publishing/translations"/>
  </r>
  <r>
    <n v="833"/>
    <s v="Levine, Martin and Hernandez"/>
    <s v="Expanded asynchronous groupware"/>
    <n v="6800"/>
    <n v="10723"/>
    <n v="157.69"/>
    <x v="1"/>
    <n v="64.987878787878785"/>
    <n v="165"/>
    <x v="3"/>
    <x v="3"/>
    <n v="1297663200"/>
    <n v="1298613600"/>
    <b v="0"/>
    <b v="0"/>
    <x v="5"/>
    <x v="18"/>
    <s v="publishing/translations"/>
  </r>
  <r>
    <n v="834"/>
    <s v="Gallegos, Wagner and Gaines"/>
    <s v="Expanded fault-tolerant emulation"/>
    <n v="7300"/>
    <n v="11228"/>
    <n v="153.81"/>
    <x v="1"/>
    <n v="94.352941176470594"/>
    <n v="119"/>
    <x v="1"/>
    <x v="1"/>
    <n v="1371963600"/>
    <n v="1372482000"/>
    <b v="0"/>
    <b v="0"/>
    <x v="3"/>
    <x v="3"/>
    <s v="theater/plays"/>
  </r>
  <r>
    <n v="835"/>
    <s v="Hodges, Smith and Kelly"/>
    <s v="Future-proofed 24hour model"/>
    <n v="86200"/>
    <n v="77355"/>
    <n v="89.74"/>
    <x v="0"/>
    <n v="44.001706484641637"/>
    <n v="1758"/>
    <x v="1"/>
    <x v="1"/>
    <n v="1425103200"/>
    <n v="1425621600"/>
    <b v="0"/>
    <b v="0"/>
    <x v="2"/>
    <x v="2"/>
    <s v="technology/web"/>
  </r>
  <r>
    <n v="836"/>
    <s v="Macias Inc"/>
    <s v="Optimized didactic intranet"/>
    <n v="8100"/>
    <n v="6086"/>
    <n v="75.14"/>
    <x v="0"/>
    <n v="64.744680851063833"/>
    <n v="94"/>
    <x v="1"/>
    <x v="1"/>
    <n v="1265349600"/>
    <n v="1266300000"/>
    <b v="0"/>
    <b v="0"/>
    <x v="1"/>
    <x v="7"/>
    <s v="music/indie rock"/>
  </r>
  <r>
    <n v="837"/>
    <s v="Cook-Ortiz"/>
    <s v="Right-sized dedicated standardization"/>
    <n v="17700"/>
    <n v="150960"/>
    <n v="852.88"/>
    <x v="1"/>
    <n v="84.00667779632721"/>
    <n v="1797"/>
    <x v="1"/>
    <x v="1"/>
    <n v="1301202000"/>
    <n v="1305867600"/>
    <b v="0"/>
    <b v="0"/>
    <x v="1"/>
    <x v="17"/>
    <s v="music/jazz"/>
  </r>
  <r>
    <n v="838"/>
    <s v="Jordan-Fischer"/>
    <s v="Vision-oriented high-level extranet"/>
    <n v="6400"/>
    <n v="8890"/>
    <n v="138.91"/>
    <x v="1"/>
    <n v="34.061302681992338"/>
    <n v="261"/>
    <x v="1"/>
    <x v="1"/>
    <n v="1538024400"/>
    <n v="1538802000"/>
    <b v="0"/>
    <b v="0"/>
    <x v="3"/>
    <x v="3"/>
    <s v="theater/plays"/>
  </r>
  <r>
    <n v="839"/>
    <s v="Pierce-Ramirez"/>
    <s v="Organized scalable initiative"/>
    <n v="7700"/>
    <n v="14644"/>
    <n v="190.18"/>
    <x v="1"/>
    <n v="93.273885350318466"/>
    <n v="157"/>
    <x v="1"/>
    <x v="1"/>
    <n v="1395032400"/>
    <n v="1398920400"/>
    <b v="0"/>
    <b v="1"/>
    <x v="4"/>
    <x v="4"/>
    <s v="film &amp; video/documentary"/>
  </r>
  <r>
    <n v="840"/>
    <s v="Howell and Sons"/>
    <s v="Enhanced regional moderator"/>
    <n v="116300"/>
    <n v="116583"/>
    <n v="100.24"/>
    <x v="1"/>
    <n v="32.998301726577978"/>
    <n v="3533"/>
    <x v="1"/>
    <x v="1"/>
    <n v="1405486800"/>
    <n v="1405659600"/>
    <b v="0"/>
    <b v="1"/>
    <x v="3"/>
    <x v="3"/>
    <s v="theater/plays"/>
  </r>
  <r>
    <n v="841"/>
    <s v="Garcia, Dunn and Richardson"/>
    <s v="Automated even-keeled emulation"/>
    <n v="9100"/>
    <n v="12991"/>
    <n v="142.76"/>
    <x v="1"/>
    <n v="83.812903225806451"/>
    <n v="155"/>
    <x v="1"/>
    <x v="1"/>
    <n v="1455861600"/>
    <n v="1457244000"/>
    <b v="0"/>
    <b v="0"/>
    <x v="2"/>
    <x v="2"/>
    <s v="technology/web"/>
  </r>
  <r>
    <n v="842"/>
    <s v="Lawson and Sons"/>
    <s v="Reverse-engineered multi-tasking product"/>
    <n v="1500"/>
    <n v="8447"/>
    <n v="563.13"/>
    <x v="1"/>
    <n v="63.992424242424242"/>
    <n v="132"/>
    <x v="6"/>
    <x v="6"/>
    <n v="1529038800"/>
    <n v="1529298000"/>
    <b v="0"/>
    <b v="0"/>
    <x v="2"/>
    <x v="8"/>
    <s v="technology/wearables"/>
  </r>
  <r>
    <n v="843"/>
    <s v="Porter-Hicks"/>
    <s v="De-engineered next generation parallelism"/>
    <n v="8800"/>
    <n v="2703"/>
    <n v="30.72"/>
    <x v="0"/>
    <n v="81.909090909090907"/>
    <n v="33"/>
    <x v="1"/>
    <x v="1"/>
    <n v="1535259600"/>
    <n v="1535778000"/>
    <b v="0"/>
    <b v="0"/>
    <x v="7"/>
    <x v="14"/>
    <s v="photography/photography books"/>
  </r>
  <r>
    <n v="844"/>
    <s v="Rodriguez-Hansen"/>
    <s v="Intuitive cohesive groupware"/>
    <n v="8800"/>
    <n v="8747"/>
    <n v="99.4"/>
    <x v="3"/>
    <n v="93.053191489361708"/>
    <n v="94"/>
    <x v="1"/>
    <x v="1"/>
    <n v="1327212000"/>
    <n v="1327471200"/>
    <b v="0"/>
    <b v="0"/>
    <x v="4"/>
    <x v="4"/>
    <s v="film &amp; video/documentary"/>
  </r>
  <r>
    <n v="845"/>
    <s v="Williams LLC"/>
    <s v="Up-sized high-level access"/>
    <n v="69900"/>
    <n v="138087"/>
    <n v="197.55"/>
    <x v="1"/>
    <n v="101.98449039881831"/>
    <n v="1354"/>
    <x v="4"/>
    <x v="4"/>
    <n v="1526360400"/>
    <n v="1529557200"/>
    <b v="0"/>
    <b v="0"/>
    <x v="2"/>
    <x v="2"/>
    <s v="technology/web"/>
  </r>
  <r>
    <n v="846"/>
    <s v="Cooper, Stanley and Bryant"/>
    <s v="Phased empowering success"/>
    <n v="1000"/>
    <n v="5085"/>
    <n v="508.5"/>
    <x v="1"/>
    <n v="105.9375"/>
    <n v="48"/>
    <x v="1"/>
    <x v="1"/>
    <n v="1532149200"/>
    <n v="1535259600"/>
    <b v="1"/>
    <b v="1"/>
    <x v="2"/>
    <x v="2"/>
    <s v="technology/web"/>
  </r>
  <r>
    <n v="847"/>
    <s v="Miller, Glenn and Adams"/>
    <s v="Distributed actuating project"/>
    <n v="4700"/>
    <n v="11174"/>
    <n v="237.74"/>
    <x v="1"/>
    <n v="101.58181818181818"/>
    <n v="110"/>
    <x v="1"/>
    <x v="1"/>
    <n v="1515304800"/>
    <n v="1515564000"/>
    <b v="0"/>
    <b v="0"/>
    <x v="0"/>
    <x v="0"/>
    <s v="food/food trucks"/>
  </r>
  <r>
    <n v="848"/>
    <s v="Cole, Salazar and Moreno"/>
    <s v="Robust motivating orchestration"/>
    <n v="3200"/>
    <n v="10831"/>
    <n v="338.47"/>
    <x v="1"/>
    <n v="62.970930232558139"/>
    <n v="172"/>
    <x v="1"/>
    <x v="1"/>
    <n v="1276318800"/>
    <n v="1277096400"/>
    <b v="0"/>
    <b v="0"/>
    <x v="4"/>
    <x v="6"/>
    <s v="film &amp; video/drama"/>
  </r>
  <r>
    <n v="849"/>
    <s v="Jones-Ryan"/>
    <s v="Vision-oriented uniform instruction set"/>
    <n v="6700"/>
    <n v="8917"/>
    <n v="133.09"/>
    <x v="1"/>
    <n v="29.045602605863191"/>
    <n v="307"/>
    <x v="1"/>
    <x v="1"/>
    <n v="1328767200"/>
    <n v="1329026400"/>
    <b v="0"/>
    <b v="1"/>
    <x v="1"/>
    <x v="7"/>
    <s v="music/indie rock"/>
  </r>
  <r>
    <n v="850"/>
    <s v="Hood, Perez and Meadows"/>
    <s v="Cross-group upward-trending hierarchy"/>
    <n v="100"/>
    <n v="1"/>
    <n v="1"/>
    <x v="0"/>
    <n v="1"/>
    <n v="1"/>
    <x v="1"/>
    <x v="1"/>
    <n v="1321682400"/>
    <n v="1322978400"/>
    <b v="1"/>
    <b v="0"/>
    <x v="1"/>
    <x v="1"/>
    <s v="music/rock"/>
  </r>
  <r>
    <n v="851"/>
    <s v="Bright and Sons"/>
    <s v="Object-based needs-based info-mediaries"/>
    <n v="6000"/>
    <n v="12468"/>
    <n v="207.8"/>
    <x v="1"/>
    <n v="77.924999999999997"/>
    <n v="160"/>
    <x v="1"/>
    <x v="1"/>
    <n v="1335934800"/>
    <n v="1338786000"/>
    <b v="0"/>
    <b v="0"/>
    <x v="1"/>
    <x v="5"/>
    <s v="music/electric music"/>
  </r>
  <r>
    <n v="852"/>
    <s v="Brady Ltd"/>
    <s v="Open-source reciprocal standardization"/>
    <n v="4900"/>
    <n v="2505"/>
    <n v="51.12"/>
    <x v="0"/>
    <n v="80.806451612903231"/>
    <n v="31"/>
    <x v="1"/>
    <x v="1"/>
    <n v="1310792400"/>
    <n v="1311656400"/>
    <b v="0"/>
    <b v="1"/>
    <x v="6"/>
    <x v="11"/>
    <s v="games/video games"/>
  </r>
  <r>
    <n v="853"/>
    <s v="Collier LLC"/>
    <s v="Secured well-modulated projection"/>
    <n v="17100"/>
    <n v="111502"/>
    <n v="652.05999999999995"/>
    <x v="1"/>
    <n v="76.006816632583508"/>
    <n v="1467"/>
    <x v="0"/>
    <x v="0"/>
    <n v="1308546000"/>
    <n v="1308978000"/>
    <b v="0"/>
    <b v="1"/>
    <x v="1"/>
    <x v="7"/>
    <s v="music/indie rock"/>
  </r>
  <r>
    <n v="854"/>
    <s v="Campbell, Thomas and Obrien"/>
    <s v="Multi-channeled secondary middleware"/>
    <n v="171000"/>
    <n v="194309"/>
    <n v="113.63"/>
    <x v="1"/>
    <n v="72.993613824192337"/>
    <n v="2662"/>
    <x v="0"/>
    <x v="0"/>
    <n v="1574056800"/>
    <n v="1576389600"/>
    <b v="0"/>
    <b v="0"/>
    <x v="5"/>
    <x v="13"/>
    <s v="publishing/fiction"/>
  </r>
  <r>
    <n v="855"/>
    <s v="Moses-Terry"/>
    <s v="Horizontal clear-thinking framework"/>
    <n v="23400"/>
    <n v="23956"/>
    <n v="102.38"/>
    <x v="1"/>
    <n v="53"/>
    <n v="452"/>
    <x v="2"/>
    <x v="2"/>
    <n v="1308373200"/>
    <n v="1311051600"/>
    <b v="0"/>
    <b v="0"/>
    <x v="3"/>
    <x v="3"/>
    <s v="theater/plays"/>
  </r>
  <r>
    <n v="856"/>
    <s v="Williams and Sons"/>
    <s v="Profound composite core"/>
    <n v="2400"/>
    <n v="8558"/>
    <n v="356.58"/>
    <x v="1"/>
    <n v="54.164556962025316"/>
    <n v="158"/>
    <x v="1"/>
    <x v="1"/>
    <n v="1335243600"/>
    <n v="1336712400"/>
    <b v="0"/>
    <b v="0"/>
    <x v="0"/>
    <x v="0"/>
    <s v="food/food trucks"/>
  </r>
  <r>
    <n v="857"/>
    <s v="Miranda, Gray and Hale"/>
    <s v="Programmable disintermediate matrices"/>
    <n v="5300"/>
    <n v="7413"/>
    <n v="139.87"/>
    <x v="1"/>
    <n v="32.946666666666665"/>
    <n v="225"/>
    <x v="5"/>
    <x v="5"/>
    <n v="1328421600"/>
    <n v="1330408800"/>
    <b v="1"/>
    <b v="0"/>
    <x v="4"/>
    <x v="12"/>
    <s v="film &amp; video/shorts"/>
  </r>
  <r>
    <n v="858"/>
    <s v="Ayala, Crawford and Taylor"/>
    <s v="Realigned 5thgeneration knowledge user"/>
    <n v="4000"/>
    <n v="2778"/>
    <n v="69.45"/>
    <x v="0"/>
    <n v="79.371428571428567"/>
    <n v="35"/>
    <x v="1"/>
    <x v="1"/>
    <n v="1524286800"/>
    <n v="1524891600"/>
    <b v="1"/>
    <b v="0"/>
    <x v="0"/>
    <x v="0"/>
    <s v="food/food trucks"/>
  </r>
  <r>
    <n v="859"/>
    <s v="Martinez Ltd"/>
    <s v="Multi-layered upward-trending groupware"/>
    <n v="7300"/>
    <n v="2594"/>
    <n v="35.53"/>
    <x v="0"/>
    <n v="41.174603174603178"/>
    <n v="63"/>
    <x v="1"/>
    <x v="1"/>
    <n v="1362117600"/>
    <n v="1363669200"/>
    <b v="0"/>
    <b v="1"/>
    <x v="3"/>
    <x v="3"/>
    <s v="theater/plays"/>
  </r>
  <r>
    <n v="860"/>
    <s v="Lee PLC"/>
    <s v="Re-contextualized leadingedge firmware"/>
    <n v="2000"/>
    <n v="5033"/>
    <n v="251.65"/>
    <x v="1"/>
    <n v="77.430769230769229"/>
    <n v="65"/>
    <x v="1"/>
    <x v="1"/>
    <n v="1550556000"/>
    <n v="1551420000"/>
    <b v="0"/>
    <b v="1"/>
    <x v="2"/>
    <x v="8"/>
    <s v="technology/wearables"/>
  </r>
  <r>
    <n v="861"/>
    <s v="Young, Ramsey and Powell"/>
    <s v="Devolved disintermediate analyzer"/>
    <n v="8800"/>
    <n v="9317"/>
    <n v="105.88"/>
    <x v="1"/>
    <n v="57.159509202453989"/>
    <n v="163"/>
    <x v="1"/>
    <x v="1"/>
    <n v="1269147600"/>
    <n v="1269838800"/>
    <b v="0"/>
    <b v="0"/>
    <x v="3"/>
    <x v="3"/>
    <s v="theater/plays"/>
  </r>
  <r>
    <n v="862"/>
    <s v="Lewis and Sons"/>
    <s v="Profound disintermediate open system"/>
    <n v="3500"/>
    <n v="6560"/>
    <n v="187.43"/>
    <x v="1"/>
    <n v="77.17647058823529"/>
    <n v="85"/>
    <x v="1"/>
    <x v="1"/>
    <n v="1312174800"/>
    <n v="1312520400"/>
    <b v="0"/>
    <b v="0"/>
    <x v="3"/>
    <x v="3"/>
    <s v="theater/plays"/>
  </r>
  <r>
    <n v="863"/>
    <s v="Davis-Johnson"/>
    <s v="Automated reciprocal protocol"/>
    <n v="1400"/>
    <n v="5415"/>
    <n v="386.79"/>
    <x v="1"/>
    <n v="24.953917050691246"/>
    <n v="217"/>
    <x v="1"/>
    <x v="1"/>
    <n v="1434517200"/>
    <n v="1436504400"/>
    <b v="0"/>
    <b v="1"/>
    <x v="4"/>
    <x v="19"/>
    <s v="film &amp; video/television"/>
  </r>
  <r>
    <n v="864"/>
    <s v="Stevenson-Thompson"/>
    <s v="Automated static workforce"/>
    <n v="4200"/>
    <n v="14577"/>
    <n v="347.07"/>
    <x v="1"/>
    <n v="97.18"/>
    <n v="150"/>
    <x v="1"/>
    <x v="1"/>
    <n v="1471582800"/>
    <n v="1472014800"/>
    <b v="0"/>
    <b v="0"/>
    <x v="4"/>
    <x v="12"/>
    <s v="film &amp; video/shorts"/>
  </r>
  <r>
    <n v="865"/>
    <s v="Ellis, Smith and Armstrong"/>
    <s v="Horizontal attitude-oriented help-desk"/>
    <n v="81000"/>
    <n v="150515"/>
    <n v="185.82"/>
    <x v="1"/>
    <n v="46.000916870415651"/>
    <n v="3272"/>
    <x v="1"/>
    <x v="1"/>
    <n v="1410757200"/>
    <n v="1411534800"/>
    <b v="0"/>
    <b v="0"/>
    <x v="3"/>
    <x v="3"/>
    <s v="theater/plays"/>
  </r>
  <r>
    <n v="866"/>
    <s v="Jackson-Brown"/>
    <s v="Versatile 5thgeneration matrices"/>
    <n v="182800"/>
    <n v="79045"/>
    <n v="43.24"/>
    <x v="3"/>
    <n v="88.023385300668153"/>
    <n v="898"/>
    <x v="1"/>
    <x v="1"/>
    <n v="1304830800"/>
    <n v="1304917200"/>
    <b v="0"/>
    <b v="0"/>
    <x v="7"/>
    <x v="14"/>
    <s v="photography/photography books"/>
  </r>
  <r>
    <n v="867"/>
    <s v="Kane, Pruitt and Rivera"/>
    <s v="Cross-platform next generation service-desk"/>
    <n v="4800"/>
    <n v="7797"/>
    <n v="162.44"/>
    <x v="1"/>
    <n v="25.99"/>
    <n v="300"/>
    <x v="1"/>
    <x v="1"/>
    <n v="1539061200"/>
    <n v="1539579600"/>
    <b v="0"/>
    <b v="0"/>
    <x v="0"/>
    <x v="0"/>
    <s v="food/food trucks"/>
  </r>
  <r>
    <n v="868"/>
    <s v="Wood, Buckley and Meza"/>
    <s v="Front-line web-enabled installation"/>
    <n v="7000"/>
    <n v="12939"/>
    <n v="184.84"/>
    <x v="1"/>
    <n v="102.69047619047619"/>
    <n v="126"/>
    <x v="1"/>
    <x v="1"/>
    <n v="1381554000"/>
    <n v="1382504400"/>
    <b v="0"/>
    <b v="0"/>
    <x v="3"/>
    <x v="3"/>
    <s v="theater/plays"/>
  </r>
  <r>
    <n v="869"/>
    <s v="Brown-Williams"/>
    <s v="Multi-channeled responsive product"/>
    <n v="161900"/>
    <n v="38376"/>
    <n v="23.7"/>
    <x v="0"/>
    <n v="72.958174904942965"/>
    <n v="526"/>
    <x v="1"/>
    <x v="1"/>
    <n v="1277096400"/>
    <n v="1278306000"/>
    <b v="0"/>
    <b v="0"/>
    <x v="4"/>
    <x v="6"/>
    <s v="film &amp; video/drama"/>
  </r>
  <r>
    <n v="870"/>
    <s v="Hansen-Austin"/>
    <s v="Adaptive demand-driven encryption"/>
    <n v="7700"/>
    <n v="6920"/>
    <n v="89.87"/>
    <x v="0"/>
    <n v="57.190082644628099"/>
    <n v="121"/>
    <x v="1"/>
    <x v="1"/>
    <n v="1440392400"/>
    <n v="1442552400"/>
    <b v="0"/>
    <b v="0"/>
    <x v="3"/>
    <x v="3"/>
    <s v="theater/plays"/>
  </r>
  <r>
    <n v="871"/>
    <s v="Santana-George"/>
    <s v="Re-engineered client-driven knowledge user"/>
    <n v="71500"/>
    <n v="194912"/>
    <n v="272.60000000000002"/>
    <x v="1"/>
    <n v="84.013793103448279"/>
    <n v="2320"/>
    <x v="1"/>
    <x v="1"/>
    <n v="1509512400"/>
    <n v="1511071200"/>
    <b v="0"/>
    <b v="1"/>
    <x v="3"/>
    <x v="3"/>
    <s v="theater/plays"/>
  </r>
  <r>
    <n v="872"/>
    <s v="Davis LLC"/>
    <s v="Compatible logistical paradigm"/>
    <n v="4700"/>
    <n v="7992"/>
    <n v="170.04"/>
    <x v="1"/>
    <n v="98.666666666666671"/>
    <n v="81"/>
    <x v="2"/>
    <x v="2"/>
    <n v="1535950800"/>
    <n v="1536382800"/>
    <b v="0"/>
    <b v="0"/>
    <x v="4"/>
    <x v="22"/>
    <s v="film &amp; video/science fiction"/>
  </r>
  <r>
    <n v="873"/>
    <s v="Vazquez, Ochoa and Clark"/>
    <s v="Intuitive value-added installation"/>
    <n v="42100"/>
    <n v="79268"/>
    <n v="188.29"/>
    <x v="1"/>
    <n v="42.007419183889773"/>
    <n v="1887"/>
    <x v="1"/>
    <x v="1"/>
    <n v="1389160800"/>
    <n v="1389592800"/>
    <b v="0"/>
    <b v="0"/>
    <x v="7"/>
    <x v="14"/>
    <s v="photography/photography books"/>
  </r>
  <r>
    <n v="874"/>
    <s v="Chung-Nguyen"/>
    <s v="Managed discrete parallelism"/>
    <n v="40200"/>
    <n v="139468"/>
    <n v="346.94"/>
    <x v="1"/>
    <n v="32.002753556677376"/>
    <n v="4358"/>
    <x v="1"/>
    <x v="1"/>
    <n v="1271998800"/>
    <n v="1275282000"/>
    <b v="0"/>
    <b v="1"/>
    <x v="7"/>
    <x v="14"/>
    <s v="photography/photography books"/>
  </r>
  <r>
    <n v="875"/>
    <s v="Mueller-Harmon"/>
    <s v="Implemented tangible approach"/>
    <n v="7900"/>
    <n v="5465"/>
    <n v="69.180000000000007"/>
    <x v="0"/>
    <n v="81.567164179104481"/>
    <n v="67"/>
    <x v="1"/>
    <x v="1"/>
    <n v="1294898400"/>
    <n v="1294984800"/>
    <b v="0"/>
    <b v="0"/>
    <x v="1"/>
    <x v="1"/>
    <s v="music/rock"/>
  </r>
  <r>
    <n v="876"/>
    <s v="Dixon, Perez and Banks"/>
    <s v="Re-engineered encompassing definition"/>
    <n v="8300"/>
    <n v="2111"/>
    <n v="25.43"/>
    <x v="0"/>
    <n v="37.035087719298247"/>
    <n v="57"/>
    <x v="0"/>
    <x v="0"/>
    <n v="1559970000"/>
    <n v="1562043600"/>
    <b v="0"/>
    <b v="0"/>
    <x v="7"/>
    <x v="14"/>
    <s v="photography/photography books"/>
  </r>
  <r>
    <n v="877"/>
    <s v="Estrada Group"/>
    <s v="Multi-lateral uniform collaboration"/>
    <n v="163600"/>
    <n v="126628"/>
    <n v="77.400000000000006"/>
    <x v="0"/>
    <n v="103.033360455655"/>
    <n v="1229"/>
    <x v="1"/>
    <x v="1"/>
    <n v="1469509200"/>
    <n v="1469595600"/>
    <b v="0"/>
    <b v="0"/>
    <x v="0"/>
    <x v="0"/>
    <s v="food/food trucks"/>
  </r>
  <r>
    <n v="878"/>
    <s v="Lutz Group"/>
    <s v="Enterprise-wide foreground paradigm"/>
    <n v="2700"/>
    <n v="1012"/>
    <n v="37.479999999999997"/>
    <x v="0"/>
    <n v="84.333333333333329"/>
    <n v="12"/>
    <x v="6"/>
    <x v="6"/>
    <n v="1579068000"/>
    <n v="1581141600"/>
    <b v="0"/>
    <b v="0"/>
    <x v="1"/>
    <x v="16"/>
    <s v="music/metal"/>
  </r>
  <r>
    <n v="879"/>
    <s v="Ortiz Inc"/>
    <s v="Stand-alone incremental parallelism"/>
    <n v="1000"/>
    <n v="5438"/>
    <n v="543.79999999999995"/>
    <x v="1"/>
    <n v="102.60377358490567"/>
    <n v="53"/>
    <x v="1"/>
    <x v="1"/>
    <n v="1487743200"/>
    <n v="1488520800"/>
    <b v="0"/>
    <b v="0"/>
    <x v="5"/>
    <x v="9"/>
    <s v="publishing/nonfiction"/>
  </r>
  <r>
    <n v="880"/>
    <s v="Craig, Ellis and Miller"/>
    <s v="Persevering 5thgeneration throughput"/>
    <n v="84500"/>
    <n v="193101"/>
    <n v="228.52"/>
    <x v="1"/>
    <n v="79.992129246064621"/>
    <n v="2414"/>
    <x v="1"/>
    <x v="1"/>
    <n v="1563685200"/>
    <n v="1563858000"/>
    <b v="0"/>
    <b v="0"/>
    <x v="1"/>
    <x v="5"/>
    <s v="music/electric music"/>
  </r>
  <r>
    <n v="881"/>
    <s v="Charles Inc"/>
    <s v="Implemented object-oriented synergy"/>
    <n v="81300"/>
    <n v="31665"/>
    <n v="38.950000000000003"/>
    <x v="0"/>
    <n v="70.055309734513273"/>
    <n v="452"/>
    <x v="1"/>
    <x v="1"/>
    <n v="1436418000"/>
    <n v="1438923600"/>
    <b v="0"/>
    <b v="1"/>
    <x v="3"/>
    <x v="3"/>
    <s v="theater/plays"/>
  </r>
  <r>
    <n v="882"/>
    <s v="White-Rosario"/>
    <s v="Balanced demand-driven definition"/>
    <n v="800"/>
    <n v="2960"/>
    <n v="370"/>
    <x v="1"/>
    <n v="37"/>
    <n v="80"/>
    <x v="1"/>
    <x v="1"/>
    <n v="1421820000"/>
    <n v="1422165600"/>
    <b v="0"/>
    <b v="0"/>
    <x v="3"/>
    <x v="3"/>
    <s v="theater/plays"/>
  </r>
  <r>
    <n v="883"/>
    <s v="Simmons-Villarreal"/>
    <s v="Customer-focused mobile Graphic Interface"/>
    <n v="3400"/>
    <n v="8089"/>
    <n v="237.91"/>
    <x v="1"/>
    <n v="41.911917098445599"/>
    <n v="193"/>
    <x v="1"/>
    <x v="1"/>
    <n v="1274763600"/>
    <n v="1277874000"/>
    <b v="0"/>
    <b v="0"/>
    <x v="4"/>
    <x v="12"/>
    <s v="film &amp; video/shorts"/>
  </r>
  <r>
    <n v="884"/>
    <s v="Strickland Group"/>
    <s v="Horizontal secondary interface"/>
    <n v="170800"/>
    <n v="109374"/>
    <n v="64.040000000000006"/>
    <x v="0"/>
    <n v="57.992576882290564"/>
    <n v="1886"/>
    <x v="1"/>
    <x v="1"/>
    <n v="1399179600"/>
    <n v="1399352400"/>
    <b v="0"/>
    <b v="1"/>
    <x v="3"/>
    <x v="3"/>
    <s v="theater/plays"/>
  </r>
  <r>
    <n v="885"/>
    <s v="Lynch Ltd"/>
    <s v="Virtual analyzing collaboration"/>
    <n v="1800"/>
    <n v="2129"/>
    <n v="118.28"/>
    <x v="1"/>
    <n v="40.942307692307693"/>
    <n v="52"/>
    <x v="1"/>
    <x v="1"/>
    <n v="1275800400"/>
    <n v="1279083600"/>
    <b v="0"/>
    <b v="0"/>
    <x v="3"/>
    <x v="3"/>
    <s v="theater/plays"/>
  </r>
  <r>
    <n v="886"/>
    <s v="Sanders LLC"/>
    <s v="Multi-tiered explicit focus group"/>
    <n v="150600"/>
    <n v="127745"/>
    <n v="84.82"/>
    <x v="0"/>
    <n v="69.9972602739726"/>
    <n v="1825"/>
    <x v="1"/>
    <x v="1"/>
    <n v="1282798800"/>
    <n v="1284354000"/>
    <b v="0"/>
    <b v="0"/>
    <x v="1"/>
    <x v="7"/>
    <s v="music/indie rock"/>
  </r>
  <r>
    <n v="887"/>
    <s v="Cooper LLC"/>
    <s v="Multi-layered systematic knowledgebase"/>
    <n v="7800"/>
    <n v="2289"/>
    <n v="29.35"/>
    <x v="0"/>
    <n v="73.838709677419359"/>
    <n v="31"/>
    <x v="1"/>
    <x v="1"/>
    <n v="1437109200"/>
    <n v="1441170000"/>
    <b v="0"/>
    <b v="1"/>
    <x v="3"/>
    <x v="3"/>
    <s v="theater/plays"/>
  </r>
  <r>
    <n v="888"/>
    <s v="Palmer Ltd"/>
    <s v="Reverse-engineered uniform knowledge user"/>
    <n v="5800"/>
    <n v="12174"/>
    <n v="209.9"/>
    <x v="1"/>
    <n v="41.979310344827589"/>
    <n v="290"/>
    <x v="1"/>
    <x v="1"/>
    <n v="1491886800"/>
    <n v="1493528400"/>
    <b v="0"/>
    <b v="0"/>
    <x v="3"/>
    <x v="3"/>
    <s v="theater/plays"/>
  </r>
  <r>
    <n v="889"/>
    <s v="Santos Group"/>
    <s v="Secured dynamic capacity"/>
    <n v="5600"/>
    <n v="9508"/>
    <n v="169.79"/>
    <x v="1"/>
    <n v="77.93442622950819"/>
    <n v="122"/>
    <x v="1"/>
    <x v="1"/>
    <n v="1394600400"/>
    <n v="1395205200"/>
    <b v="0"/>
    <b v="1"/>
    <x v="1"/>
    <x v="5"/>
    <s v="music/electric music"/>
  </r>
  <r>
    <n v="890"/>
    <s v="Christian, Kim and Jimenez"/>
    <s v="Devolved foreground throughput"/>
    <n v="134400"/>
    <n v="155849"/>
    <n v="115.96"/>
    <x v="1"/>
    <n v="106.01972789115646"/>
    <n v="1470"/>
    <x v="1"/>
    <x v="1"/>
    <n v="1561352400"/>
    <n v="1561438800"/>
    <b v="0"/>
    <b v="0"/>
    <x v="1"/>
    <x v="7"/>
    <s v="music/indie rock"/>
  </r>
  <r>
    <n v="891"/>
    <s v="Williams, Price and Hurley"/>
    <s v="Synchronized demand-driven infrastructure"/>
    <n v="3000"/>
    <n v="7758"/>
    <n v="258.60000000000002"/>
    <x v="1"/>
    <n v="47.018181818181816"/>
    <n v="165"/>
    <x v="0"/>
    <x v="0"/>
    <n v="1322892000"/>
    <n v="1326693600"/>
    <b v="0"/>
    <b v="0"/>
    <x v="4"/>
    <x v="4"/>
    <s v="film &amp; video/documentary"/>
  </r>
  <r>
    <n v="892"/>
    <s v="Anderson, Parks and Estrada"/>
    <s v="Realigned discrete structure"/>
    <n v="6000"/>
    <n v="13835"/>
    <n v="230.58"/>
    <x v="1"/>
    <n v="76.016483516483518"/>
    <n v="182"/>
    <x v="1"/>
    <x v="1"/>
    <n v="1274418000"/>
    <n v="1277960400"/>
    <b v="0"/>
    <b v="0"/>
    <x v="5"/>
    <x v="18"/>
    <s v="publishing/translations"/>
  </r>
  <r>
    <n v="893"/>
    <s v="Collins-Martinez"/>
    <s v="Progressive grid-enabled website"/>
    <n v="8400"/>
    <n v="10770"/>
    <n v="128.21"/>
    <x v="1"/>
    <n v="54.120603015075375"/>
    <n v="199"/>
    <x v="6"/>
    <x v="6"/>
    <n v="1434344400"/>
    <n v="1434690000"/>
    <b v="0"/>
    <b v="1"/>
    <x v="4"/>
    <x v="4"/>
    <s v="film &amp; video/documentary"/>
  </r>
  <r>
    <n v="894"/>
    <s v="Barrett Inc"/>
    <s v="Organic cohesive neural-net"/>
    <n v="1700"/>
    <n v="3208"/>
    <n v="188.71"/>
    <x v="1"/>
    <n v="57.285714285714285"/>
    <n v="56"/>
    <x v="4"/>
    <x v="4"/>
    <n v="1373518800"/>
    <n v="1376110800"/>
    <b v="0"/>
    <b v="1"/>
    <x v="4"/>
    <x v="19"/>
    <s v="film &amp; video/television"/>
  </r>
  <r>
    <n v="895"/>
    <s v="Adams-Rollins"/>
    <s v="Integrated demand-driven info-mediaries"/>
    <n v="159800"/>
    <n v="11108"/>
    <n v="6.95"/>
    <x v="0"/>
    <n v="103.81308411214954"/>
    <n v="107"/>
    <x v="1"/>
    <x v="1"/>
    <n v="1517637600"/>
    <n v="1518415200"/>
    <b v="0"/>
    <b v="0"/>
    <x v="3"/>
    <x v="3"/>
    <s v="theater/plays"/>
  </r>
  <r>
    <n v="896"/>
    <s v="Wright-Bryant"/>
    <s v="Reverse-engineered client-server extranet"/>
    <n v="19800"/>
    <n v="153338"/>
    <n v="774.43"/>
    <x v="1"/>
    <n v="105.02602739726028"/>
    <n v="1460"/>
    <x v="2"/>
    <x v="2"/>
    <n v="1310619600"/>
    <n v="1310878800"/>
    <b v="0"/>
    <b v="1"/>
    <x v="0"/>
    <x v="0"/>
    <s v="food/food trucks"/>
  </r>
  <r>
    <n v="897"/>
    <s v="Berry-Cannon"/>
    <s v="Organized discrete encoding"/>
    <n v="8800"/>
    <n v="2437"/>
    <n v="27.69"/>
    <x v="0"/>
    <n v="90.259259259259252"/>
    <n v="27"/>
    <x v="1"/>
    <x v="1"/>
    <n v="1556427600"/>
    <n v="1556600400"/>
    <b v="0"/>
    <b v="0"/>
    <x v="3"/>
    <x v="3"/>
    <s v="theater/plays"/>
  </r>
  <r>
    <n v="898"/>
    <s v="Davis-Gonzalez"/>
    <s v="Balanced regional flexibility"/>
    <n v="179100"/>
    <n v="93991"/>
    <n v="52.48"/>
    <x v="0"/>
    <n v="76.978705978705975"/>
    <n v="1221"/>
    <x v="1"/>
    <x v="1"/>
    <n v="1576476000"/>
    <n v="1576994400"/>
    <b v="0"/>
    <b v="0"/>
    <x v="4"/>
    <x v="4"/>
    <s v="film &amp; video/documentary"/>
  </r>
  <r>
    <n v="899"/>
    <s v="Best-Young"/>
    <s v="Implemented multimedia time-frame"/>
    <n v="3100"/>
    <n v="12620"/>
    <n v="407.1"/>
    <x v="1"/>
    <n v="102.60162601626017"/>
    <n v="123"/>
    <x v="5"/>
    <x v="5"/>
    <n v="1381122000"/>
    <n v="1382677200"/>
    <b v="0"/>
    <b v="0"/>
    <x v="1"/>
    <x v="17"/>
    <s v="music/jazz"/>
  </r>
  <r>
    <n v="900"/>
    <s v="Powers, Smith and Deleon"/>
    <s v="Enhanced uniform service-desk"/>
    <n v="100"/>
    <n v="2"/>
    <n v="2"/>
    <x v="0"/>
    <n v="2"/>
    <n v="1"/>
    <x v="1"/>
    <x v="1"/>
    <n v="1411102800"/>
    <n v="1411189200"/>
    <b v="0"/>
    <b v="1"/>
    <x v="2"/>
    <x v="2"/>
    <s v="technology/web"/>
  </r>
  <r>
    <n v="901"/>
    <s v="Hogan Group"/>
    <s v="Versatile bottom-line definition"/>
    <n v="5600"/>
    <n v="8746"/>
    <n v="156.18"/>
    <x v="1"/>
    <n v="55.0062893081761"/>
    <n v="159"/>
    <x v="1"/>
    <x v="1"/>
    <n v="1531803600"/>
    <n v="1534654800"/>
    <b v="0"/>
    <b v="1"/>
    <x v="1"/>
    <x v="1"/>
    <s v="music/rock"/>
  </r>
  <r>
    <n v="902"/>
    <s v="Wang, Silva and Byrd"/>
    <s v="Integrated bifurcated software"/>
    <n v="1400"/>
    <n v="3534"/>
    <n v="252.43"/>
    <x v="1"/>
    <n v="32.127272727272725"/>
    <n v="110"/>
    <x v="1"/>
    <x v="1"/>
    <n v="1454133600"/>
    <n v="1457762400"/>
    <b v="0"/>
    <b v="0"/>
    <x v="2"/>
    <x v="2"/>
    <s v="technology/web"/>
  </r>
  <r>
    <n v="903"/>
    <s v="Parker-Morris"/>
    <s v="Assimilated next generation instruction set"/>
    <n v="41000"/>
    <n v="709"/>
    <n v="1.73"/>
    <x v="2"/>
    <n v="50.642857142857146"/>
    <n v="14"/>
    <x v="1"/>
    <x v="1"/>
    <n v="1336194000"/>
    <n v="1337490000"/>
    <b v="0"/>
    <b v="1"/>
    <x v="5"/>
    <x v="9"/>
    <s v="publishing/nonfiction"/>
  </r>
  <r>
    <n v="904"/>
    <s v="Rodriguez, Johnson and Jackson"/>
    <s v="Digitized foreground array"/>
    <n v="6500"/>
    <n v="795"/>
    <n v="12.23"/>
    <x v="0"/>
    <n v="49.6875"/>
    <n v="16"/>
    <x v="1"/>
    <x v="1"/>
    <n v="1349326800"/>
    <n v="1349672400"/>
    <b v="0"/>
    <b v="0"/>
    <x v="5"/>
    <x v="15"/>
    <s v="publishing/radio &amp; podcasts"/>
  </r>
  <r>
    <n v="905"/>
    <s v="Haynes PLC"/>
    <s v="Re-engineered clear-thinking project"/>
    <n v="7900"/>
    <n v="12955"/>
    <n v="163.99"/>
    <x v="1"/>
    <n v="54.894067796610166"/>
    <n v="236"/>
    <x v="1"/>
    <x v="1"/>
    <n v="1379566800"/>
    <n v="1379826000"/>
    <b v="0"/>
    <b v="0"/>
    <x v="3"/>
    <x v="3"/>
    <s v="theater/plays"/>
  </r>
  <r>
    <n v="906"/>
    <s v="Hayes Group"/>
    <s v="Implemented even-keeled standardization"/>
    <n v="5500"/>
    <n v="8964"/>
    <n v="162.97999999999999"/>
    <x v="1"/>
    <n v="46.931937172774866"/>
    <n v="191"/>
    <x v="1"/>
    <x v="1"/>
    <n v="1494651600"/>
    <n v="1497762000"/>
    <b v="1"/>
    <b v="1"/>
    <x v="4"/>
    <x v="4"/>
    <s v="film &amp; video/documentary"/>
  </r>
  <r>
    <n v="907"/>
    <s v="White, Pena and Calhoun"/>
    <s v="Quality-focused asymmetric adapter"/>
    <n v="9100"/>
    <n v="1843"/>
    <n v="20.25"/>
    <x v="0"/>
    <n v="44.951219512195124"/>
    <n v="41"/>
    <x v="1"/>
    <x v="1"/>
    <n v="1303880400"/>
    <n v="1304485200"/>
    <b v="0"/>
    <b v="0"/>
    <x v="3"/>
    <x v="3"/>
    <s v="theater/plays"/>
  </r>
  <r>
    <n v="908"/>
    <s v="Bryant-Pope"/>
    <s v="Networked intangible help-desk"/>
    <n v="38200"/>
    <n v="121950"/>
    <n v="319.24"/>
    <x v="1"/>
    <n v="30.99898322318251"/>
    <n v="3934"/>
    <x v="1"/>
    <x v="1"/>
    <n v="1335934800"/>
    <n v="1336885200"/>
    <b v="0"/>
    <b v="0"/>
    <x v="6"/>
    <x v="11"/>
    <s v="games/video games"/>
  </r>
  <r>
    <n v="909"/>
    <s v="Gates, Li and Thompson"/>
    <s v="Synchronized attitude-oriented frame"/>
    <n v="1800"/>
    <n v="8621"/>
    <n v="478.94"/>
    <x v="1"/>
    <n v="107.7625"/>
    <n v="80"/>
    <x v="0"/>
    <x v="0"/>
    <n v="1528088400"/>
    <n v="1530421200"/>
    <b v="0"/>
    <b v="1"/>
    <x v="3"/>
    <x v="3"/>
    <s v="theater/plays"/>
  </r>
  <r>
    <n v="910"/>
    <s v="King-Morris"/>
    <s v="Proactive incremental architecture"/>
    <n v="154500"/>
    <n v="30215"/>
    <n v="19.559999999999999"/>
    <x v="3"/>
    <n v="102.07770270270271"/>
    <n v="296"/>
    <x v="1"/>
    <x v="1"/>
    <n v="1421906400"/>
    <n v="1421992800"/>
    <b v="0"/>
    <b v="0"/>
    <x v="3"/>
    <x v="3"/>
    <s v="theater/plays"/>
  </r>
  <r>
    <n v="911"/>
    <s v="Carter, Cole and Curtis"/>
    <s v="Cloned responsive standardization"/>
    <n v="5800"/>
    <n v="11539"/>
    <n v="198.95"/>
    <x v="1"/>
    <n v="24.976190476190474"/>
    <n v="462"/>
    <x v="1"/>
    <x v="1"/>
    <n v="1568005200"/>
    <n v="1568178000"/>
    <b v="1"/>
    <b v="0"/>
    <x v="2"/>
    <x v="2"/>
    <s v="technology/web"/>
  </r>
  <r>
    <n v="912"/>
    <s v="Sanchez-Parsons"/>
    <s v="Reduced bifurcated pricing structure"/>
    <n v="1800"/>
    <n v="14310"/>
    <n v="795"/>
    <x v="1"/>
    <n v="79.944134078212286"/>
    <n v="179"/>
    <x v="1"/>
    <x v="1"/>
    <n v="1346821200"/>
    <n v="1347944400"/>
    <b v="1"/>
    <b v="0"/>
    <x v="4"/>
    <x v="6"/>
    <s v="film &amp; video/drama"/>
  </r>
  <r>
    <n v="913"/>
    <s v="Rivera-Pearson"/>
    <s v="Re-engineered asymmetric challenge"/>
    <n v="70200"/>
    <n v="35536"/>
    <n v="50.62"/>
    <x v="0"/>
    <n v="67.946462715105156"/>
    <n v="523"/>
    <x v="2"/>
    <x v="2"/>
    <n v="1557637200"/>
    <n v="1558760400"/>
    <b v="0"/>
    <b v="0"/>
    <x v="4"/>
    <x v="6"/>
    <s v="film &amp; video/drama"/>
  </r>
  <r>
    <n v="914"/>
    <s v="Ramirez, Padilla and Barrera"/>
    <s v="Diverse client-driven conglomeration"/>
    <n v="6400"/>
    <n v="3676"/>
    <n v="57.44"/>
    <x v="0"/>
    <n v="26.070921985815602"/>
    <n v="141"/>
    <x v="4"/>
    <x v="4"/>
    <n v="1375592400"/>
    <n v="1376629200"/>
    <b v="0"/>
    <b v="0"/>
    <x v="3"/>
    <x v="3"/>
    <s v="theater/plays"/>
  </r>
  <r>
    <n v="915"/>
    <s v="Riggs Group"/>
    <s v="Configurable upward-trending solution"/>
    <n v="125900"/>
    <n v="195936"/>
    <n v="155.63"/>
    <x v="1"/>
    <n v="105.0032154340836"/>
    <n v="1866"/>
    <x v="4"/>
    <x v="4"/>
    <n v="1503982800"/>
    <n v="1504760400"/>
    <b v="0"/>
    <b v="0"/>
    <x v="4"/>
    <x v="19"/>
    <s v="film &amp; video/television"/>
  </r>
  <r>
    <n v="916"/>
    <s v="Clements Ltd"/>
    <s v="Persistent bandwidth-monitored framework"/>
    <n v="3700"/>
    <n v="1343"/>
    <n v="36.299999999999997"/>
    <x v="0"/>
    <n v="25.826923076923077"/>
    <n v="52"/>
    <x v="1"/>
    <x v="1"/>
    <n v="1418882400"/>
    <n v="1419660000"/>
    <b v="0"/>
    <b v="0"/>
    <x v="7"/>
    <x v="14"/>
    <s v="photography/photography books"/>
  </r>
  <r>
    <n v="917"/>
    <s v="Cooper Inc"/>
    <s v="Polarized discrete product"/>
    <n v="3600"/>
    <n v="2097"/>
    <n v="58.25"/>
    <x v="2"/>
    <n v="77.666666666666671"/>
    <n v="27"/>
    <x v="4"/>
    <x v="4"/>
    <n v="1309237200"/>
    <n v="1311310800"/>
    <b v="0"/>
    <b v="1"/>
    <x v="4"/>
    <x v="12"/>
    <s v="film &amp; video/shorts"/>
  </r>
  <r>
    <n v="918"/>
    <s v="Jones-Gonzalez"/>
    <s v="Seamless dynamic website"/>
    <n v="3800"/>
    <n v="9021"/>
    <n v="237.39"/>
    <x v="1"/>
    <n v="57.82692307692308"/>
    <n v="156"/>
    <x v="5"/>
    <x v="5"/>
    <n v="1343365200"/>
    <n v="1344315600"/>
    <b v="0"/>
    <b v="0"/>
    <x v="5"/>
    <x v="15"/>
    <s v="publishing/radio &amp; podcasts"/>
  </r>
  <r>
    <n v="919"/>
    <s v="Fox Ltd"/>
    <s v="Extended multimedia firmware"/>
    <n v="35600"/>
    <n v="20915"/>
    <n v="58.75"/>
    <x v="0"/>
    <n v="92.955555555555549"/>
    <n v="225"/>
    <x v="2"/>
    <x v="2"/>
    <n v="1507957200"/>
    <n v="1510725600"/>
    <b v="0"/>
    <b v="1"/>
    <x v="3"/>
    <x v="3"/>
    <s v="theater/plays"/>
  </r>
  <r>
    <n v="920"/>
    <s v="Green, Murphy and Webb"/>
    <s v="Versatile directional project"/>
    <n v="5300"/>
    <n v="9676"/>
    <n v="182.57"/>
    <x v="1"/>
    <n v="37.945098039215686"/>
    <n v="255"/>
    <x v="1"/>
    <x v="1"/>
    <n v="1549519200"/>
    <n v="1551247200"/>
    <b v="1"/>
    <b v="0"/>
    <x v="4"/>
    <x v="10"/>
    <s v="film &amp; video/animation"/>
  </r>
  <r>
    <n v="921"/>
    <s v="Stevenson PLC"/>
    <s v="Profound directional knowledge user"/>
    <n v="160400"/>
    <n v="1210"/>
    <n v="0.75"/>
    <x v="0"/>
    <n v="31.842105263157894"/>
    <n v="38"/>
    <x v="1"/>
    <x v="1"/>
    <n v="1329026400"/>
    <n v="1330236000"/>
    <b v="0"/>
    <b v="0"/>
    <x v="2"/>
    <x v="2"/>
    <s v="technology/web"/>
  </r>
  <r>
    <n v="922"/>
    <s v="Soto-Anthony"/>
    <s v="Ameliorated logistical capability"/>
    <n v="51400"/>
    <n v="90440"/>
    <n v="175.95"/>
    <x v="1"/>
    <n v="40"/>
    <n v="2261"/>
    <x v="1"/>
    <x v="1"/>
    <n v="1544335200"/>
    <n v="1545112800"/>
    <b v="0"/>
    <b v="1"/>
    <x v="1"/>
    <x v="21"/>
    <s v="music/world music"/>
  </r>
  <r>
    <n v="923"/>
    <s v="Wise and Sons"/>
    <s v="Sharable discrete definition"/>
    <n v="1700"/>
    <n v="4044"/>
    <n v="237.88"/>
    <x v="1"/>
    <n v="101.1"/>
    <n v="40"/>
    <x v="1"/>
    <x v="1"/>
    <n v="1279083600"/>
    <n v="1279170000"/>
    <b v="0"/>
    <b v="0"/>
    <x v="3"/>
    <x v="3"/>
    <s v="theater/plays"/>
  </r>
  <r>
    <n v="924"/>
    <s v="Butler-Barr"/>
    <s v="User-friendly next generation core"/>
    <n v="39400"/>
    <n v="192292"/>
    <n v="488.05"/>
    <x v="1"/>
    <n v="84.006989951944078"/>
    <n v="2289"/>
    <x v="6"/>
    <x v="6"/>
    <n v="1572498000"/>
    <n v="1573452000"/>
    <b v="0"/>
    <b v="0"/>
    <x v="3"/>
    <x v="3"/>
    <s v="theater/plays"/>
  </r>
  <r>
    <n v="925"/>
    <s v="Wilson, Jefferson and Anderson"/>
    <s v="Profit-focused empowering system engine"/>
    <n v="3000"/>
    <n v="6722"/>
    <n v="224.07"/>
    <x v="1"/>
    <n v="103.41538461538461"/>
    <n v="65"/>
    <x v="1"/>
    <x v="1"/>
    <n v="1506056400"/>
    <n v="1507093200"/>
    <b v="0"/>
    <b v="0"/>
    <x v="3"/>
    <x v="3"/>
    <s v="theater/plays"/>
  </r>
  <r>
    <n v="926"/>
    <s v="Brown-Oliver"/>
    <s v="Synchronized cohesive encoding"/>
    <n v="8700"/>
    <n v="1577"/>
    <n v="18.13"/>
    <x v="0"/>
    <n v="105.13333333333334"/>
    <n v="15"/>
    <x v="1"/>
    <x v="1"/>
    <n v="1463029200"/>
    <n v="1463374800"/>
    <b v="0"/>
    <b v="0"/>
    <x v="0"/>
    <x v="0"/>
    <s v="food/food trucks"/>
  </r>
  <r>
    <n v="927"/>
    <s v="Davis-Gardner"/>
    <s v="Synergistic dynamic utilization"/>
    <n v="7200"/>
    <n v="3301"/>
    <n v="45.85"/>
    <x v="0"/>
    <n v="89.21621621621621"/>
    <n v="37"/>
    <x v="1"/>
    <x v="1"/>
    <n v="1342069200"/>
    <n v="1344574800"/>
    <b v="0"/>
    <b v="0"/>
    <x v="3"/>
    <x v="3"/>
    <s v="theater/plays"/>
  </r>
  <r>
    <n v="928"/>
    <s v="Dawson Group"/>
    <s v="Triple-buffered bi-directional model"/>
    <n v="167400"/>
    <n v="196386"/>
    <n v="117.32"/>
    <x v="1"/>
    <n v="51.995234312946785"/>
    <n v="3777"/>
    <x v="6"/>
    <x v="6"/>
    <n v="1388296800"/>
    <n v="1389074400"/>
    <b v="0"/>
    <b v="0"/>
    <x v="2"/>
    <x v="2"/>
    <s v="technology/web"/>
  </r>
  <r>
    <n v="929"/>
    <s v="Turner-Terrell"/>
    <s v="Polarized tertiary function"/>
    <n v="5500"/>
    <n v="11952"/>
    <n v="217.31"/>
    <x v="1"/>
    <n v="64.956521739130437"/>
    <n v="184"/>
    <x v="4"/>
    <x v="4"/>
    <n v="1493787600"/>
    <n v="1494997200"/>
    <b v="0"/>
    <b v="0"/>
    <x v="3"/>
    <x v="3"/>
    <s v="theater/plays"/>
  </r>
  <r>
    <n v="930"/>
    <s v="Hall, Buchanan and Benton"/>
    <s v="Configurable fault-tolerant structure"/>
    <n v="3500"/>
    <n v="3930"/>
    <n v="112.29"/>
    <x v="1"/>
    <n v="46.235294117647058"/>
    <n v="85"/>
    <x v="1"/>
    <x v="1"/>
    <n v="1424844000"/>
    <n v="1425448800"/>
    <b v="0"/>
    <b v="1"/>
    <x v="3"/>
    <x v="3"/>
    <s v="theater/plays"/>
  </r>
  <r>
    <n v="931"/>
    <s v="Lowery, Hayden and Cruz"/>
    <s v="Digitized 24/7 budgetary management"/>
    <n v="7900"/>
    <n v="5729"/>
    <n v="72.52"/>
    <x v="0"/>
    <n v="51.151785714285715"/>
    <n v="112"/>
    <x v="1"/>
    <x v="1"/>
    <n v="1403931600"/>
    <n v="1404104400"/>
    <b v="0"/>
    <b v="1"/>
    <x v="3"/>
    <x v="3"/>
    <s v="theater/plays"/>
  </r>
  <r>
    <n v="932"/>
    <s v="Mora, Miller and Harper"/>
    <s v="Stand-alone zero tolerance algorithm"/>
    <n v="2300"/>
    <n v="4883"/>
    <n v="212.3"/>
    <x v="1"/>
    <n v="33.909722222222221"/>
    <n v="144"/>
    <x v="1"/>
    <x v="1"/>
    <n v="1394514000"/>
    <n v="1394773200"/>
    <b v="0"/>
    <b v="0"/>
    <x v="1"/>
    <x v="1"/>
    <s v="music/rock"/>
  </r>
  <r>
    <n v="933"/>
    <s v="Espinoza Group"/>
    <s v="Implemented tangible support"/>
    <n v="73000"/>
    <n v="175015"/>
    <n v="239.75"/>
    <x v="1"/>
    <n v="92.016298633017882"/>
    <n v="1902"/>
    <x v="1"/>
    <x v="1"/>
    <n v="1365397200"/>
    <n v="1366520400"/>
    <b v="0"/>
    <b v="0"/>
    <x v="3"/>
    <x v="3"/>
    <s v="theater/plays"/>
  </r>
  <r>
    <n v="934"/>
    <s v="Davis, Crawford and Lopez"/>
    <s v="Reactive radical framework"/>
    <n v="6200"/>
    <n v="11280"/>
    <n v="181.94"/>
    <x v="1"/>
    <n v="107.42857142857143"/>
    <n v="105"/>
    <x v="1"/>
    <x v="1"/>
    <n v="1456120800"/>
    <n v="1456639200"/>
    <b v="0"/>
    <b v="0"/>
    <x v="3"/>
    <x v="3"/>
    <s v="theater/plays"/>
  </r>
  <r>
    <n v="935"/>
    <s v="Richards, Stevens and Fleming"/>
    <s v="Object-based full-range knowledge user"/>
    <n v="6100"/>
    <n v="10012"/>
    <n v="164.13"/>
    <x v="1"/>
    <n v="75.848484848484844"/>
    <n v="132"/>
    <x v="1"/>
    <x v="1"/>
    <n v="1437714000"/>
    <n v="1438318800"/>
    <b v="0"/>
    <b v="0"/>
    <x v="3"/>
    <x v="3"/>
    <s v="theater/plays"/>
  </r>
  <r>
    <n v="936"/>
    <s v="Brown Ltd"/>
    <s v="Enhanced composite contingency"/>
    <n v="103200"/>
    <n v="1690"/>
    <n v="1.64"/>
    <x v="0"/>
    <n v="80.476190476190482"/>
    <n v="21"/>
    <x v="1"/>
    <x v="1"/>
    <n v="1563771600"/>
    <n v="1564030800"/>
    <b v="1"/>
    <b v="0"/>
    <x v="3"/>
    <x v="3"/>
    <s v="theater/plays"/>
  </r>
  <r>
    <n v="937"/>
    <s v="Tapia, Sandoval and Hurley"/>
    <s v="Cloned fresh-thinking model"/>
    <n v="171000"/>
    <n v="84891"/>
    <n v="49.64"/>
    <x v="3"/>
    <n v="86.978483606557376"/>
    <n v="976"/>
    <x v="1"/>
    <x v="1"/>
    <n v="1448517600"/>
    <n v="1449295200"/>
    <b v="0"/>
    <b v="0"/>
    <x v="4"/>
    <x v="4"/>
    <s v="film &amp; video/documentary"/>
  </r>
  <r>
    <n v="938"/>
    <s v="Allen Inc"/>
    <s v="Total dedicated benchmark"/>
    <n v="9200"/>
    <n v="10093"/>
    <n v="109.71"/>
    <x v="1"/>
    <n v="105.13541666666667"/>
    <n v="96"/>
    <x v="1"/>
    <x v="1"/>
    <n v="1528779600"/>
    <n v="1531890000"/>
    <b v="0"/>
    <b v="1"/>
    <x v="5"/>
    <x v="13"/>
    <s v="publishing/fiction"/>
  </r>
  <r>
    <n v="939"/>
    <s v="Williams, Johnson and Campbell"/>
    <s v="Streamlined human-resource Graphic Interface"/>
    <n v="7800"/>
    <n v="3839"/>
    <n v="49.22"/>
    <x v="0"/>
    <n v="57.298507462686565"/>
    <n v="67"/>
    <x v="1"/>
    <x v="1"/>
    <n v="1304744400"/>
    <n v="1306213200"/>
    <b v="0"/>
    <b v="1"/>
    <x v="6"/>
    <x v="11"/>
    <s v="games/video games"/>
  </r>
  <r>
    <n v="940"/>
    <s v="Wiggins Ltd"/>
    <s v="Upgradable analyzing core"/>
    <n v="9900"/>
    <n v="6161"/>
    <n v="62.23"/>
    <x v="2"/>
    <n v="93.348484848484844"/>
    <n v="66"/>
    <x v="0"/>
    <x v="0"/>
    <n v="1354341600"/>
    <n v="1356242400"/>
    <b v="0"/>
    <b v="0"/>
    <x v="2"/>
    <x v="2"/>
    <s v="technology/web"/>
  </r>
  <r>
    <n v="941"/>
    <s v="Luna-Horne"/>
    <s v="Profound exuding pricing structure"/>
    <n v="43000"/>
    <n v="5615"/>
    <n v="13.06"/>
    <x v="0"/>
    <n v="71.987179487179489"/>
    <n v="78"/>
    <x v="1"/>
    <x v="1"/>
    <n v="1294552800"/>
    <n v="1297576800"/>
    <b v="1"/>
    <b v="0"/>
    <x v="3"/>
    <x v="3"/>
    <s v="theater/plays"/>
  </r>
  <r>
    <n v="942"/>
    <s v="Allen Inc"/>
    <s v="Horizontal optimizing model"/>
    <n v="9600"/>
    <n v="6205"/>
    <n v="64.64"/>
    <x v="0"/>
    <n v="92.611940298507463"/>
    <n v="67"/>
    <x v="2"/>
    <x v="2"/>
    <n v="1295935200"/>
    <n v="1296194400"/>
    <b v="0"/>
    <b v="0"/>
    <x v="3"/>
    <x v="3"/>
    <s v="theater/plays"/>
  </r>
  <r>
    <n v="943"/>
    <s v="Peterson, Gonzalez and Spencer"/>
    <s v="Synchronized fault-tolerant algorithm"/>
    <n v="7500"/>
    <n v="11969"/>
    <n v="159.59"/>
    <x v="1"/>
    <n v="104.99122807017544"/>
    <n v="114"/>
    <x v="1"/>
    <x v="1"/>
    <n v="1411534800"/>
    <n v="1414558800"/>
    <b v="0"/>
    <b v="0"/>
    <x v="0"/>
    <x v="0"/>
    <s v="food/food trucks"/>
  </r>
  <r>
    <n v="944"/>
    <s v="Walter Inc"/>
    <s v="Streamlined 5thgeneration intranet"/>
    <n v="10000"/>
    <n v="8142"/>
    <n v="81.42"/>
    <x v="0"/>
    <n v="30.958174904942965"/>
    <n v="263"/>
    <x v="2"/>
    <x v="2"/>
    <n v="1486706400"/>
    <n v="1488348000"/>
    <b v="0"/>
    <b v="0"/>
    <x v="7"/>
    <x v="14"/>
    <s v="photography/photography books"/>
  </r>
  <r>
    <n v="945"/>
    <s v="Sanders, Farley and Huffman"/>
    <s v="Cross-group clear-thinking task-force"/>
    <n v="172000"/>
    <n v="55805"/>
    <n v="32.44"/>
    <x v="0"/>
    <n v="33.001182732111175"/>
    <n v="1691"/>
    <x v="1"/>
    <x v="1"/>
    <n v="1333602000"/>
    <n v="1334898000"/>
    <b v="1"/>
    <b v="0"/>
    <x v="7"/>
    <x v="14"/>
    <s v="photography/photography books"/>
  </r>
  <r>
    <n v="946"/>
    <s v="Hall, Holmes and Walker"/>
    <s v="Public-key bandwidth-monitored intranet"/>
    <n v="153700"/>
    <n v="15238"/>
    <n v="9.91"/>
    <x v="0"/>
    <n v="84.187845303867405"/>
    <n v="181"/>
    <x v="1"/>
    <x v="1"/>
    <n v="1308200400"/>
    <n v="1308373200"/>
    <b v="0"/>
    <b v="0"/>
    <x v="3"/>
    <x v="3"/>
    <s v="theater/plays"/>
  </r>
  <r>
    <n v="947"/>
    <s v="Smith-Powell"/>
    <s v="Upgradable clear-thinking hardware"/>
    <n v="3600"/>
    <n v="961"/>
    <n v="26.69"/>
    <x v="0"/>
    <n v="73.92307692307692"/>
    <n v="13"/>
    <x v="1"/>
    <x v="1"/>
    <n v="1411707600"/>
    <n v="1412312400"/>
    <b v="0"/>
    <b v="0"/>
    <x v="3"/>
    <x v="3"/>
    <s v="theater/plays"/>
  </r>
  <r>
    <n v="948"/>
    <s v="Smith-Hill"/>
    <s v="Integrated holistic paradigm"/>
    <n v="9400"/>
    <n v="5918"/>
    <n v="62.96"/>
    <x v="3"/>
    <n v="36.987499999999997"/>
    <n v="160"/>
    <x v="1"/>
    <x v="1"/>
    <n v="1418364000"/>
    <n v="1419228000"/>
    <b v="1"/>
    <b v="1"/>
    <x v="4"/>
    <x v="4"/>
    <s v="film &amp; video/documentary"/>
  </r>
  <r>
    <n v="949"/>
    <s v="Wright LLC"/>
    <s v="Seamless clear-thinking conglomeration"/>
    <n v="5900"/>
    <n v="9520"/>
    <n v="161.36000000000001"/>
    <x v="1"/>
    <n v="46.896551724137929"/>
    <n v="203"/>
    <x v="1"/>
    <x v="1"/>
    <n v="1429333200"/>
    <n v="1430974800"/>
    <b v="0"/>
    <b v="0"/>
    <x v="2"/>
    <x v="2"/>
    <s v="technology/web"/>
  </r>
  <r>
    <n v="950"/>
    <s v="Williams, Orozco and Gomez"/>
    <s v="Persistent content-based methodology"/>
    <n v="100"/>
    <n v="5"/>
    <n v="5"/>
    <x v="0"/>
    <n v="5"/>
    <n v="1"/>
    <x v="1"/>
    <x v="1"/>
    <n v="1555390800"/>
    <n v="1555822800"/>
    <b v="0"/>
    <b v="1"/>
    <x v="3"/>
    <x v="3"/>
    <s v="theater/plays"/>
  </r>
  <r>
    <n v="951"/>
    <s v="Peterson Ltd"/>
    <s v="Re-engineered 24hour matrix"/>
    <n v="14500"/>
    <n v="159056"/>
    <n v="1096.94"/>
    <x v="1"/>
    <n v="102.02437459910199"/>
    <n v="1559"/>
    <x v="1"/>
    <x v="1"/>
    <n v="1482732000"/>
    <n v="1482818400"/>
    <b v="0"/>
    <b v="1"/>
    <x v="1"/>
    <x v="1"/>
    <s v="music/rock"/>
  </r>
  <r>
    <n v="952"/>
    <s v="Cummings-Hayes"/>
    <s v="Virtual multi-tasking core"/>
    <n v="145500"/>
    <n v="101987"/>
    <n v="70.09"/>
    <x v="3"/>
    <n v="45.007502206531335"/>
    <n v="2266"/>
    <x v="1"/>
    <x v="1"/>
    <n v="1470718800"/>
    <n v="1471928400"/>
    <b v="0"/>
    <b v="0"/>
    <x v="4"/>
    <x v="4"/>
    <s v="film &amp; video/documentary"/>
  </r>
  <r>
    <n v="953"/>
    <s v="Boyle Ltd"/>
    <s v="Streamlined fault-tolerant conglomeration"/>
    <n v="3300"/>
    <n v="1980"/>
    <n v="60"/>
    <x v="0"/>
    <n v="94.285714285714292"/>
    <n v="21"/>
    <x v="1"/>
    <x v="1"/>
    <n v="1450591200"/>
    <n v="1453701600"/>
    <b v="0"/>
    <b v="1"/>
    <x v="4"/>
    <x v="22"/>
    <s v="film &amp; video/science fiction"/>
  </r>
  <r>
    <n v="954"/>
    <s v="Henderson, Parker and Diaz"/>
    <s v="Enterprise-wide client-driven policy"/>
    <n v="42600"/>
    <n v="156384"/>
    <n v="367.1"/>
    <x v="1"/>
    <n v="101.02325581395348"/>
    <n v="1548"/>
    <x v="2"/>
    <x v="2"/>
    <n v="1348290000"/>
    <n v="1350363600"/>
    <b v="0"/>
    <b v="0"/>
    <x v="2"/>
    <x v="2"/>
    <s v="technology/web"/>
  </r>
  <r>
    <n v="955"/>
    <s v="Moss-Obrien"/>
    <s v="Function-based next generation emulation"/>
    <n v="700"/>
    <n v="7763"/>
    <n v="1109"/>
    <x v="1"/>
    <n v="97.037499999999994"/>
    <n v="80"/>
    <x v="1"/>
    <x v="1"/>
    <n v="1353823200"/>
    <n v="1353996000"/>
    <b v="0"/>
    <b v="0"/>
    <x v="3"/>
    <x v="3"/>
    <s v="theater/plays"/>
  </r>
  <r>
    <n v="956"/>
    <s v="Wood Inc"/>
    <s v="Re-engineered composite focus group"/>
    <n v="187600"/>
    <n v="35698"/>
    <n v="19.03"/>
    <x v="0"/>
    <n v="43.00963855421687"/>
    <n v="830"/>
    <x v="1"/>
    <x v="1"/>
    <n v="1450764000"/>
    <n v="1451109600"/>
    <b v="0"/>
    <b v="0"/>
    <x v="4"/>
    <x v="22"/>
    <s v="film &amp; video/science fiction"/>
  </r>
  <r>
    <n v="957"/>
    <s v="Riley, Cohen and Goodman"/>
    <s v="Profound mission-critical function"/>
    <n v="9800"/>
    <n v="12434"/>
    <n v="126.88"/>
    <x v="1"/>
    <n v="94.916030534351151"/>
    <n v="131"/>
    <x v="1"/>
    <x v="1"/>
    <n v="1329372000"/>
    <n v="1329631200"/>
    <b v="0"/>
    <b v="0"/>
    <x v="3"/>
    <x v="3"/>
    <s v="theater/plays"/>
  </r>
  <r>
    <n v="958"/>
    <s v="Green, Robinson and Ho"/>
    <s v="De-engineered zero-defect open system"/>
    <n v="1100"/>
    <n v="8081"/>
    <n v="734.64"/>
    <x v="1"/>
    <n v="72.151785714285708"/>
    <n v="112"/>
    <x v="1"/>
    <x v="1"/>
    <n v="1277096400"/>
    <n v="1278997200"/>
    <b v="0"/>
    <b v="0"/>
    <x v="4"/>
    <x v="10"/>
    <s v="film &amp; video/animation"/>
  </r>
  <r>
    <n v="959"/>
    <s v="Black-Graham"/>
    <s v="Operative hybrid utilization"/>
    <n v="145000"/>
    <n v="6631"/>
    <n v="4.57"/>
    <x v="0"/>
    <n v="51.007692307692309"/>
    <n v="130"/>
    <x v="1"/>
    <x v="1"/>
    <n v="1277701200"/>
    <n v="1280120400"/>
    <b v="0"/>
    <b v="0"/>
    <x v="5"/>
    <x v="18"/>
    <s v="publishing/translations"/>
  </r>
  <r>
    <n v="960"/>
    <s v="Robbins Group"/>
    <s v="Function-based interactive matrix"/>
    <n v="5500"/>
    <n v="4678"/>
    <n v="85.05"/>
    <x v="0"/>
    <n v="85.054545454545448"/>
    <n v="55"/>
    <x v="1"/>
    <x v="1"/>
    <n v="1454911200"/>
    <n v="1458104400"/>
    <b v="0"/>
    <b v="0"/>
    <x v="2"/>
    <x v="2"/>
    <s v="technology/web"/>
  </r>
  <r>
    <n v="961"/>
    <s v="Mason, Case and May"/>
    <s v="Optimized content-based collaboration"/>
    <n v="5700"/>
    <n v="6800"/>
    <n v="119.3"/>
    <x v="1"/>
    <n v="43.87096774193548"/>
    <n v="155"/>
    <x v="1"/>
    <x v="1"/>
    <n v="1297922400"/>
    <n v="1298268000"/>
    <b v="0"/>
    <b v="0"/>
    <x v="5"/>
    <x v="18"/>
    <s v="publishing/translations"/>
  </r>
  <r>
    <n v="962"/>
    <s v="Harris, Russell and Mitchell"/>
    <s v="User-centric cohesive policy"/>
    <n v="3600"/>
    <n v="10657"/>
    <n v="296.02999999999997"/>
    <x v="1"/>
    <n v="40.063909774436091"/>
    <n v="266"/>
    <x v="1"/>
    <x v="1"/>
    <n v="1384408800"/>
    <n v="1386223200"/>
    <b v="0"/>
    <b v="0"/>
    <x v="0"/>
    <x v="0"/>
    <s v="food/food trucks"/>
  </r>
  <r>
    <n v="963"/>
    <s v="Rodriguez-Robinson"/>
    <s v="Ergonomic methodical hub"/>
    <n v="5900"/>
    <n v="4997"/>
    <n v="84.69"/>
    <x v="0"/>
    <n v="43.833333333333336"/>
    <n v="114"/>
    <x v="6"/>
    <x v="6"/>
    <n v="1299304800"/>
    <n v="1299823200"/>
    <b v="0"/>
    <b v="1"/>
    <x v="7"/>
    <x v="14"/>
    <s v="photography/photography books"/>
  </r>
  <r>
    <n v="964"/>
    <s v="Peck, Higgins and Smith"/>
    <s v="Devolved disintermediate encryption"/>
    <n v="3700"/>
    <n v="13164"/>
    <n v="355.78"/>
    <x v="1"/>
    <n v="84.92903225806451"/>
    <n v="155"/>
    <x v="1"/>
    <x v="1"/>
    <n v="1431320400"/>
    <n v="1431752400"/>
    <b v="0"/>
    <b v="0"/>
    <x v="3"/>
    <x v="3"/>
    <s v="theater/plays"/>
  </r>
  <r>
    <n v="965"/>
    <s v="Nunez-King"/>
    <s v="Phased clear-thinking policy"/>
    <n v="2200"/>
    <n v="8501"/>
    <n v="386.41"/>
    <x v="1"/>
    <n v="41.067632850241544"/>
    <n v="207"/>
    <x v="4"/>
    <x v="4"/>
    <n v="1264399200"/>
    <n v="1267855200"/>
    <b v="0"/>
    <b v="0"/>
    <x v="1"/>
    <x v="1"/>
    <s v="music/rock"/>
  </r>
  <r>
    <n v="966"/>
    <s v="Davis and Sons"/>
    <s v="Seamless solution-oriented capacity"/>
    <n v="1700"/>
    <n v="13468"/>
    <n v="792.24"/>
    <x v="1"/>
    <n v="54.971428571428568"/>
    <n v="245"/>
    <x v="1"/>
    <x v="1"/>
    <n v="1497502800"/>
    <n v="1497675600"/>
    <b v="0"/>
    <b v="0"/>
    <x v="3"/>
    <x v="3"/>
    <s v="theater/plays"/>
  </r>
  <r>
    <n v="967"/>
    <s v="Howard-Douglas"/>
    <s v="Organized human-resource attitude"/>
    <n v="88400"/>
    <n v="121138"/>
    <n v="137.03"/>
    <x v="1"/>
    <n v="77.010807374443743"/>
    <n v="1573"/>
    <x v="1"/>
    <x v="1"/>
    <n v="1333688400"/>
    <n v="1336885200"/>
    <b v="0"/>
    <b v="0"/>
    <x v="1"/>
    <x v="21"/>
    <s v="music/world music"/>
  </r>
  <r>
    <n v="968"/>
    <s v="Gonzalez-White"/>
    <s v="Open-architected disintermediate budgetary management"/>
    <n v="2400"/>
    <n v="8117"/>
    <n v="338.21"/>
    <x v="1"/>
    <n v="71.201754385964918"/>
    <n v="114"/>
    <x v="1"/>
    <x v="1"/>
    <n v="1293861600"/>
    <n v="1295157600"/>
    <b v="0"/>
    <b v="0"/>
    <x v="0"/>
    <x v="0"/>
    <s v="food/food trucks"/>
  </r>
  <r>
    <n v="969"/>
    <s v="Lopez-King"/>
    <s v="Multi-lateral radical solution"/>
    <n v="7900"/>
    <n v="8550"/>
    <n v="108.23"/>
    <x v="1"/>
    <n v="91.935483870967744"/>
    <n v="93"/>
    <x v="1"/>
    <x v="1"/>
    <n v="1576994400"/>
    <n v="1577599200"/>
    <b v="0"/>
    <b v="0"/>
    <x v="3"/>
    <x v="3"/>
    <s v="theater/plays"/>
  </r>
  <r>
    <n v="970"/>
    <s v="Glover-Nelson"/>
    <s v="Inverse context-sensitive info-mediaries"/>
    <n v="94900"/>
    <n v="57659"/>
    <n v="60.76"/>
    <x v="0"/>
    <n v="97.069023569023571"/>
    <n v="594"/>
    <x v="1"/>
    <x v="1"/>
    <n v="1304917200"/>
    <n v="1305003600"/>
    <b v="0"/>
    <b v="0"/>
    <x v="3"/>
    <x v="3"/>
    <s v="theater/plays"/>
  </r>
  <r>
    <n v="971"/>
    <s v="Garner and Sons"/>
    <s v="Versatile neutral workforce"/>
    <n v="5100"/>
    <n v="1414"/>
    <n v="27.73"/>
    <x v="0"/>
    <n v="58.916666666666664"/>
    <n v="24"/>
    <x v="1"/>
    <x v="1"/>
    <n v="1381208400"/>
    <n v="1381726800"/>
    <b v="0"/>
    <b v="0"/>
    <x v="4"/>
    <x v="19"/>
    <s v="film &amp; video/television"/>
  </r>
  <r>
    <n v="972"/>
    <s v="Sellers, Roach and Garrison"/>
    <s v="Multi-tiered systematic knowledge user"/>
    <n v="42700"/>
    <n v="97524"/>
    <n v="228.39"/>
    <x v="1"/>
    <n v="58.015466983938133"/>
    <n v="1681"/>
    <x v="1"/>
    <x v="1"/>
    <n v="1401685200"/>
    <n v="1402462800"/>
    <b v="0"/>
    <b v="1"/>
    <x v="2"/>
    <x v="2"/>
    <s v="technology/web"/>
  </r>
  <r>
    <n v="973"/>
    <s v="Herrera, Bennett and Silva"/>
    <s v="Programmable multi-state algorithm"/>
    <n v="121100"/>
    <n v="26176"/>
    <n v="21.62"/>
    <x v="0"/>
    <n v="103.87301587301587"/>
    <n v="252"/>
    <x v="1"/>
    <x v="1"/>
    <n v="1291960800"/>
    <n v="1292133600"/>
    <b v="0"/>
    <b v="1"/>
    <x v="3"/>
    <x v="3"/>
    <s v="theater/plays"/>
  </r>
  <r>
    <n v="974"/>
    <s v="Thomas, Clay and Mendoza"/>
    <s v="Multi-channeled reciprocal interface"/>
    <n v="800"/>
    <n v="2991"/>
    <n v="373.88"/>
    <x v="1"/>
    <n v="93.46875"/>
    <n v="32"/>
    <x v="1"/>
    <x v="1"/>
    <n v="1368853200"/>
    <n v="1368939600"/>
    <b v="0"/>
    <b v="0"/>
    <x v="1"/>
    <x v="7"/>
    <s v="music/indie rock"/>
  </r>
  <r>
    <n v="975"/>
    <s v="Ayala Group"/>
    <s v="Right-sized maximized migration"/>
    <n v="5400"/>
    <n v="8366"/>
    <n v="154.93"/>
    <x v="1"/>
    <n v="61.970370370370368"/>
    <n v="135"/>
    <x v="1"/>
    <x v="1"/>
    <n v="1448776800"/>
    <n v="1452146400"/>
    <b v="0"/>
    <b v="1"/>
    <x v="3"/>
    <x v="3"/>
    <s v="theater/plays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x v="1"/>
    <n v="1296194400"/>
    <n v="1296712800"/>
    <b v="0"/>
    <b v="1"/>
    <x v="3"/>
    <x v="3"/>
    <s v="theater/plays"/>
  </r>
  <r>
    <n v="977"/>
    <s v="Johnson Group"/>
    <s v="Vision-oriented interactive solution"/>
    <n v="7000"/>
    <n v="5177"/>
    <n v="73.959999999999994"/>
    <x v="0"/>
    <n v="77.268656716417908"/>
    <n v="67"/>
    <x v="1"/>
    <x v="1"/>
    <n v="1517983200"/>
    <n v="1520748000"/>
    <b v="0"/>
    <b v="0"/>
    <x v="0"/>
    <x v="0"/>
    <s v="food/food trucks"/>
  </r>
  <r>
    <n v="978"/>
    <s v="Bailey, Nguyen and Martinez"/>
    <s v="Fundamental user-facing productivity"/>
    <n v="1000"/>
    <n v="8641"/>
    <n v="864.1"/>
    <x v="1"/>
    <n v="93.923913043478265"/>
    <n v="92"/>
    <x v="1"/>
    <x v="1"/>
    <n v="1478930400"/>
    <n v="1480831200"/>
    <b v="0"/>
    <b v="0"/>
    <x v="6"/>
    <x v="11"/>
    <s v="games/video games"/>
  </r>
  <r>
    <n v="979"/>
    <s v="Williams, Martin and Meyer"/>
    <s v="Innovative well-modulated capability"/>
    <n v="60200"/>
    <n v="86244"/>
    <n v="143.26"/>
    <x v="1"/>
    <n v="84.969458128078813"/>
    <n v="1015"/>
    <x v="4"/>
    <x v="4"/>
    <n v="1426395600"/>
    <n v="1426914000"/>
    <b v="0"/>
    <b v="0"/>
    <x v="3"/>
    <x v="3"/>
    <s v="theater/plays"/>
  </r>
  <r>
    <n v="980"/>
    <s v="Huff-Johnson"/>
    <s v="Universal fault-tolerant orchestration"/>
    <n v="195200"/>
    <n v="78630"/>
    <n v="40.28"/>
    <x v="0"/>
    <n v="105.97035040431267"/>
    <n v="742"/>
    <x v="1"/>
    <x v="1"/>
    <n v="1446181200"/>
    <n v="1446616800"/>
    <b v="1"/>
    <b v="0"/>
    <x v="5"/>
    <x v="9"/>
    <s v="publishing/nonfiction"/>
  </r>
  <r>
    <n v="981"/>
    <s v="Diaz-Little"/>
    <s v="Grass-roots executive synergy"/>
    <n v="6700"/>
    <n v="11941"/>
    <n v="178.22"/>
    <x v="1"/>
    <n v="36.969040247678016"/>
    <n v="323"/>
    <x v="1"/>
    <x v="1"/>
    <n v="1514181600"/>
    <n v="1517032800"/>
    <b v="0"/>
    <b v="0"/>
    <x v="2"/>
    <x v="2"/>
    <s v="technology/web"/>
  </r>
  <r>
    <n v="982"/>
    <s v="Freeman-French"/>
    <s v="Multi-layered optimal application"/>
    <n v="7200"/>
    <n v="6115"/>
    <n v="84.93"/>
    <x v="0"/>
    <n v="81.533333333333331"/>
    <n v="75"/>
    <x v="1"/>
    <x v="1"/>
    <n v="1311051600"/>
    <n v="1311224400"/>
    <b v="0"/>
    <b v="1"/>
    <x v="4"/>
    <x v="4"/>
    <s v="film &amp; video/documentary"/>
  </r>
  <r>
    <n v="983"/>
    <s v="Beck-Weber"/>
    <s v="Business-focused full-range core"/>
    <n v="129100"/>
    <n v="188404"/>
    <n v="145.94"/>
    <x v="1"/>
    <n v="80.999140154772135"/>
    <n v="2326"/>
    <x v="1"/>
    <x v="1"/>
    <n v="1564894800"/>
    <n v="1566190800"/>
    <b v="0"/>
    <b v="0"/>
    <x v="4"/>
    <x v="4"/>
    <s v="film &amp; video/documentary"/>
  </r>
  <r>
    <n v="984"/>
    <s v="Lewis-Jacobson"/>
    <s v="Exclusive system-worthy Graphic Interface"/>
    <n v="6500"/>
    <n v="9910"/>
    <n v="152.46"/>
    <x v="1"/>
    <n v="26.010498687664043"/>
    <n v="381"/>
    <x v="1"/>
    <x v="1"/>
    <n v="1567918800"/>
    <n v="1570165200"/>
    <b v="0"/>
    <b v="0"/>
    <x v="3"/>
    <x v="3"/>
    <s v="theater/plays"/>
  </r>
  <r>
    <n v="985"/>
    <s v="Logan-Curtis"/>
    <s v="Enhanced optimal ability"/>
    <n v="170600"/>
    <n v="114523"/>
    <n v="67.13"/>
    <x v="0"/>
    <n v="25.998410896708286"/>
    <n v="4405"/>
    <x v="1"/>
    <x v="1"/>
    <n v="1386309600"/>
    <n v="1388556000"/>
    <b v="0"/>
    <b v="1"/>
    <x v="1"/>
    <x v="1"/>
    <s v="music/rock"/>
  </r>
  <r>
    <n v="986"/>
    <s v="Chan, Washington and Callahan"/>
    <s v="Optional zero administration neural-net"/>
    <n v="7800"/>
    <n v="3144"/>
    <n v="40.31"/>
    <x v="0"/>
    <n v="34.173913043478258"/>
    <n v="92"/>
    <x v="1"/>
    <x v="1"/>
    <n v="1301979600"/>
    <n v="1303189200"/>
    <b v="0"/>
    <b v="0"/>
    <x v="1"/>
    <x v="1"/>
    <s v="music/rock"/>
  </r>
  <r>
    <n v="987"/>
    <s v="Wilson Group"/>
    <s v="Ameliorated foreground focus group"/>
    <n v="6200"/>
    <n v="13441"/>
    <n v="216.79"/>
    <x v="1"/>
    <n v="28.002083333333335"/>
    <n v="480"/>
    <x v="1"/>
    <x v="1"/>
    <n v="1493269200"/>
    <n v="1494478800"/>
    <b v="0"/>
    <b v="0"/>
    <x v="4"/>
    <x v="4"/>
    <s v="film &amp; video/documentary"/>
  </r>
  <r>
    <n v="988"/>
    <s v="Gardner, Ryan and Gutierrez"/>
    <s v="Triple-buffered multi-tasking matrices"/>
    <n v="9400"/>
    <n v="4899"/>
    <n v="52.12"/>
    <x v="0"/>
    <n v="76.546875"/>
    <n v="64"/>
    <x v="1"/>
    <x v="1"/>
    <n v="1478930400"/>
    <n v="1480744800"/>
    <b v="0"/>
    <b v="0"/>
    <x v="5"/>
    <x v="15"/>
    <s v="publishing/radio &amp; podcasts"/>
  </r>
  <r>
    <n v="989"/>
    <s v="Hernandez Inc"/>
    <s v="Versatile dedicated migration"/>
    <n v="2400"/>
    <n v="11990"/>
    <n v="499.58"/>
    <x v="1"/>
    <n v="53.053097345132741"/>
    <n v="226"/>
    <x v="1"/>
    <x v="1"/>
    <n v="1555390800"/>
    <n v="1555822800"/>
    <b v="0"/>
    <b v="0"/>
    <x v="5"/>
    <x v="18"/>
    <s v="publishing/translations"/>
  </r>
  <r>
    <n v="990"/>
    <s v="Ortiz-Roberts"/>
    <s v="Devolved foreground customer loyalty"/>
    <n v="7800"/>
    <n v="6839"/>
    <n v="87.68"/>
    <x v="0"/>
    <n v="106.859375"/>
    <n v="64"/>
    <x v="1"/>
    <x v="1"/>
    <n v="1456984800"/>
    <n v="1458882000"/>
    <b v="0"/>
    <b v="1"/>
    <x v="4"/>
    <x v="6"/>
    <s v="film &amp; video/drama"/>
  </r>
  <r>
    <n v="991"/>
    <s v="Ramirez LLC"/>
    <s v="Reduced reciprocal focus group"/>
    <n v="9800"/>
    <n v="11091"/>
    <n v="113.17"/>
    <x v="1"/>
    <n v="46.020746887966808"/>
    <n v="241"/>
    <x v="1"/>
    <x v="1"/>
    <n v="1411621200"/>
    <n v="1411966800"/>
    <b v="0"/>
    <b v="1"/>
    <x v="1"/>
    <x v="1"/>
    <s v="music/rock"/>
  </r>
  <r>
    <n v="992"/>
    <s v="Morrow Inc"/>
    <s v="Networked global migration"/>
    <n v="3100"/>
    <n v="13223"/>
    <n v="426.55"/>
    <x v="1"/>
    <n v="100.17424242424242"/>
    <n v="132"/>
    <x v="1"/>
    <x v="1"/>
    <n v="1525669200"/>
    <n v="1526878800"/>
    <b v="0"/>
    <b v="1"/>
    <x v="4"/>
    <x v="6"/>
    <s v="film &amp; video/drama"/>
  </r>
  <r>
    <n v="993"/>
    <s v="Erickson-Rogers"/>
    <s v="De-engineered even-keeled definition"/>
    <n v="9800"/>
    <n v="7608"/>
    <n v="77.63"/>
    <x v="3"/>
    <n v="101.44"/>
    <n v="75"/>
    <x v="6"/>
    <x v="6"/>
    <n v="1450936800"/>
    <n v="1452405600"/>
    <b v="0"/>
    <b v="1"/>
    <x v="7"/>
    <x v="14"/>
    <s v="photography/photography books"/>
  </r>
  <r>
    <n v="994"/>
    <s v="Leach, Rich and Price"/>
    <s v="Implemented bi-directional flexibility"/>
    <n v="141100"/>
    <n v="74073"/>
    <n v="52.5"/>
    <x v="0"/>
    <n v="87.972684085510693"/>
    <n v="842"/>
    <x v="1"/>
    <x v="1"/>
    <n v="1413522000"/>
    <n v="1414040400"/>
    <b v="0"/>
    <b v="1"/>
    <x v="5"/>
    <x v="18"/>
    <s v="publishing/translations"/>
  </r>
  <r>
    <n v="995"/>
    <s v="Manning-Hamilton"/>
    <s v="Vision-oriented scalable definition"/>
    <n v="97300"/>
    <n v="153216"/>
    <n v="157.47"/>
    <x v="1"/>
    <n v="74.995594713656388"/>
    <n v="2043"/>
    <x v="1"/>
    <x v="1"/>
    <n v="1541307600"/>
    <n v="1543816800"/>
    <b v="0"/>
    <b v="1"/>
    <x v="0"/>
    <x v="0"/>
    <s v="food/food trucks"/>
  </r>
  <r>
    <n v="996"/>
    <s v="Butler LLC"/>
    <s v="Future-proofed upward-trending migration"/>
    <n v="6600"/>
    <n v="4814"/>
    <n v="72.94"/>
    <x v="0"/>
    <n v="42.982142857142854"/>
    <n v="112"/>
    <x v="1"/>
    <x v="1"/>
    <n v="1357106400"/>
    <n v="1359698400"/>
    <b v="0"/>
    <b v="0"/>
    <x v="3"/>
    <x v="3"/>
    <s v="theater/plays"/>
  </r>
  <r>
    <n v="997"/>
    <s v="Ball LLC"/>
    <s v="Right-sized full-range throughput"/>
    <n v="7600"/>
    <n v="4603"/>
    <n v="60.57"/>
    <x v="3"/>
    <n v="33.115107913669064"/>
    <n v="139"/>
    <x v="6"/>
    <x v="6"/>
    <n v="1390197600"/>
    <n v="1390629600"/>
    <b v="0"/>
    <b v="0"/>
    <x v="3"/>
    <x v="3"/>
    <s v="theater/plays"/>
  </r>
  <r>
    <n v="998"/>
    <s v="Taylor, Santiago and Flores"/>
    <s v="Polarized composite customer loyalty"/>
    <n v="66600"/>
    <n v="37823"/>
    <n v="56.79"/>
    <x v="0"/>
    <n v="101.13101604278074"/>
    <n v="374"/>
    <x v="1"/>
    <x v="1"/>
    <n v="1265868000"/>
    <n v="1267077600"/>
    <b v="0"/>
    <b v="1"/>
    <x v="1"/>
    <x v="7"/>
    <s v="music/indie rock"/>
  </r>
  <r>
    <n v="999"/>
    <s v="Hernandez, Norton and Kelley"/>
    <s v="Expanded eco-centric policy"/>
    <n v="111100"/>
    <n v="62819"/>
    <n v="56.54"/>
    <x v="3"/>
    <n v="55.98841354723708"/>
    <n v="1122"/>
    <x v="1"/>
    <x v="1"/>
    <n v="1467176400"/>
    <n v="1467781200"/>
    <b v="0"/>
    <b v="0"/>
    <x v="0"/>
    <x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0"/>
    <n v="0"/>
    <n v="0"/>
    <x v="0"/>
    <n v="0"/>
    <n v="0"/>
    <s v="CA"/>
    <s v="CAD"/>
    <n v="1448690400"/>
    <d v="2015-11-28T06:00:00"/>
    <d v="2015-12-15T06:00:00"/>
    <n v="1450159200"/>
    <x v="0"/>
    <x v="0"/>
    <b v="0"/>
    <b v="0"/>
    <x v="0"/>
    <s v="food trucks"/>
    <s v="food/food trucks"/>
  </r>
  <r>
    <n v="1400"/>
    <n v="14560"/>
    <n v="1040"/>
    <x v="1"/>
    <n v="92.151898734177209"/>
    <n v="158"/>
    <s v="US"/>
    <s v="USD"/>
    <n v="1408424400"/>
    <d v="2014-08-19T05:00:00"/>
    <d v="2014-08-21T05:00:00"/>
    <n v="1408597200"/>
    <x v="1"/>
    <x v="1"/>
    <b v="0"/>
    <b v="1"/>
    <x v="1"/>
    <s v="rock"/>
    <s v="music/rock"/>
  </r>
  <r>
    <n v="108400"/>
    <n v="142523"/>
    <n v="131.47999999999999"/>
    <x v="1"/>
    <n v="100.01614035087719"/>
    <n v="1425"/>
    <s v="AU"/>
    <s v="AUD"/>
    <n v="1384668000"/>
    <d v="2013-11-17T06:00:00"/>
    <d v="2013-11-19T06:00:00"/>
    <n v="1384840800"/>
    <x v="2"/>
    <x v="0"/>
    <b v="0"/>
    <b v="0"/>
    <x v="2"/>
    <s v="web"/>
    <s v="technology/web"/>
  </r>
  <r>
    <n v="4200"/>
    <n v="2477"/>
    <n v="58.98"/>
    <x v="0"/>
    <n v="103.20833333333333"/>
    <n v="24"/>
    <s v="US"/>
    <s v="USD"/>
    <n v="1565499600"/>
    <d v="2019-08-11T05:00:00"/>
    <d v="2019-09-20T05:00:00"/>
    <n v="1568955600"/>
    <x v="3"/>
    <x v="1"/>
    <b v="0"/>
    <b v="0"/>
    <x v="1"/>
    <s v="rock"/>
    <s v="music/rock"/>
  </r>
  <r>
    <n v="7600"/>
    <n v="5265"/>
    <n v="69.28"/>
    <x v="0"/>
    <n v="99.339622641509436"/>
    <n v="53"/>
    <s v="US"/>
    <s v="USD"/>
    <n v="1547964000"/>
    <d v="2019-01-20T06:00:00"/>
    <d v="2019-01-24T06:00:00"/>
    <n v="1548309600"/>
    <x v="3"/>
    <x v="2"/>
    <b v="0"/>
    <b v="0"/>
    <x v="3"/>
    <s v="plays"/>
    <s v="theater/plays"/>
  </r>
  <r>
    <n v="7600"/>
    <n v="13195"/>
    <n v="173.62"/>
    <x v="1"/>
    <n v="75.833333333333329"/>
    <n v="174"/>
    <s v="DK"/>
    <s v="DKK"/>
    <n v="1346130000"/>
    <d v="2012-08-28T05:00:00"/>
    <d v="2012-09-08T05:00:00"/>
    <n v="1347080400"/>
    <x v="4"/>
    <x v="1"/>
    <b v="0"/>
    <b v="0"/>
    <x v="3"/>
    <s v="plays"/>
    <s v="theater/plays"/>
  </r>
  <r>
    <n v="5200"/>
    <n v="1090"/>
    <n v="20.96"/>
    <x v="0"/>
    <n v="60.555555555555557"/>
    <n v="18"/>
    <s v="GB"/>
    <s v="GBP"/>
    <n v="1505278800"/>
    <d v="2017-09-13T05:00:00"/>
    <d v="2017-09-14T05:00:00"/>
    <n v="1505365200"/>
    <x v="5"/>
    <x v="3"/>
    <b v="0"/>
    <b v="0"/>
    <x v="4"/>
    <s v="documentary"/>
    <s v="film &amp; video/documentary"/>
  </r>
  <r>
    <n v="4500"/>
    <n v="14741"/>
    <n v="327.58"/>
    <x v="1"/>
    <n v="64.93832599118943"/>
    <n v="227"/>
    <s v="DK"/>
    <s v="DKK"/>
    <n v="1439442000"/>
    <d v="2015-08-13T05:00:00"/>
    <d v="2015-08-15T05:00:00"/>
    <n v="1439614800"/>
    <x v="0"/>
    <x v="1"/>
    <b v="0"/>
    <b v="0"/>
    <x v="3"/>
    <s v="plays"/>
    <s v="theater/plays"/>
  </r>
  <r>
    <n v="110100"/>
    <n v="21946"/>
    <n v="19.93"/>
    <x v="2"/>
    <n v="30.997175141242938"/>
    <n v="708"/>
    <s v="DK"/>
    <s v="DKK"/>
    <n v="1281330000"/>
    <d v="2010-08-09T05:00:00"/>
    <d v="2010-08-11T05:00:00"/>
    <n v="1281502800"/>
    <x v="6"/>
    <x v="1"/>
    <b v="0"/>
    <b v="0"/>
    <x v="3"/>
    <s v="plays"/>
    <s v="theater/plays"/>
  </r>
  <r>
    <n v="6200"/>
    <n v="3208"/>
    <n v="51.74"/>
    <x v="0"/>
    <n v="72.909090909090907"/>
    <n v="44"/>
    <s v="US"/>
    <s v="USD"/>
    <n v="1379566800"/>
    <d v="2013-09-19T05:00:00"/>
    <d v="2013-11-07T06:00:00"/>
    <n v="1383804000"/>
    <x v="2"/>
    <x v="3"/>
    <b v="0"/>
    <b v="0"/>
    <x v="1"/>
    <s v="electric music"/>
    <s v="music/electric music"/>
  </r>
  <r>
    <n v="5200"/>
    <n v="13838"/>
    <n v="266.12"/>
    <x v="1"/>
    <n v="62.9"/>
    <n v="220"/>
    <s v="US"/>
    <s v="AUD"/>
    <n v="1281762000"/>
    <d v="2010-08-14T05:00:00"/>
    <d v="2010-10-01T05:00:00"/>
    <n v="1285909200"/>
    <x v="6"/>
    <x v="1"/>
    <b v="0"/>
    <b v="0"/>
    <x v="4"/>
    <s v="drama"/>
    <s v="film &amp; video/drama"/>
  </r>
  <r>
    <n v="6300"/>
    <n v="3030"/>
    <n v="48.1"/>
    <x v="0"/>
    <n v="112.22222222222223"/>
    <n v="27"/>
    <s v="US"/>
    <s v="USD"/>
    <n v="1285045200"/>
    <d v="2010-09-21T05:00:00"/>
    <d v="2010-09-27T05:00:00"/>
    <n v="1285563600"/>
    <x v="6"/>
    <x v="3"/>
    <b v="0"/>
    <b v="1"/>
    <x v="3"/>
    <s v="plays"/>
    <s v="theater/plays"/>
  </r>
  <r>
    <n v="6300"/>
    <n v="5629"/>
    <n v="89.35"/>
    <x v="0"/>
    <n v="102.34545454545454"/>
    <n v="55"/>
    <s v="US"/>
    <s v="USD"/>
    <n v="1571720400"/>
    <d v="2019-10-22T05:00:00"/>
    <d v="2019-10-30T05:00:00"/>
    <n v="1572411600"/>
    <x v="3"/>
    <x v="4"/>
    <b v="0"/>
    <b v="0"/>
    <x v="4"/>
    <s v="drama"/>
    <s v="film &amp; video/drama"/>
  </r>
  <r>
    <n v="4200"/>
    <n v="10295"/>
    <n v="245.12"/>
    <x v="1"/>
    <n v="105.05102040816327"/>
    <n v="98"/>
    <s v="US"/>
    <s v="USD"/>
    <n v="1465621200"/>
    <d v="2016-06-11T05:00:00"/>
    <d v="2016-06-23T05:00:00"/>
    <n v="1466658000"/>
    <x v="7"/>
    <x v="5"/>
    <b v="0"/>
    <b v="0"/>
    <x v="1"/>
    <s v="indie rock"/>
    <s v="music/indie rock"/>
  </r>
  <r>
    <n v="28200"/>
    <n v="18829"/>
    <n v="66.77"/>
    <x v="0"/>
    <n v="94.144999999999996"/>
    <n v="200"/>
    <s v="US"/>
    <s v="USD"/>
    <n v="1331013600"/>
    <d v="2012-03-06T06:00:00"/>
    <d v="2012-04-02T05:00:00"/>
    <n v="1333342800"/>
    <x v="4"/>
    <x v="6"/>
    <b v="0"/>
    <b v="0"/>
    <x v="1"/>
    <s v="indie rock"/>
    <s v="music/indie rock"/>
  </r>
  <r>
    <n v="81200"/>
    <n v="38414"/>
    <n v="47.31"/>
    <x v="0"/>
    <n v="84.986725663716811"/>
    <n v="452"/>
    <s v="US"/>
    <s v="USD"/>
    <n v="1575957600"/>
    <d v="2019-12-10T06:00:00"/>
    <d v="2019-12-14T06:00:00"/>
    <n v="1576303200"/>
    <x v="3"/>
    <x v="7"/>
    <b v="0"/>
    <b v="0"/>
    <x v="2"/>
    <s v="wearables"/>
    <s v="technology/wearables"/>
  </r>
  <r>
    <n v="1700"/>
    <n v="11041"/>
    <n v="649.47"/>
    <x v="1"/>
    <n v="110.41"/>
    <n v="100"/>
    <s v="US"/>
    <s v="USD"/>
    <n v="1390370400"/>
    <d v="2014-01-22T06:00:00"/>
    <d v="2014-02-13T06:00:00"/>
    <n v="1392271200"/>
    <x v="1"/>
    <x v="2"/>
    <b v="0"/>
    <b v="0"/>
    <x v="5"/>
    <s v="nonfiction"/>
    <s v="publishing/nonfiction"/>
  </r>
  <r>
    <n v="84600"/>
    <n v="134845"/>
    <n v="159.38999999999999"/>
    <x v="1"/>
    <n v="107.96236989591674"/>
    <n v="1249"/>
    <s v="US"/>
    <s v="USD"/>
    <n v="1294812000"/>
    <d v="2011-01-12T06:00:00"/>
    <d v="2011-01-13T06:00:00"/>
    <n v="1294898400"/>
    <x v="8"/>
    <x v="2"/>
    <b v="0"/>
    <b v="0"/>
    <x v="4"/>
    <s v="animation"/>
    <s v="film &amp; video/animation"/>
  </r>
  <r>
    <n v="9100"/>
    <n v="6089"/>
    <n v="66.91"/>
    <x v="3"/>
    <n v="45.103703703703701"/>
    <n v="135"/>
    <s v="US"/>
    <s v="USD"/>
    <n v="1536382800"/>
    <d v="2018-09-08T05:00:00"/>
    <d v="2018-09-16T05:00:00"/>
    <n v="1537074000"/>
    <x v="9"/>
    <x v="3"/>
    <b v="0"/>
    <b v="0"/>
    <x v="3"/>
    <s v="plays"/>
    <s v="theater/plays"/>
  </r>
  <r>
    <n v="62500"/>
    <n v="30331"/>
    <n v="48.53"/>
    <x v="0"/>
    <n v="45.001483679525222"/>
    <n v="674"/>
    <s v="US"/>
    <s v="USD"/>
    <n v="1551679200"/>
    <d v="2019-03-04T06:00:00"/>
    <d v="2019-03-25T05:00:00"/>
    <n v="1553490000"/>
    <x v="3"/>
    <x v="6"/>
    <b v="0"/>
    <b v="1"/>
    <x v="3"/>
    <s v="plays"/>
    <s v="theater/plays"/>
  </r>
  <r>
    <n v="131800"/>
    <n v="147936"/>
    <n v="112.24"/>
    <x v="1"/>
    <n v="105.97134670487107"/>
    <n v="1396"/>
    <s v="US"/>
    <s v="USD"/>
    <n v="1406523600"/>
    <d v="2014-07-28T05:00:00"/>
    <d v="2014-07-28T05:00:00"/>
    <n v="1406523600"/>
    <x v="1"/>
    <x v="8"/>
    <b v="0"/>
    <b v="0"/>
    <x v="4"/>
    <s v="drama"/>
    <s v="film &amp; video/drama"/>
  </r>
  <r>
    <n v="94000"/>
    <n v="38533"/>
    <n v="40.99"/>
    <x v="0"/>
    <n v="69.055555555555557"/>
    <n v="558"/>
    <s v="US"/>
    <s v="USD"/>
    <n v="1313384400"/>
    <d v="2011-08-15T05:00:00"/>
    <d v="2011-09-18T05:00:00"/>
    <n v="1316322000"/>
    <x v="8"/>
    <x v="1"/>
    <b v="0"/>
    <b v="0"/>
    <x v="3"/>
    <s v="plays"/>
    <s v="theater/plays"/>
  </r>
  <r>
    <n v="59100"/>
    <n v="75690"/>
    <n v="128.07"/>
    <x v="1"/>
    <n v="85.044943820224717"/>
    <n v="890"/>
    <s v="US"/>
    <s v="USD"/>
    <n v="1522731600"/>
    <d v="2018-04-03T05:00:00"/>
    <d v="2018-04-18T05:00:00"/>
    <n v="1524027600"/>
    <x v="9"/>
    <x v="9"/>
    <b v="0"/>
    <b v="0"/>
    <x v="3"/>
    <s v="plays"/>
    <s v="theater/plays"/>
  </r>
  <r>
    <n v="4500"/>
    <n v="14942"/>
    <n v="332.04"/>
    <x v="1"/>
    <n v="105.22535211267606"/>
    <n v="142"/>
    <s v="GB"/>
    <s v="GBP"/>
    <n v="1550124000"/>
    <d v="2019-02-14T06:00:00"/>
    <d v="2019-04-08T05:00:00"/>
    <n v="1554699600"/>
    <x v="3"/>
    <x v="10"/>
    <b v="0"/>
    <b v="0"/>
    <x v="4"/>
    <s v="documentary"/>
    <s v="film &amp; video/documentary"/>
  </r>
  <r>
    <n v="92400"/>
    <n v="104257"/>
    <n v="112.83"/>
    <x v="1"/>
    <n v="39.003741114852225"/>
    <n v="2673"/>
    <s v="US"/>
    <s v="USD"/>
    <n v="1403326800"/>
    <d v="2014-06-21T05:00:00"/>
    <d v="2014-06-23T05:00:00"/>
    <n v="1403499600"/>
    <x v="1"/>
    <x v="5"/>
    <b v="0"/>
    <b v="0"/>
    <x v="2"/>
    <s v="wearables"/>
    <s v="technology/wearables"/>
  </r>
  <r>
    <n v="5500"/>
    <n v="11904"/>
    <n v="216.44"/>
    <x v="1"/>
    <n v="73.030674846625772"/>
    <n v="163"/>
    <s v="US"/>
    <s v="USD"/>
    <n v="1305694800"/>
    <d v="2011-05-18T05:00:00"/>
    <d v="2011-06-07T05:00:00"/>
    <n v="1307422800"/>
    <x v="8"/>
    <x v="11"/>
    <b v="0"/>
    <b v="1"/>
    <x v="6"/>
    <s v="video games"/>
    <s v="games/video games"/>
  </r>
  <r>
    <n v="107500"/>
    <n v="51814"/>
    <n v="48.2"/>
    <x v="3"/>
    <n v="35.009459459459457"/>
    <n v="1480"/>
    <s v="US"/>
    <s v="USD"/>
    <n v="1533013200"/>
    <d v="2018-07-31T05:00:00"/>
    <d v="2018-08-27T05:00:00"/>
    <n v="1535346000"/>
    <x v="9"/>
    <x v="8"/>
    <b v="0"/>
    <b v="0"/>
    <x v="3"/>
    <s v="plays"/>
    <s v="theater/plays"/>
  </r>
  <r>
    <n v="2000"/>
    <n v="1599"/>
    <n v="79.95"/>
    <x v="0"/>
    <n v="106.6"/>
    <n v="15"/>
    <s v="US"/>
    <s v="USD"/>
    <n v="1443848400"/>
    <d v="2015-10-03T05:00:00"/>
    <d v="2015-10-11T05:00:00"/>
    <n v="1444539600"/>
    <x v="0"/>
    <x v="4"/>
    <b v="0"/>
    <b v="0"/>
    <x v="1"/>
    <s v="rock"/>
    <s v="music/rock"/>
  </r>
  <r>
    <n v="130800"/>
    <n v="137635"/>
    <n v="105.23"/>
    <x v="1"/>
    <n v="61.997747747747745"/>
    <n v="2220"/>
    <s v="US"/>
    <s v="USD"/>
    <n v="1265695200"/>
    <d v="2010-02-09T06:00:00"/>
    <d v="2010-03-04T06:00:00"/>
    <n v="1267682400"/>
    <x v="6"/>
    <x v="10"/>
    <b v="0"/>
    <b v="1"/>
    <x v="3"/>
    <s v="plays"/>
    <s v="theater/plays"/>
  </r>
  <r>
    <n v="45900"/>
    <n v="150965"/>
    <n v="328.9"/>
    <x v="1"/>
    <n v="94.000622665006233"/>
    <n v="1606"/>
    <s v="CH"/>
    <s v="CHF"/>
    <n v="1532062800"/>
    <d v="2018-07-20T05:00:00"/>
    <d v="2018-08-29T05:00:00"/>
    <n v="1535518800"/>
    <x v="9"/>
    <x v="8"/>
    <b v="0"/>
    <b v="0"/>
    <x v="4"/>
    <s v="shorts"/>
    <s v="film &amp; video/shorts"/>
  </r>
  <r>
    <n v="9000"/>
    <n v="14455"/>
    <n v="160.61000000000001"/>
    <x v="1"/>
    <n v="112.05426356589147"/>
    <n v="129"/>
    <s v="US"/>
    <s v="USD"/>
    <n v="1558674000"/>
    <d v="2019-05-24T05:00:00"/>
    <d v="2019-05-29T05:00:00"/>
    <n v="1559106000"/>
    <x v="3"/>
    <x v="11"/>
    <b v="0"/>
    <b v="0"/>
    <x v="4"/>
    <s v="animation"/>
    <s v="film &amp; video/animation"/>
  </r>
  <r>
    <n v="3500"/>
    <n v="10850"/>
    <n v="310"/>
    <x v="1"/>
    <n v="48.008849557522126"/>
    <n v="226"/>
    <s v="GB"/>
    <s v="GBP"/>
    <n v="1451973600"/>
    <d v="2016-01-05T06:00:00"/>
    <d v="2016-02-02T06:00:00"/>
    <n v="1454392800"/>
    <x v="7"/>
    <x v="2"/>
    <b v="0"/>
    <b v="0"/>
    <x v="6"/>
    <s v="video games"/>
    <s v="games/video games"/>
  </r>
  <r>
    <n v="101000"/>
    <n v="87676"/>
    <n v="86.81"/>
    <x v="0"/>
    <n v="38.004334633723452"/>
    <n v="2307"/>
    <s v="IT"/>
    <s v="EUR"/>
    <n v="1515564000"/>
    <d v="2018-01-10T06:00:00"/>
    <d v="2018-02-06T06:00:00"/>
    <n v="1517896800"/>
    <x v="9"/>
    <x v="2"/>
    <b v="0"/>
    <b v="0"/>
    <x v="4"/>
    <s v="documentary"/>
    <s v="film &amp; video/documentary"/>
  </r>
  <r>
    <n v="50200"/>
    <n v="189666"/>
    <n v="377.82"/>
    <x v="1"/>
    <n v="35.000184535892231"/>
    <n v="5419"/>
    <s v="US"/>
    <s v="USD"/>
    <n v="1412485200"/>
    <d v="2014-10-05T05:00:00"/>
    <d v="2014-11-11T06:00:00"/>
    <n v="1415685600"/>
    <x v="1"/>
    <x v="4"/>
    <b v="0"/>
    <b v="0"/>
    <x v="3"/>
    <s v="plays"/>
    <s v="theater/plays"/>
  </r>
  <r>
    <n v="9300"/>
    <n v="14025"/>
    <n v="150.81"/>
    <x v="1"/>
    <n v="85"/>
    <n v="165"/>
    <s v="US"/>
    <s v="USD"/>
    <n v="1490245200"/>
    <d v="2017-03-23T05:00:00"/>
    <d v="2017-03-28T05:00:00"/>
    <n v="1490677200"/>
    <x v="5"/>
    <x v="6"/>
    <b v="0"/>
    <b v="0"/>
    <x v="4"/>
    <s v="documentary"/>
    <s v="film &amp; video/documentary"/>
  </r>
  <r>
    <n v="125500"/>
    <n v="188628"/>
    <n v="150.30000000000001"/>
    <x v="1"/>
    <n v="95.993893129770996"/>
    <n v="1965"/>
    <s v="DK"/>
    <s v="DKK"/>
    <n v="1547877600"/>
    <d v="2019-01-19T06:00:00"/>
    <d v="2019-03-02T06:00:00"/>
    <n v="1551506400"/>
    <x v="3"/>
    <x v="2"/>
    <b v="0"/>
    <b v="1"/>
    <x v="4"/>
    <s v="drama"/>
    <s v="film &amp; video/drama"/>
  </r>
  <r>
    <n v="700"/>
    <n v="1101"/>
    <n v="157.29"/>
    <x v="1"/>
    <n v="68.8125"/>
    <n v="16"/>
    <s v="US"/>
    <s v="USD"/>
    <n v="1298700000"/>
    <d v="2011-02-26T06:00:00"/>
    <d v="2011-03-23T05:00:00"/>
    <n v="1300856400"/>
    <x v="8"/>
    <x v="10"/>
    <b v="0"/>
    <b v="0"/>
    <x v="3"/>
    <s v="plays"/>
    <s v="theater/plays"/>
  </r>
  <r>
    <n v="8100"/>
    <n v="11339"/>
    <n v="139.99"/>
    <x v="1"/>
    <n v="105.97196261682242"/>
    <n v="107"/>
    <s v="US"/>
    <s v="USD"/>
    <n v="1570338000"/>
    <d v="2019-10-06T05:00:00"/>
    <d v="2019-11-08T06:00:00"/>
    <n v="1573192800"/>
    <x v="3"/>
    <x v="4"/>
    <b v="0"/>
    <b v="1"/>
    <x v="5"/>
    <s v="fiction"/>
    <s v="publishing/fiction"/>
  </r>
  <r>
    <n v="3100"/>
    <n v="10085"/>
    <n v="325.32"/>
    <x v="1"/>
    <n v="75.261194029850742"/>
    <n v="134"/>
    <s v="US"/>
    <s v="USD"/>
    <n v="1287378000"/>
    <d v="2010-10-18T05:00:00"/>
    <d v="2010-10-23T05:00:00"/>
    <n v="1287810000"/>
    <x v="6"/>
    <x v="4"/>
    <b v="0"/>
    <b v="0"/>
    <x v="7"/>
    <s v="photography books"/>
    <s v="photography/photography books"/>
  </r>
  <r>
    <n v="9900"/>
    <n v="5027"/>
    <n v="50.78"/>
    <x v="0"/>
    <n v="57.125"/>
    <n v="88"/>
    <s v="DK"/>
    <s v="DKK"/>
    <n v="1361772000"/>
    <d v="2013-02-25T06:00:00"/>
    <d v="2013-03-11T05:00:00"/>
    <n v="1362978000"/>
    <x v="2"/>
    <x v="10"/>
    <b v="0"/>
    <b v="0"/>
    <x v="3"/>
    <s v="plays"/>
    <s v="theater/plays"/>
  </r>
  <r>
    <n v="8800"/>
    <n v="14878"/>
    <n v="169.07"/>
    <x v="1"/>
    <n v="75.141414141414145"/>
    <n v="198"/>
    <s v="US"/>
    <s v="USD"/>
    <n v="1275714000"/>
    <d v="2010-06-05T05:00:00"/>
    <d v="2010-06-24T05:00:00"/>
    <n v="1277355600"/>
    <x v="6"/>
    <x v="5"/>
    <b v="0"/>
    <b v="1"/>
    <x v="2"/>
    <s v="wearables"/>
    <s v="technology/wearables"/>
  </r>
  <r>
    <n v="5600"/>
    <n v="11924"/>
    <n v="212.93"/>
    <x v="1"/>
    <n v="107.42342342342343"/>
    <n v="111"/>
    <s v="IT"/>
    <s v="EUR"/>
    <n v="1346734800"/>
    <d v="2012-09-04T05:00:00"/>
    <d v="2012-09-30T05:00:00"/>
    <n v="1348981200"/>
    <x v="4"/>
    <x v="3"/>
    <b v="0"/>
    <b v="1"/>
    <x v="1"/>
    <s v="rock"/>
    <s v="music/rock"/>
  </r>
  <r>
    <n v="1800"/>
    <n v="7991"/>
    <n v="443.94"/>
    <x v="1"/>
    <n v="35.995495495495497"/>
    <n v="222"/>
    <s v="US"/>
    <s v="USD"/>
    <n v="1309755600"/>
    <d v="2011-07-04T05:00:00"/>
    <d v="2011-07-13T05:00:00"/>
    <n v="1310533200"/>
    <x v="8"/>
    <x v="8"/>
    <b v="0"/>
    <b v="0"/>
    <x v="0"/>
    <s v="food trucks"/>
    <s v="food/food trucks"/>
  </r>
  <r>
    <n v="90200"/>
    <n v="167717"/>
    <n v="185.94"/>
    <x v="1"/>
    <n v="26.998873148744366"/>
    <n v="6212"/>
    <s v="US"/>
    <s v="USD"/>
    <n v="1406178000"/>
    <d v="2014-07-24T05:00:00"/>
    <d v="2014-08-09T05:00:00"/>
    <n v="1407560400"/>
    <x v="1"/>
    <x v="8"/>
    <b v="0"/>
    <b v="0"/>
    <x v="5"/>
    <s v="radio &amp; podcasts"/>
    <s v="publishing/radio &amp; podcasts"/>
  </r>
  <r>
    <n v="1600"/>
    <n v="10541"/>
    <n v="658.81"/>
    <x v="1"/>
    <n v="107.56122448979592"/>
    <n v="98"/>
    <s v="DK"/>
    <s v="DKK"/>
    <n v="1552798800"/>
    <d v="2019-03-17T05:00:00"/>
    <d v="2019-03-18T05:00:00"/>
    <n v="1552885200"/>
    <x v="3"/>
    <x v="6"/>
    <b v="0"/>
    <b v="0"/>
    <x v="5"/>
    <s v="fiction"/>
    <s v="publishing/fiction"/>
  </r>
  <r>
    <n v="9500"/>
    <n v="4530"/>
    <n v="47.68"/>
    <x v="0"/>
    <n v="94.375"/>
    <n v="48"/>
    <s v="US"/>
    <s v="USD"/>
    <n v="1478062800"/>
    <d v="2016-11-02T05:00:00"/>
    <d v="2016-11-17T06:00:00"/>
    <n v="1479362400"/>
    <x v="7"/>
    <x v="0"/>
    <b v="0"/>
    <b v="1"/>
    <x v="3"/>
    <s v="plays"/>
    <s v="theater/plays"/>
  </r>
  <r>
    <n v="3700"/>
    <n v="4247"/>
    <n v="114.78"/>
    <x v="1"/>
    <n v="46.163043478260867"/>
    <n v="92"/>
    <s v="US"/>
    <s v="USD"/>
    <n v="1278565200"/>
    <d v="2010-07-08T05:00:00"/>
    <d v="2010-07-31T05:00:00"/>
    <n v="1280552400"/>
    <x v="6"/>
    <x v="8"/>
    <b v="0"/>
    <b v="0"/>
    <x v="1"/>
    <s v="rock"/>
    <s v="music/rock"/>
  </r>
  <r>
    <n v="1500"/>
    <n v="7129"/>
    <n v="475.27"/>
    <x v="1"/>
    <n v="47.845637583892618"/>
    <n v="149"/>
    <s v="US"/>
    <s v="USD"/>
    <n v="1396069200"/>
    <d v="2014-03-29T05:00:00"/>
    <d v="2014-04-28T05:00:00"/>
    <n v="1398661200"/>
    <x v="1"/>
    <x v="6"/>
    <b v="0"/>
    <b v="0"/>
    <x v="3"/>
    <s v="plays"/>
    <s v="theater/plays"/>
  </r>
  <r>
    <n v="33300"/>
    <n v="128862"/>
    <n v="386.97"/>
    <x v="1"/>
    <n v="53.007815713698065"/>
    <n v="2431"/>
    <s v="US"/>
    <s v="USD"/>
    <n v="1435208400"/>
    <d v="2015-06-25T05:00:00"/>
    <d v="2015-07-07T05:00:00"/>
    <n v="1436245200"/>
    <x v="0"/>
    <x v="5"/>
    <b v="0"/>
    <b v="0"/>
    <x v="3"/>
    <s v="plays"/>
    <s v="theater/plays"/>
  </r>
  <r>
    <n v="7200"/>
    <n v="13653"/>
    <n v="189.63"/>
    <x v="1"/>
    <n v="45.059405940594061"/>
    <n v="303"/>
    <s v="US"/>
    <s v="USD"/>
    <n v="1571547600"/>
    <d v="2019-10-20T05:00:00"/>
    <d v="2019-12-04T06:00:00"/>
    <n v="1575439200"/>
    <x v="3"/>
    <x v="4"/>
    <b v="0"/>
    <b v="0"/>
    <x v="1"/>
    <s v="rock"/>
    <s v="music/rock"/>
  </r>
  <r>
    <n v="100"/>
    <n v="2"/>
    <n v="2"/>
    <x v="0"/>
    <n v="2"/>
    <n v="1"/>
    <s v="IT"/>
    <s v="EUR"/>
    <n v="1375333200"/>
    <d v="2013-08-01T05:00:00"/>
    <d v="2013-08-29T05:00:00"/>
    <n v="1377752400"/>
    <x v="2"/>
    <x v="1"/>
    <b v="0"/>
    <b v="0"/>
    <x v="1"/>
    <s v="metal"/>
    <s v="music/metal"/>
  </r>
  <r>
    <n v="158100"/>
    <n v="145243"/>
    <n v="91.87"/>
    <x v="0"/>
    <n v="99.006816632583508"/>
    <n v="1467"/>
    <s v="GB"/>
    <s v="GBP"/>
    <n v="1332824400"/>
    <d v="2012-03-27T05:00:00"/>
    <d v="2012-04-12T05:00:00"/>
    <n v="1334206800"/>
    <x v="4"/>
    <x v="6"/>
    <b v="0"/>
    <b v="1"/>
    <x v="2"/>
    <s v="wearables"/>
    <s v="technology/wearables"/>
  </r>
  <r>
    <n v="7200"/>
    <n v="2459"/>
    <n v="34.15"/>
    <x v="0"/>
    <n v="32.786666666666669"/>
    <n v="75"/>
    <s v="US"/>
    <s v="USD"/>
    <n v="1284526800"/>
    <d v="2010-09-15T05:00:00"/>
    <d v="2010-09-19T05:00:00"/>
    <n v="1284872400"/>
    <x v="6"/>
    <x v="3"/>
    <b v="0"/>
    <b v="0"/>
    <x v="3"/>
    <s v="plays"/>
    <s v="theater/plays"/>
  </r>
  <r>
    <n v="8800"/>
    <n v="12356"/>
    <n v="140.41"/>
    <x v="1"/>
    <n v="59.119617224880386"/>
    <n v="209"/>
    <s v="US"/>
    <s v="USD"/>
    <n v="1400562000"/>
    <d v="2014-05-20T05:00:00"/>
    <d v="2014-06-28T05:00:00"/>
    <n v="1403931600"/>
    <x v="1"/>
    <x v="11"/>
    <b v="0"/>
    <b v="0"/>
    <x v="4"/>
    <s v="drama"/>
    <s v="film &amp; video/drama"/>
  </r>
  <r>
    <n v="6000"/>
    <n v="5392"/>
    <n v="89.87"/>
    <x v="0"/>
    <n v="44.93333333333333"/>
    <n v="120"/>
    <s v="US"/>
    <s v="USD"/>
    <n v="1520748000"/>
    <d v="2018-03-11T06:00:00"/>
    <d v="2018-03-17T05:00:00"/>
    <n v="1521262800"/>
    <x v="9"/>
    <x v="6"/>
    <b v="0"/>
    <b v="0"/>
    <x v="2"/>
    <s v="wearables"/>
    <s v="technology/wearables"/>
  </r>
  <r>
    <n v="6600"/>
    <n v="11746"/>
    <n v="177.97"/>
    <x v="1"/>
    <n v="89.664122137404576"/>
    <n v="131"/>
    <s v="US"/>
    <s v="USD"/>
    <n v="1532926800"/>
    <d v="2018-07-30T05:00:00"/>
    <d v="2018-08-04T05:00:00"/>
    <n v="1533358800"/>
    <x v="9"/>
    <x v="8"/>
    <b v="0"/>
    <b v="0"/>
    <x v="1"/>
    <s v="jazz"/>
    <s v="music/jazz"/>
  </r>
  <r>
    <n v="8000"/>
    <n v="11493"/>
    <n v="143.66"/>
    <x v="1"/>
    <n v="70.079268292682926"/>
    <n v="164"/>
    <s v="US"/>
    <s v="USD"/>
    <n v="1420869600"/>
    <d v="2015-01-10T06:00:00"/>
    <d v="2015-01-17T06:00:00"/>
    <n v="1421474400"/>
    <x v="0"/>
    <x v="2"/>
    <b v="0"/>
    <b v="0"/>
    <x v="2"/>
    <s v="wearables"/>
    <s v="technology/wearables"/>
  </r>
  <r>
    <n v="2900"/>
    <n v="6243"/>
    <n v="215.28"/>
    <x v="1"/>
    <n v="31.059701492537314"/>
    <n v="201"/>
    <s v="US"/>
    <s v="USD"/>
    <n v="1504242000"/>
    <d v="2017-09-01T05:00:00"/>
    <d v="2017-09-13T05:00:00"/>
    <n v="1505278800"/>
    <x v="5"/>
    <x v="3"/>
    <b v="0"/>
    <b v="0"/>
    <x v="6"/>
    <s v="video games"/>
    <s v="games/video games"/>
  </r>
  <r>
    <n v="2700"/>
    <n v="6132"/>
    <n v="227.11"/>
    <x v="1"/>
    <n v="29.061611374407583"/>
    <n v="211"/>
    <s v="US"/>
    <s v="USD"/>
    <n v="1442811600"/>
    <d v="2015-09-21T05:00:00"/>
    <d v="2015-10-04T05:00:00"/>
    <n v="1443934800"/>
    <x v="0"/>
    <x v="3"/>
    <b v="0"/>
    <b v="0"/>
    <x v="3"/>
    <s v="plays"/>
    <s v="theater/plays"/>
  </r>
  <r>
    <n v="1400"/>
    <n v="3851"/>
    <n v="275.07"/>
    <x v="1"/>
    <n v="30.0859375"/>
    <n v="128"/>
    <s v="US"/>
    <s v="USD"/>
    <n v="1497243600"/>
    <d v="2017-06-12T05:00:00"/>
    <d v="2017-06-27T05:00:00"/>
    <n v="1498539600"/>
    <x v="5"/>
    <x v="5"/>
    <b v="0"/>
    <b v="1"/>
    <x v="3"/>
    <s v="plays"/>
    <s v="theater/plays"/>
  </r>
  <r>
    <n v="94200"/>
    <n v="135997"/>
    <n v="144.37"/>
    <x v="1"/>
    <n v="84.998125000000002"/>
    <n v="1600"/>
    <s v="CA"/>
    <s v="CAD"/>
    <n v="1342501200"/>
    <d v="2012-07-17T05:00:00"/>
    <d v="2012-07-20T05:00:00"/>
    <n v="1342760400"/>
    <x v="4"/>
    <x v="8"/>
    <b v="0"/>
    <b v="0"/>
    <x v="3"/>
    <s v="plays"/>
    <s v="theater/plays"/>
  </r>
  <r>
    <n v="199200"/>
    <n v="184750"/>
    <n v="92.75"/>
    <x v="0"/>
    <n v="82.001775410563695"/>
    <n v="2253"/>
    <s v="CA"/>
    <s v="CAD"/>
    <n v="1298268000"/>
    <d v="2011-02-21T06:00:00"/>
    <d v="2011-04-02T05:00:00"/>
    <n v="1301720400"/>
    <x v="8"/>
    <x v="10"/>
    <b v="0"/>
    <b v="0"/>
    <x v="3"/>
    <s v="plays"/>
    <s v="theater/plays"/>
  </r>
  <r>
    <n v="2000"/>
    <n v="14452"/>
    <n v="722.6"/>
    <x v="1"/>
    <n v="58.040160642570278"/>
    <n v="249"/>
    <s v="US"/>
    <s v="USD"/>
    <n v="1433480400"/>
    <d v="2015-06-05T05:00:00"/>
    <d v="2015-06-06T05:00:00"/>
    <n v="1433566800"/>
    <x v="0"/>
    <x v="5"/>
    <b v="0"/>
    <b v="0"/>
    <x v="2"/>
    <s v="web"/>
    <s v="technology/web"/>
  </r>
  <r>
    <n v="4700"/>
    <n v="557"/>
    <n v="11.85"/>
    <x v="0"/>
    <n v="111.4"/>
    <n v="5"/>
    <s v="US"/>
    <s v="USD"/>
    <n v="1493355600"/>
    <d v="2017-04-28T05:00:00"/>
    <d v="2017-05-04T05:00:00"/>
    <n v="1493874000"/>
    <x v="5"/>
    <x v="9"/>
    <b v="0"/>
    <b v="0"/>
    <x v="3"/>
    <s v="plays"/>
    <s v="theater/plays"/>
  </r>
  <r>
    <n v="2800"/>
    <n v="2734"/>
    <n v="97.64"/>
    <x v="0"/>
    <n v="71.94736842105263"/>
    <n v="38"/>
    <s v="US"/>
    <s v="USD"/>
    <n v="1530507600"/>
    <d v="2018-07-02T05:00:00"/>
    <d v="2018-07-17T05:00:00"/>
    <n v="1531803600"/>
    <x v="9"/>
    <x v="8"/>
    <b v="0"/>
    <b v="1"/>
    <x v="2"/>
    <s v="web"/>
    <s v="technology/web"/>
  </r>
  <r>
    <n v="6100"/>
    <n v="14405"/>
    <n v="236.15"/>
    <x v="1"/>
    <n v="61.038135593220339"/>
    <n v="236"/>
    <s v="US"/>
    <s v="USD"/>
    <n v="1296108000"/>
    <d v="2011-01-27T06:00:00"/>
    <d v="2011-02-03T06:00:00"/>
    <n v="1296712800"/>
    <x v="8"/>
    <x v="2"/>
    <b v="0"/>
    <b v="0"/>
    <x v="3"/>
    <s v="plays"/>
    <s v="theater/plays"/>
  </r>
  <r>
    <n v="2900"/>
    <n v="1307"/>
    <n v="45.07"/>
    <x v="0"/>
    <n v="108.91666666666667"/>
    <n v="12"/>
    <s v="US"/>
    <s v="USD"/>
    <n v="1428469200"/>
    <d v="2015-04-08T05:00:00"/>
    <d v="2015-04-13T05:00:00"/>
    <n v="1428901200"/>
    <x v="0"/>
    <x v="9"/>
    <b v="0"/>
    <b v="1"/>
    <x v="3"/>
    <s v="plays"/>
    <s v="theater/plays"/>
  </r>
  <r>
    <n v="72600"/>
    <n v="117892"/>
    <n v="162.38999999999999"/>
    <x v="1"/>
    <n v="29.001722017220171"/>
    <n v="4065"/>
    <s v="GB"/>
    <s v="GBP"/>
    <n v="1264399200"/>
    <d v="2010-01-25T06:00:00"/>
    <d v="2010-01-30T06:00:00"/>
    <n v="1264831200"/>
    <x v="6"/>
    <x v="2"/>
    <b v="0"/>
    <b v="1"/>
    <x v="2"/>
    <s v="wearables"/>
    <s v="technology/wearables"/>
  </r>
  <r>
    <n v="5700"/>
    <n v="14508"/>
    <n v="254.53"/>
    <x v="1"/>
    <n v="58.975609756097562"/>
    <n v="246"/>
    <s v="IT"/>
    <s v="EUR"/>
    <n v="1501131600"/>
    <d v="2017-07-27T05:00:00"/>
    <d v="2017-09-12T05:00:00"/>
    <n v="1505192400"/>
    <x v="5"/>
    <x v="8"/>
    <b v="0"/>
    <b v="1"/>
    <x v="3"/>
    <s v="plays"/>
    <s v="theater/plays"/>
  </r>
  <r>
    <n v="7900"/>
    <n v="1901"/>
    <n v="24.06"/>
    <x v="3"/>
    <n v="111.82352941176471"/>
    <n v="17"/>
    <s v="US"/>
    <s v="USD"/>
    <n v="1292738400"/>
    <d v="2010-12-19T06:00:00"/>
    <d v="2011-01-22T06:00:00"/>
    <n v="1295676000"/>
    <x v="6"/>
    <x v="7"/>
    <b v="0"/>
    <b v="0"/>
    <x v="3"/>
    <s v="plays"/>
    <s v="theater/plays"/>
  </r>
  <r>
    <n v="128000"/>
    <n v="158389"/>
    <n v="123.74"/>
    <x v="1"/>
    <n v="63.995555555555555"/>
    <n v="2475"/>
    <s v="IT"/>
    <s v="EUR"/>
    <n v="1288674000"/>
    <d v="2010-11-02T05:00:00"/>
    <d v="2010-12-21T06:00:00"/>
    <n v="1292911200"/>
    <x v="6"/>
    <x v="0"/>
    <b v="0"/>
    <b v="1"/>
    <x v="3"/>
    <s v="plays"/>
    <s v="theater/plays"/>
  </r>
  <r>
    <n v="6000"/>
    <n v="6484"/>
    <n v="108.07"/>
    <x v="1"/>
    <n v="85.315789473684205"/>
    <n v="76"/>
    <s v="US"/>
    <s v="USD"/>
    <n v="1575093600"/>
    <d v="2019-11-30T06:00:00"/>
    <d v="2019-12-04T06:00:00"/>
    <n v="1575439200"/>
    <x v="3"/>
    <x v="0"/>
    <b v="0"/>
    <b v="0"/>
    <x v="3"/>
    <s v="plays"/>
    <s v="theater/plays"/>
  </r>
  <r>
    <n v="600"/>
    <n v="4022"/>
    <n v="670.33"/>
    <x v="1"/>
    <n v="74.481481481481481"/>
    <n v="54"/>
    <s v="US"/>
    <s v="USD"/>
    <n v="1435726800"/>
    <d v="2015-07-01T05:00:00"/>
    <d v="2015-08-06T05:00:00"/>
    <n v="1438837200"/>
    <x v="0"/>
    <x v="8"/>
    <b v="0"/>
    <b v="0"/>
    <x v="4"/>
    <s v="animation"/>
    <s v="film &amp; video/animation"/>
  </r>
  <r>
    <n v="1400"/>
    <n v="9253"/>
    <n v="660.93"/>
    <x v="1"/>
    <n v="105.14772727272727"/>
    <n v="88"/>
    <s v="US"/>
    <s v="USD"/>
    <n v="1480226400"/>
    <d v="2016-11-27T06:00:00"/>
    <d v="2016-11-30T06:00:00"/>
    <n v="1480485600"/>
    <x v="7"/>
    <x v="0"/>
    <b v="0"/>
    <b v="0"/>
    <x v="1"/>
    <s v="jazz"/>
    <s v="music/jazz"/>
  </r>
  <r>
    <n v="3900"/>
    <n v="4776"/>
    <n v="122.46"/>
    <x v="1"/>
    <n v="56.188235294117646"/>
    <n v="85"/>
    <s v="GB"/>
    <s v="GBP"/>
    <n v="1459054800"/>
    <d v="2016-03-27T05:00:00"/>
    <d v="2016-03-28T05:00:00"/>
    <n v="1459141200"/>
    <x v="7"/>
    <x v="6"/>
    <b v="0"/>
    <b v="0"/>
    <x v="1"/>
    <s v="metal"/>
    <s v="music/metal"/>
  </r>
  <r>
    <n v="9700"/>
    <n v="14606"/>
    <n v="150.58000000000001"/>
    <x v="1"/>
    <n v="85.917647058823533"/>
    <n v="170"/>
    <s v="US"/>
    <s v="USD"/>
    <n v="1531630800"/>
    <d v="2018-07-15T05:00:00"/>
    <d v="2018-07-23T05:00:00"/>
    <n v="1532322000"/>
    <x v="9"/>
    <x v="8"/>
    <b v="0"/>
    <b v="0"/>
    <x v="7"/>
    <s v="photography books"/>
    <s v="photography/photography books"/>
  </r>
  <r>
    <n v="122900"/>
    <n v="95993"/>
    <n v="78.11"/>
    <x v="0"/>
    <n v="57.00296912114014"/>
    <n v="1684"/>
    <s v="US"/>
    <s v="USD"/>
    <n v="1421992800"/>
    <d v="2015-01-23T06:00:00"/>
    <d v="2015-03-13T05:00:00"/>
    <n v="1426222800"/>
    <x v="0"/>
    <x v="2"/>
    <b v="1"/>
    <b v="1"/>
    <x v="3"/>
    <s v="plays"/>
    <s v="theater/plays"/>
  </r>
  <r>
    <n v="9500"/>
    <n v="4460"/>
    <n v="46.95"/>
    <x v="0"/>
    <n v="79.642857142857139"/>
    <n v="56"/>
    <s v="US"/>
    <s v="USD"/>
    <n v="1285563600"/>
    <d v="2010-09-27T05:00:00"/>
    <d v="2010-10-11T05:00:00"/>
    <n v="1286773200"/>
    <x v="6"/>
    <x v="3"/>
    <b v="0"/>
    <b v="1"/>
    <x v="4"/>
    <s v="animation"/>
    <s v="film &amp; video/animation"/>
  </r>
  <r>
    <n v="4500"/>
    <n v="13536"/>
    <n v="300.8"/>
    <x v="1"/>
    <n v="41.018181818181816"/>
    <n v="330"/>
    <s v="US"/>
    <s v="USD"/>
    <n v="1523854800"/>
    <d v="2018-04-16T05:00:00"/>
    <d v="2018-04-17T05:00:00"/>
    <n v="1523941200"/>
    <x v="9"/>
    <x v="9"/>
    <b v="0"/>
    <b v="0"/>
    <x v="5"/>
    <s v="translations"/>
    <s v="publishing/translations"/>
  </r>
  <r>
    <n v="57800"/>
    <n v="40228"/>
    <n v="69.599999999999994"/>
    <x v="0"/>
    <n v="48.004773269689736"/>
    <n v="838"/>
    <s v="US"/>
    <s v="USD"/>
    <n v="1529125200"/>
    <d v="2018-06-16T05:00:00"/>
    <d v="2018-06-21T05:00:00"/>
    <n v="1529557200"/>
    <x v="9"/>
    <x v="5"/>
    <b v="0"/>
    <b v="0"/>
    <x v="3"/>
    <s v="plays"/>
    <s v="theater/plays"/>
  </r>
  <r>
    <n v="1100"/>
    <n v="7012"/>
    <n v="637.45000000000005"/>
    <x v="1"/>
    <n v="55.212598425196852"/>
    <n v="127"/>
    <s v="US"/>
    <s v="USD"/>
    <n v="1503982800"/>
    <d v="2017-08-29T05:00:00"/>
    <d v="2017-09-28T05:00:00"/>
    <n v="1506574800"/>
    <x v="5"/>
    <x v="1"/>
    <b v="0"/>
    <b v="0"/>
    <x v="6"/>
    <s v="video games"/>
    <s v="games/video games"/>
  </r>
  <r>
    <n v="16800"/>
    <n v="37857"/>
    <n v="225.34"/>
    <x v="1"/>
    <n v="92.109489051094897"/>
    <n v="411"/>
    <s v="US"/>
    <s v="USD"/>
    <n v="1511416800"/>
    <d v="2017-11-23T06:00:00"/>
    <d v="2017-12-18T06:00:00"/>
    <n v="1513576800"/>
    <x v="5"/>
    <x v="0"/>
    <b v="0"/>
    <b v="0"/>
    <x v="1"/>
    <s v="rock"/>
    <s v="music/rock"/>
  </r>
  <r>
    <n v="1000"/>
    <n v="14973"/>
    <n v="1497.3"/>
    <x v="1"/>
    <n v="83.183333333333337"/>
    <n v="180"/>
    <s v="GB"/>
    <s v="GBP"/>
    <n v="1547704800"/>
    <d v="2019-01-17T06:00:00"/>
    <d v="2019-01-24T06:00:00"/>
    <n v="1548309600"/>
    <x v="3"/>
    <x v="2"/>
    <b v="0"/>
    <b v="1"/>
    <x v="6"/>
    <s v="video games"/>
    <s v="games/video games"/>
  </r>
  <r>
    <n v="106400"/>
    <n v="39996"/>
    <n v="37.590000000000003"/>
    <x v="0"/>
    <n v="39.996000000000002"/>
    <n v="1000"/>
    <s v="US"/>
    <s v="USD"/>
    <n v="1469682000"/>
    <d v="2016-07-28T05:00:00"/>
    <d v="2016-08-19T05:00:00"/>
    <n v="1471582800"/>
    <x v="7"/>
    <x v="8"/>
    <b v="0"/>
    <b v="0"/>
    <x v="1"/>
    <s v="electric music"/>
    <s v="music/electric music"/>
  </r>
  <r>
    <n v="31400"/>
    <n v="41564"/>
    <n v="132.37"/>
    <x v="1"/>
    <n v="111.1336898395722"/>
    <n v="374"/>
    <s v="US"/>
    <s v="USD"/>
    <n v="1343451600"/>
    <d v="2012-07-28T05:00:00"/>
    <d v="2012-08-07T05:00:00"/>
    <n v="1344315600"/>
    <x v="4"/>
    <x v="8"/>
    <b v="0"/>
    <b v="0"/>
    <x v="2"/>
    <s v="wearables"/>
    <s v="technology/wearables"/>
  </r>
  <r>
    <n v="4900"/>
    <n v="6430"/>
    <n v="131.22"/>
    <x v="1"/>
    <n v="90.563380281690144"/>
    <n v="71"/>
    <s v="AU"/>
    <s v="AUD"/>
    <n v="1315717200"/>
    <d v="2011-09-11T05:00:00"/>
    <d v="2011-09-19T05:00:00"/>
    <n v="1316408400"/>
    <x v="8"/>
    <x v="3"/>
    <b v="0"/>
    <b v="0"/>
    <x v="1"/>
    <s v="indie rock"/>
    <s v="music/indie rock"/>
  </r>
  <r>
    <n v="7400"/>
    <n v="12405"/>
    <n v="167.64"/>
    <x v="1"/>
    <n v="61.108374384236456"/>
    <n v="203"/>
    <s v="US"/>
    <s v="USD"/>
    <n v="1430715600"/>
    <d v="2015-05-04T05:00:00"/>
    <d v="2015-05-17T05:00:00"/>
    <n v="1431838800"/>
    <x v="0"/>
    <x v="11"/>
    <b v="1"/>
    <b v="0"/>
    <x v="3"/>
    <s v="plays"/>
    <s v="theater/plays"/>
  </r>
  <r>
    <n v="198500"/>
    <n v="123040"/>
    <n v="61.98"/>
    <x v="0"/>
    <n v="83.022941970310384"/>
    <n v="1482"/>
    <s v="AU"/>
    <s v="AUD"/>
    <n v="1299564000"/>
    <d v="2011-03-08T06:00:00"/>
    <d v="2011-03-19T05:00:00"/>
    <n v="1300510800"/>
    <x v="8"/>
    <x v="6"/>
    <b v="0"/>
    <b v="1"/>
    <x v="1"/>
    <s v="rock"/>
    <s v="music/rock"/>
  </r>
  <r>
    <n v="4800"/>
    <n v="12516"/>
    <n v="260.75"/>
    <x v="1"/>
    <n v="110.76106194690266"/>
    <n v="113"/>
    <s v="US"/>
    <s v="USD"/>
    <n v="1429160400"/>
    <d v="2015-04-16T05:00:00"/>
    <d v="2015-05-08T05:00:00"/>
    <n v="1431061200"/>
    <x v="0"/>
    <x v="9"/>
    <b v="0"/>
    <b v="0"/>
    <x v="5"/>
    <s v="translations"/>
    <s v="publishing/translations"/>
  </r>
  <r>
    <n v="3400"/>
    <n v="8588"/>
    <n v="252.59"/>
    <x v="1"/>
    <n v="89.458333333333329"/>
    <n v="96"/>
    <s v="US"/>
    <s v="USD"/>
    <n v="1271307600"/>
    <d v="2010-04-15T05:00:00"/>
    <d v="2010-04-17T05:00:00"/>
    <n v="1271480400"/>
    <x v="6"/>
    <x v="9"/>
    <b v="0"/>
    <b v="0"/>
    <x v="3"/>
    <s v="plays"/>
    <s v="theater/plays"/>
  </r>
  <r>
    <n v="7800"/>
    <n v="6132"/>
    <n v="78.62"/>
    <x v="0"/>
    <n v="57.849056603773583"/>
    <n v="106"/>
    <s v="US"/>
    <s v="USD"/>
    <n v="1456380000"/>
    <d v="2016-02-25T06:00:00"/>
    <d v="2016-02-25T06:00:00"/>
    <n v="1456380000"/>
    <x v="7"/>
    <x v="10"/>
    <b v="0"/>
    <b v="1"/>
    <x v="3"/>
    <s v="plays"/>
    <s v="theater/plays"/>
  </r>
  <r>
    <n v="154300"/>
    <n v="74688"/>
    <n v="48.4"/>
    <x v="0"/>
    <n v="109.99705449189985"/>
    <n v="679"/>
    <s v="IT"/>
    <s v="EUR"/>
    <n v="1470459600"/>
    <d v="2016-08-06T05:00:00"/>
    <d v="2016-09-03T05:00:00"/>
    <n v="1472878800"/>
    <x v="7"/>
    <x v="1"/>
    <b v="0"/>
    <b v="0"/>
    <x v="5"/>
    <s v="translations"/>
    <s v="publishing/translations"/>
  </r>
  <r>
    <n v="20000"/>
    <n v="51775"/>
    <n v="258.88"/>
    <x v="1"/>
    <n v="103.96586345381526"/>
    <n v="498"/>
    <s v="CH"/>
    <s v="CHF"/>
    <n v="1277269200"/>
    <d v="2010-06-23T05:00:00"/>
    <d v="2010-06-24T05:00:00"/>
    <n v="1277355600"/>
    <x v="6"/>
    <x v="5"/>
    <b v="0"/>
    <b v="1"/>
    <x v="6"/>
    <s v="video games"/>
    <s v="games/video games"/>
  </r>
  <r>
    <n v="108800"/>
    <n v="65877"/>
    <n v="60.55"/>
    <x v="3"/>
    <n v="107.99508196721311"/>
    <n v="610"/>
    <s v="US"/>
    <s v="USD"/>
    <n v="1350709200"/>
    <d v="2012-10-20T05:00:00"/>
    <d v="2012-10-24T05:00:00"/>
    <n v="1351054800"/>
    <x v="4"/>
    <x v="4"/>
    <b v="0"/>
    <b v="1"/>
    <x v="3"/>
    <s v="plays"/>
    <s v="theater/plays"/>
  </r>
  <r>
    <n v="2900"/>
    <n v="8807"/>
    <n v="303.69"/>
    <x v="1"/>
    <n v="48.927777777777777"/>
    <n v="180"/>
    <s v="GB"/>
    <s v="GBP"/>
    <n v="1554613200"/>
    <d v="2019-04-07T05:00:00"/>
    <d v="2019-04-18T05:00:00"/>
    <n v="1555563600"/>
    <x v="3"/>
    <x v="9"/>
    <b v="0"/>
    <b v="0"/>
    <x v="2"/>
    <s v="web"/>
    <s v="technology/web"/>
  </r>
  <r>
    <n v="900"/>
    <n v="1017"/>
    <n v="113"/>
    <x v="1"/>
    <n v="37.666666666666664"/>
    <n v="27"/>
    <s v="US"/>
    <s v="USD"/>
    <n v="1571029200"/>
    <d v="2019-10-14T05:00:00"/>
    <d v="2019-10-21T05:00:00"/>
    <n v="1571634000"/>
    <x v="3"/>
    <x v="4"/>
    <b v="0"/>
    <b v="0"/>
    <x v="4"/>
    <s v="documentary"/>
    <s v="film &amp; video/documentary"/>
  </r>
  <r>
    <n v="69700"/>
    <n v="151513"/>
    <n v="217.38"/>
    <x v="1"/>
    <n v="64.999141999141997"/>
    <n v="2331"/>
    <s v="US"/>
    <s v="USD"/>
    <n v="1299736800"/>
    <d v="2011-03-10T06:00:00"/>
    <d v="2011-03-23T05:00:00"/>
    <n v="1300856400"/>
    <x v="8"/>
    <x v="6"/>
    <b v="0"/>
    <b v="0"/>
    <x v="3"/>
    <s v="plays"/>
    <s v="theater/plays"/>
  </r>
  <r>
    <n v="1300"/>
    <n v="12047"/>
    <n v="926.69"/>
    <x v="1"/>
    <n v="106.61061946902655"/>
    <n v="113"/>
    <s v="US"/>
    <s v="USD"/>
    <n v="1435208400"/>
    <d v="2015-06-25T05:00:00"/>
    <d v="2015-08-18T05:00:00"/>
    <n v="1439874000"/>
    <x v="0"/>
    <x v="5"/>
    <b v="0"/>
    <b v="0"/>
    <x v="0"/>
    <s v="food trucks"/>
    <s v="food/food trucks"/>
  </r>
  <r>
    <n v="97800"/>
    <n v="32951"/>
    <n v="33.69"/>
    <x v="0"/>
    <n v="27.009016393442622"/>
    <n v="1220"/>
    <s v="AU"/>
    <s v="AUD"/>
    <n v="1437973200"/>
    <d v="2015-07-27T05:00:00"/>
    <d v="2015-07-31T05:00:00"/>
    <n v="1438318800"/>
    <x v="0"/>
    <x v="8"/>
    <b v="0"/>
    <b v="0"/>
    <x v="6"/>
    <s v="video games"/>
    <s v="games/video games"/>
  </r>
  <r>
    <n v="7600"/>
    <n v="14951"/>
    <n v="196.72"/>
    <x v="1"/>
    <n v="91.16463414634147"/>
    <n v="164"/>
    <s v="US"/>
    <s v="USD"/>
    <n v="1416895200"/>
    <d v="2014-11-25T06:00:00"/>
    <d v="2014-12-24T06:00:00"/>
    <n v="1419400800"/>
    <x v="1"/>
    <x v="0"/>
    <b v="0"/>
    <b v="0"/>
    <x v="3"/>
    <s v="plays"/>
    <s v="theater/plays"/>
  </r>
  <r>
    <n v="100"/>
    <n v="1"/>
    <n v="1"/>
    <x v="0"/>
    <n v="1"/>
    <n v="1"/>
    <s v="US"/>
    <s v="USD"/>
    <n v="1319000400"/>
    <d v="2011-10-19T05:00:00"/>
    <d v="2011-11-06T05:00:00"/>
    <n v="1320555600"/>
    <x v="8"/>
    <x v="4"/>
    <b v="0"/>
    <b v="0"/>
    <x v="3"/>
    <s v="plays"/>
    <s v="theater/plays"/>
  </r>
  <r>
    <n v="900"/>
    <n v="9193"/>
    <n v="1021.44"/>
    <x v="1"/>
    <n v="56.054878048780488"/>
    <n v="164"/>
    <s v="US"/>
    <s v="USD"/>
    <n v="1424498400"/>
    <d v="2015-02-21T06:00:00"/>
    <d v="2015-02-28T06:00:00"/>
    <n v="1425103200"/>
    <x v="0"/>
    <x v="10"/>
    <b v="0"/>
    <b v="1"/>
    <x v="1"/>
    <s v="electric music"/>
    <s v="music/electric music"/>
  </r>
  <r>
    <n v="3700"/>
    <n v="10422"/>
    <n v="281.68"/>
    <x v="1"/>
    <n v="31.017857142857142"/>
    <n v="336"/>
    <s v="US"/>
    <s v="USD"/>
    <n v="1526274000"/>
    <d v="2018-05-14T05:00:00"/>
    <d v="2018-05-21T05:00:00"/>
    <n v="1526878800"/>
    <x v="9"/>
    <x v="11"/>
    <b v="0"/>
    <b v="1"/>
    <x v="2"/>
    <s v="wearables"/>
    <s v="technology/wearables"/>
  </r>
  <r>
    <n v="10000"/>
    <n v="2461"/>
    <n v="24.61"/>
    <x v="0"/>
    <n v="66.513513513513516"/>
    <n v="37"/>
    <s v="IT"/>
    <s v="EUR"/>
    <n v="1287896400"/>
    <d v="2010-10-24T05:00:00"/>
    <d v="2010-11-02T05:00:00"/>
    <n v="1288674000"/>
    <x v="6"/>
    <x v="4"/>
    <b v="0"/>
    <b v="0"/>
    <x v="1"/>
    <s v="electric music"/>
    <s v="music/electric music"/>
  </r>
  <r>
    <n v="119200"/>
    <n v="170623"/>
    <n v="143.13999999999999"/>
    <x v="1"/>
    <n v="89.005216484089729"/>
    <n v="1917"/>
    <s v="US"/>
    <s v="USD"/>
    <n v="1495515600"/>
    <d v="2017-05-23T05:00:00"/>
    <d v="2017-05-24T05:00:00"/>
    <n v="1495602000"/>
    <x v="5"/>
    <x v="11"/>
    <b v="0"/>
    <b v="0"/>
    <x v="1"/>
    <s v="indie rock"/>
    <s v="music/indie rock"/>
  </r>
  <r>
    <n v="6800"/>
    <n v="9829"/>
    <n v="144.54"/>
    <x v="1"/>
    <n v="103.46315789473684"/>
    <n v="95"/>
    <s v="US"/>
    <s v="USD"/>
    <n v="1364878800"/>
    <d v="2013-04-02T05:00:00"/>
    <d v="2013-04-20T05:00:00"/>
    <n v="1366434000"/>
    <x v="2"/>
    <x v="9"/>
    <b v="0"/>
    <b v="0"/>
    <x v="2"/>
    <s v="web"/>
    <s v="technology/web"/>
  </r>
  <r>
    <n v="3900"/>
    <n v="14006"/>
    <n v="359.13"/>
    <x v="1"/>
    <n v="95.278911564625844"/>
    <n v="147"/>
    <s v="US"/>
    <s v="USD"/>
    <n v="1567918800"/>
    <d v="2019-09-08T05:00:00"/>
    <d v="2019-09-13T05:00:00"/>
    <n v="1568350800"/>
    <x v="3"/>
    <x v="3"/>
    <b v="0"/>
    <b v="0"/>
    <x v="3"/>
    <s v="plays"/>
    <s v="theater/plays"/>
  </r>
  <r>
    <n v="3500"/>
    <n v="6527"/>
    <n v="186.49"/>
    <x v="1"/>
    <n v="75.895348837209298"/>
    <n v="86"/>
    <s v="US"/>
    <s v="USD"/>
    <n v="1524459600"/>
    <d v="2018-04-23T05:00:00"/>
    <d v="2018-05-10T05:00:00"/>
    <n v="1525928400"/>
    <x v="9"/>
    <x v="9"/>
    <b v="0"/>
    <b v="1"/>
    <x v="3"/>
    <s v="plays"/>
    <s v="theater/plays"/>
  </r>
  <r>
    <n v="1500"/>
    <n v="8929"/>
    <n v="595.27"/>
    <x v="1"/>
    <n v="107.57831325301204"/>
    <n v="83"/>
    <s v="US"/>
    <s v="USD"/>
    <n v="1333688400"/>
    <d v="2012-04-06T05:00:00"/>
    <d v="2012-05-13T05:00:00"/>
    <n v="1336885200"/>
    <x v="4"/>
    <x v="9"/>
    <b v="0"/>
    <b v="0"/>
    <x v="4"/>
    <s v="documentary"/>
    <s v="film &amp; video/documentary"/>
  </r>
  <r>
    <n v="5200"/>
    <n v="3079"/>
    <n v="59.21"/>
    <x v="0"/>
    <n v="51.31666666666667"/>
    <n v="60"/>
    <s v="US"/>
    <s v="USD"/>
    <n v="1389506400"/>
    <d v="2014-01-12T06:00:00"/>
    <d v="2014-01-14T06:00:00"/>
    <n v="1389679200"/>
    <x v="1"/>
    <x v="2"/>
    <b v="0"/>
    <b v="0"/>
    <x v="4"/>
    <s v="television"/>
    <s v="film &amp; video/television"/>
  </r>
  <r>
    <n v="142400"/>
    <n v="21307"/>
    <n v="14.96"/>
    <x v="0"/>
    <n v="71.983108108108112"/>
    <n v="296"/>
    <s v="US"/>
    <s v="USD"/>
    <n v="1536642000"/>
    <d v="2018-09-11T05:00:00"/>
    <d v="2018-09-30T05:00:00"/>
    <n v="1538283600"/>
    <x v="9"/>
    <x v="3"/>
    <b v="0"/>
    <b v="0"/>
    <x v="0"/>
    <s v="food trucks"/>
    <s v="food/food trucks"/>
  </r>
  <r>
    <n v="61400"/>
    <n v="73653"/>
    <n v="119.96"/>
    <x v="1"/>
    <n v="108.95414201183432"/>
    <n v="676"/>
    <s v="US"/>
    <s v="USD"/>
    <n v="1348290000"/>
    <d v="2012-09-22T05:00:00"/>
    <d v="2012-09-28T05:00:00"/>
    <n v="1348808400"/>
    <x v="4"/>
    <x v="3"/>
    <b v="0"/>
    <b v="0"/>
    <x v="5"/>
    <s v="radio &amp; podcasts"/>
    <s v="publishing/radio &amp; podcasts"/>
  </r>
  <r>
    <n v="4700"/>
    <n v="12635"/>
    <n v="268.83"/>
    <x v="1"/>
    <n v="35"/>
    <n v="361"/>
    <s v="AU"/>
    <s v="AUD"/>
    <n v="1408856400"/>
    <d v="2014-08-24T05:00:00"/>
    <d v="2014-09-08T05:00:00"/>
    <n v="1410152400"/>
    <x v="1"/>
    <x v="1"/>
    <b v="0"/>
    <b v="0"/>
    <x v="2"/>
    <s v="web"/>
    <s v="technology/web"/>
  </r>
  <r>
    <n v="3300"/>
    <n v="12437"/>
    <n v="376.88"/>
    <x v="1"/>
    <n v="94.938931297709928"/>
    <n v="131"/>
    <s v="US"/>
    <s v="USD"/>
    <n v="1505192400"/>
    <d v="2017-09-12T05:00:00"/>
    <d v="2017-09-19T05:00:00"/>
    <n v="1505797200"/>
    <x v="5"/>
    <x v="3"/>
    <b v="0"/>
    <b v="0"/>
    <x v="0"/>
    <s v="food trucks"/>
    <s v="food/food trucks"/>
  </r>
  <r>
    <n v="1900"/>
    <n v="13816"/>
    <n v="727.16"/>
    <x v="1"/>
    <n v="109.65079365079364"/>
    <n v="126"/>
    <s v="US"/>
    <s v="USD"/>
    <n v="1554786000"/>
    <d v="2019-04-09T05:00:00"/>
    <d v="2019-04-10T05:00:00"/>
    <n v="1554872400"/>
    <x v="3"/>
    <x v="9"/>
    <b v="0"/>
    <b v="1"/>
    <x v="2"/>
    <s v="wearables"/>
    <s v="technology/wearables"/>
  </r>
  <r>
    <n v="166700"/>
    <n v="145382"/>
    <n v="87.21"/>
    <x v="0"/>
    <n v="44.001815980629537"/>
    <n v="3304"/>
    <s v="IT"/>
    <s v="EUR"/>
    <n v="1510898400"/>
    <d v="2017-11-17T06:00:00"/>
    <d v="2017-12-22T06:00:00"/>
    <n v="1513922400"/>
    <x v="5"/>
    <x v="0"/>
    <b v="0"/>
    <b v="0"/>
    <x v="5"/>
    <s v="fiction"/>
    <s v="publishing/fiction"/>
  </r>
  <r>
    <n v="7200"/>
    <n v="6336"/>
    <n v="88"/>
    <x v="0"/>
    <n v="86.794520547945211"/>
    <n v="73"/>
    <s v="US"/>
    <s v="USD"/>
    <n v="1442552400"/>
    <d v="2015-09-18T05:00:00"/>
    <d v="2015-09-19T05:00:00"/>
    <n v="1442638800"/>
    <x v="0"/>
    <x v="3"/>
    <b v="0"/>
    <b v="0"/>
    <x v="3"/>
    <s v="plays"/>
    <s v="theater/plays"/>
  </r>
  <r>
    <n v="4900"/>
    <n v="8523"/>
    <n v="173.94"/>
    <x v="1"/>
    <n v="30.992727272727272"/>
    <n v="275"/>
    <s v="US"/>
    <s v="USD"/>
    <n v="1316667600"/>
    <d v="2011-09-22T05:00:00"/>
    <d v="2011-09-28T05:00:00"/>
    <n v="1317186000"/>
    <x v="8"/>
    <x v="3"/>
    <b v="0"/>
    <b v="0"/>
    <x v="4"/>
    <s v="television"/>
    <s v="film &amp; video/television"/>
  </r>
  <r>
    <n v="5400"/>
    <n v="6351"/>
    <n v="117.61"/>
    <x v="1"/>
    <n v="94.791044776119406"/>
    <n v="67"/>
    <s v="US"/>
    <s v="USD"/>
    <n v="1390716000"/>
    <d v="2014-01-26T06:00:00"/>
    <d v="2014-02-01T06:00:00"/>
    <n v="1391234400"/>
    <x v="1"/>
    <x v="2"/>
    <b v="0"/>
    <b v="0"/>
    <x v="7"/>
    <s v="photography books"/>
    <s v="photography/photography books"/>
  </r>
  <r>
    <n v="5000"/>
    <n v="10748"/>
    <n v="214.96"/>
    <x v="1"/>
    <n v="69.79220779220779"/>
    <n v="154"/>
    <s v="US"/>
    <s v="USD"/>
    <n v="1402894800"/>
    <d v="2014-06-16T05:00:00"/>
    <d v="2014-07-03T05:00:00"/>
    <n v="1404363600"/>
    <x v="1"/>
    <x v="5"/>
    <b v="0"/>
    <b v="1"/>
    <x v="4"/>
    <s v="documentary"/>
    <s v="film &amp; video/documentary"/>
  </r>
  <r>
    <n v="75100"/>
    <n v="112272"/>
    <n v="149.5"/>
    <x v="1"/>
    <n v="63.003367003367003"/>
    <n v="1782"/>
    <s v="US"/>
    <s v="USD"/>
    <n v="1429246800"/>
    <d v="2015-04-17T05:00:00"/>
    <d v="2015-04-21T05:00:00"/>
    <n v="1429592400"/>
    <x v="0"/>
    <x v="9"/>
    <b v="0"/>
    <b v="1"/>
    <x v="6"/>
    <s v="mobile games"/>
    <s v="games/mobile games"/>
  </r>
  <r>
    <n v="45300"/>
    <n v="99361"/>
    <n v="219.34"/>
    <x v="1"/>
    <n v="110.0343300110742"/>
    <n v="903"/>
    <s v="US"/>
    <s v="USD"/>
    <n v="1412485200"/>
    <d v="2014-10-05T05:00:00"/>
    <d v="2014-10-18T05:00:00"/>
    <n v="1413608400"/>
    <x v="1"/>
    <x v="4"/>
    <b v="0"/>
    <b v="0"/>
    <x v="6"/>
    <s v="video games"/>
    <s v="games/video games"/>
  </r>
  <r>
    <n v="136800"/>
    <n v="88055"/>
    <n v="64.37"/>
    <x v="0"/>
    <n v="25.997933274284026"/>
    <n v="3387"/>
    <s v="US"/>
    <s v="USD"/>
    <n v="1417068000"/>
    <d v="2014-11-27T06:00:00"/>
    <d v="2014-12-24T06:00:00"/>
    <n v="1419400800"/>
    <x v="1"/>
    <x v="0"/>
    <b v="0"/>
    <b v="0"/>
    <x v="5"/>
    <s v="fiction"/>
    <s v="publishing/fiction"/>
  </r>
  <r>
    <n v="177700"/>
    <n v="33092"/>
    <n v="18.62"/>
    <x v="0"/>
    <n v="49.987915407854985"/>
    <n v="662"/>
    <s v="CA"/>
    <s v="CAD"/>
    <n v="1448344800"/>
    <d v="2015-11-24T06:00:00"/>
    <d v="2015-11-27T06:00:00"/>
    <n v="1448604000"/>
    <x v="0"/>
    <x v="0"/>
    <b v="1"/>
    <b v="0"/>
    <x v="3"/>
    <s v="plays"/>
    <s v="theater/plays"/>
  </r>
  <r>
    <n v="2600"/>
    <n v="9562"/>
    <n v="367.77"/>
    <x v="1"/>
    <n v="101.72340425531915"/>
    <n v="94"/>
    <s v="IT"/>
    <s v="EUR"/>
    <n v="1557723600"/>
    <d v="2019-05-13T05:00:00"/>
    <d v="2019-07-05T05:00:00"/>
    <n v="1562302800"/>
    <x v="3"/>
    <x v="11"/>
    <b v="0"/>
    <b v="0"/>
    <x v="7"/>
    <s v="photography books"/>
    <s v="photography/photography books"/>
  </r>
  <r>
    <n v="5300"/>
    <n v="8475"/>
    <n v="159.91"/>
    <x v="1"/>
    <n v="47.083333333333336"/>
    <n v="180"/>
    <s v="US"/>
    <s v="USD"/>
    <n v="1537333200"/>
    <d v="2018-09-19T05:00:00"/>
    <d v="2018-09-23T05:00:00"/>
    <n v="1537678800"/>
    <x v="9"/>
    <x v="3"/>
    <b v="0"/>
    <b v="0"/>
    <x v="3"/>
    <s v="plays"/>
    <s v="theater/plays"/>
  </r>
  <r>
    <n v="180200"/>
    <n v="69617"/>
    <n v="38.630000000000003"/>
    <x v="0"/>
    <n v="89.944444444444443"/>
    <n v="774"/>
    <s v="US"/>
    <s v="USD"/>
    <n v="1471150800"/>
    <d v="2016-08-14T05:00:00"/>
    <d v="2016-09-11T05:00:00"/>
    <n v="1473570000"/>
    <x v="7"/>
    <x v="1"/>
    <b v="0"/>
    <b v="1"/>
    <x v="3"/>
    <s v="plays"/>
    <s v="theater/plays"/>
  </r>
  <r>
    <n v="103200"/>
    <n v="53067"/>
    <n v="51.42"/>
    <x v="0"/>
    <n v="78.96875"/>
    <n v="672"/>
    <s v="CA"/>
    <s v="CAD"/>
    <n v="1273640400"/>
    <d v="2010-05-12T05:00:00"/>
    <d v="2010-05-15T05:00:00"/>
    <n v="1273899600"/>
    <x v="6"/>
    <x v="11"/>
    <b v="0"/>
    <b v="0"/>
    <x v="3"/>
    <s v="plays"/>
    <s v="theater/plays"/>
  </r>
  <r>
    <n v="70600"/>
    <n v="42596"/>
    <n v="60.33"/>
    <x v="3"/>
    <n v="80.067669172932327"/>
    <n v="532"/>
    <s v="US"/>
    <s v="USD"/>
    <n v="1282885200"/>
    <d v="2010-08-27T05:00:00"/>
    <d v="2010-09-09T05:00:00"/>
    <n v="1284008400"/>
    <x v="6"/>
    <x v="1"/>
    <b v="0"/>
    <b v="0"/>
    <x v="1"/>
    <s v="rock"/>
    <s v="music/rock"/>
  </r>
  <r>
    <n v="148500"/>
    <n v="4756"/>
    <n v="3.2"/>
    <x v="3"/>
    <n v="86.472727272727269"/>
    <n v="55"/>
    <s v="AU"/>
    <s v="AUD"/>
    <n v="1422943200"/>
    <d v="2015-02-03T06:00:00"/>
    <d v="2015-02-28T06:00:00"/>
    <n v="1425103200"/>
    <x v="0"/>
    <x v="10"/>
    <b v="0"/>
    <b v="0"/>
    <x v="0"/>
    <s v="food trucks"/>
    <s v="food/food trucks"/>
  </r>
  <r>
    <n v="9600"/>
    <n v="14925"/>
    <n v="155.47"/>
    <x v="1"/>
    <n v="28.001876172607879"/>
    <n v="533"/>
    <s v="DK"/>
    <s v="DKK"/>
    <n v="1319605200"/>
    <d v="2011-10-26T05:00:00"/>
    <d v="2011-11-11T06:00:00"/>
    <n v="1320991200"/>
    <x v="8"/>
    <x v="4"/>
    <b v="0"/>
    <b v="0"/>
    <x v="4"/>
    <s v="drama"/>
    <s v="film &amp; video/drama"/>
  </r>
  <r>
    <n v="164700"/>
    <n v="166116"/>
    <n v="100.86"/>
    <x v="1"/>
    <n v="67.996725337699544"/>
    <n v="2443"/>
    <s v="GB"/>
    <s v="GBP"/>
    <n v="1385704800"/>
    <d v="2013-11-29T06:00:00"/>
    <d v="2013-12-12T06:00:00"/>
    <n v="1386828000"/>
    <x v="2"/>
    <x v="0"/>
    <b v="0"/>
    <b v="0"/>
    <x v="2"/>
    <s v="web"/>
    <s v="technology/web"/>
  </r>
  <r>
    <n v="3300"/>
    <n v="3834"/>
    <n v="116.18"/>
    <x v="1"/>
    <n v="43.078651685393261"/>
    <n v="89"/>
    <s v="US"/>
    <s v="USD"/>
    <n v="1515736800"/>
    <d v="2018-01-12T06:00:00"/>
    <d v="2018-01-28T06:00:00"/>
    <n v="1517119200"/>
    <x v="9"/>
    <x v="2"/>
    <b v="0"/>
    <b v="1"/>
    <x v="3"/>
    <s v="plays"/>
    <s v="theater/plays"/>
  </r>
  <r>
    <n v="4500"/>
    <n v="13985"/>
    <n v="310.77999999999997"/>
    <x v="1"/>
    <n v="87.95597484276729"/>
    <n v="159"/>
    <s v="US"/>
    <s v="USD"/>
    <n v="1313125200"/>
    <d v="2011-08-12T05:00:00"/>
    <d v="2011-09-03T05:00:00"/>
    <n v="1315026000"/>
    <x v="8"/>
    <x v="1"/>
    <b v="0"/>
    <b v="0"/>
    <x v="1"/>
    <s v="world music"/>
    <s v="music/world music"/>
  </r>
  <r>
    <n v="99500"/>
    <n v="89288"/>
    <n v="89.74"/>
    <x v="0"/>
    <n v="94.987234042553197"/>
    <n v="940"/>
    <s v="CH"/>
    <s v="CHF"/>
    <n v="1308459600"/>
    <d v="2011-06-19T05:00:00"/>
    <d v="2011-08-07T05:00:00"/>
    <n v="1312693200"/>
    <x v="8"/>
    <x v="5"/>
    <b v="0"/>
    <b v="1"/>
    <x v="4"/>
    <s v="documentary"/>
    <s v="film &amp; video/documentary"/>
  </r>
  <r>
    <n v="7700"/>
    <n v="5488"/>
    <n v="71.27"/>
    <x v="0"/>
    <n v="46.905982905982903"/>
    <n v="117"/>
    <s v="US"/>
    <s v="USD"/>
    <n v="1362636000"/>
    <d v="2013-03-07T06:00:00"/>
    <d v="2013-03-12T05:00:00"/>
    <n v="1363064400"/>
    <x v="2"/>
    <x v="6"/>
    <b v="0"/>
    <b v="1"/>
    <x v="3"/>
    <s v="plays"/>
    <s v="theater/plays"/>
  </r>
  <r>
    <n v="82800"/>
    <n v="2721"/>
    <n v="3.29"/>
    <x v="3"/>
    <n v="46.913793103448278"/>
    <n v="58"/>
    <s v="US"/>
    <s v="USD"/>
    <n v="1402117200"/>
    <d v="2014-06-07T05:00:00"/>
    <d v="2014-06-19T05:00:00"/>
    <n v="1403154000"/>
    <x v="1"/>
    <x v="5"/>
    <b v="0"/>
    <b v="1"/>
    <x v="4"/>
    <s v="drama"/>
    <s v="film &amp; video/drama"/>
  </r>
  <r>
    <n v="1800"/>
    <n v="4712"/>
    <n v="261.77999999999997"/>
    <x v="1"/>
    <n v="94.24"/>
    <n v="50"/>
    <s v="US"/>
    <s v="USD"/>
    <n v="1286341200"/>
    <d v="2010-10-06T05:00:00"/>
    <d v="2010-10-12T05:00:00"/>
    <n v="1286859600"/>
    <x v="6"/>
    <x v="4"/>
    <b v="0"/>
    <b v="0"/>
    <x v="5"/>
    <s v="nonfiction"/>
    <s v="publishing/nonfiction"/>
  </r>
  <r>
    <n v="9600"/>
    <n v="9216"/>
    <n v="96"/>
    <x v="0"/>
    <n v="80.139130434782615"/>
    <n v="115"/>
    <s v="US"/>
    <s v="USD"/>
    <n v="1348808400"/>
    <d v="2012-09-28T05:00:00"/>
    <d v="2012-10-04T05:00:00"/>
    <n v="1349326800"/>
    <x v="4"/>
    <x v="3"/>
    <b v="0"/>
    <b v="0"/>
    <x v="6"/>
    <s v="mobile games"/>
    <s v="games/mobile games"/>
  </r>
  <r>
    <n v="92100"/>
    <n v="19246"/>
    <n v="20.9"/>
    <x v="0"/>
    <n v="59.036809815950917"/>
    <n v="326"/>
    <s v="US"/>
    <s v="USD"/>
    <n v="1429592400"/>
    <d v="2015-04-21T05:00:00"/>
    <d v="2015-05-07T05:00:00"/>
    <n v="1430974800"/>
    <x v="0"/>
    <x v="9"/>
    <b v="0"/>
    <b v="1"/>
    <x v="2"/>
    <s v="wearables"/>
    <s v="technology/wearables"/>
  </r>
  <r>
    <n v="5500"/>
    <n v="12274"/>
    <n v="223.16"/>
    <x v="1"/>
    <n v="65.989247311827953"/>
    <n v="186"/>
    <s v="US"/>
    <s v="USD"/>
    <n v="1519538400"/>
    <d v="2018-02-25T06:00:00"/>
    <d v="2018-03-02T06:00:00"/>
    <n v="1519970400"/>
    <x v="9"/>
    <x v="10"/>
    <b v="0"/>
    <b v="0"/>
    <x v="4"/>
    <s v="documentary"/>
    <s v="film &amp; video/documentary"/>
  </r>
  <r>
    <n v="64300"/>
    <n v="65323"/>
    <n v="101.59"/>
    <x v="1"/>
    <n v="60.992530345471522"/>
    <n v="1071"/>
    <s v="US"/>
    <s v="USD"/>
    <n v="1434085200"/>
    <d v="2015-06-12T05:00:00"/>
    <d v="2015-06-18T05:00:00"/>
    <n v="1434603600"/>
    <x v="0"/>
    <x v="5"/>
    <b v="0"/>
    <b v="0"/>
    <x v="2"/>
    <s v="web"/>
    <s v="technology/web"/>
  </r>
  <r>
    <n v="5000"/>
    <n v="11502"/>
    <n v="230.04"/>
    <x v="1"/>
    <n v="98.307692307692307"/>
    <n v="117"/>
    <s v="US"/>
    <s v="USD"/>
    <n v="1333688400"/>
    <d v="2012-04-06T05:00:00"/>
    <d v="2012-05-17T05:00:00"/>
    <n v="1337230800"/>
    <x v="4"/>
    <x v="9"/>
    <b v="0"/>
    <b v="0"/>
    <x v="2"/>
    <s v="web"/>
    <s v="technology/web"/>
  </r>
  <r>
    <n v="5400"/>
    <n v="7322"/>
    <n v="135.59"/>
    <x v="1"/>
    <n v="104.6"/>
    <n v="70"/>
    <s v="US"/>
    <s v="USD"/>
    <n v="1277701200"/>
    <d v="2010-06-28T05:00:00"/>
    <d v="2010-07-18T05:00:00"/>
    <n v="1279429200"/>
    <x v="6"/>
    <x v="5"/>
    <b v="0"/>
    <b v="0"/>
    <x v="1"/>
    <s v="indie rock"/>
    <s v="music/indie rock"/>
  </r>
  <r>
    <n v="9000"/>
    <n v="11619"/>
    <n v="129.1"/>
    <x v="1"/>
    <n v="86.066666666666663"/>
    <n v="135"/>
    <s v="US"/>
    <s v="USD"/>
    <n v="1560747600"/>
    <d v="2019-06-17T05:00:00"/>
    <d v="2019-06-25T05:00:00"/>
    <n v="1561438800"/>
    <x v="3"/>
    <x v="5"/>
    <b v="0"/>
    <b v="0"/>
    <x v="3"/>
    <s v="plays"/>
    <s v="theater/plays"/>
  </r>
  <r>
    <n v="25000"/>
    <n v="59128"/>
    <n v="236.51"/>
    <x v="1"/>
    <n v="76.989583333333329"/>
    <n v="768"/>
    <s v="CH"/>
    <s v="CHF"/>
    <n v="1410066000"/>
    <d v="2014-09-07T05:00:00"/>
    <d v="2014-09-12T05:00:00"/>
    <n v="1410498000"/>
    <x v="1"/>
    <x v="3"/>
    <b v="0"/>
    <b v="0"/>
    <x v="2"/>
    <s v="wearables"/>
    <s v="technology/wearables"/>
  </r>
  <r>
    <n v="8800"/>
    <n v="1518"/>
    <n v="17.25"/>
    <x v="3"/>
    <n v="29.764705882352942"/>
    <n v="51"/>
    <s v="US"/>
    <s v="USD"/>
    <n v="1320732000"/>
    <d v="2011-11-08T06:00:00"/>
    <d v="2011-11-28T06:00:00"/>
    <n v="1322460000"/>
    <x v="8"/>
    <x v="0"/>
    <b v="0"/>
    <b v="0"/>
    <x v="3"/>
    <s v="plays"/>
    <s v="theater/plays"/>
  </r>
  <r>
    <n v="8300"/>
    <n v="9337"/>
    <n v="112.49"/>
    <x v="1"/>
    <n v="46.91959798994975"/>
    <n v="199"/>
    <s v="US"/>
    <s v="USD"/>
    <n v="1465794000"/>
    <d v="2016-06-13T05:00:00"/>
    <d v="2016-06-19T05:00:00"/>
    <n v="1466312400"/>
    <x v="7"/>
    <x v="5"/>
    <b v="0"/>
    <b v="1"/>
    <x v="3"/>
    <s v="plays"/>
    <s v="theater/plays"/>
  </r>
  <r>
    <n v="9300"/>
    <n v="11255"/>
    <n v="121.02"/>
    <x v="1"/>
    <n v="105.18691588785046"/>
    <n v="107"/>
    <s v="US"/>
    <s v="USD"/>
    <n v="1500958800"/>
    <d v="2017-07-25T05:00:00"/>
    <d v="2017-08-03T05:00:00"/>
    <n v="1501736400"/>
    <x v="5"/>
    <x v="8"/>
    <b v="0"/>
    <b v="0"/>
    <x v="2"/>
    <s v="wearables"/>
    <s v="technology/wearables"/>
  </r>
  <r>
    <n v="6200"/>
    <n v="13632"/>
    <n v="219.87"/>
    <x v="1"/>
    <n v="69.907692307692301"/>
    <n v="195"/>
    <s v="US"/>
    <s v="USD"/>
    <n v="1357020000"/>
    <d v="2013-01-01T06:00:00"/>
    <d v="2013-02-22T06:00:00"/>
    <n v="1361512800"/>
    <x v="2"/>
    <x v="2"/>
    <b v="0"/>
    <b v="0"/>
    <x v="1"/>
    <s v="indie rock"/>
    <s v="music/indie rock"/>
  </r>
  <r>
    <n v="100"/>
    <n v="1"/>
    <n v="1"/>
    <x v="0"/>
    <n v="1"/>
    <n v="1"/>
    <s v="US"/>
    <s v="USD"/>
    <n v="1544940000"/>
    <d v="2018-12-16T06:00:00"/>
    <d v="2018-12-17T06:00:00"/>
    <n v="1545026400"/>
    <x v="9"/>
    <x v="7"/>
    <b v="0"/>
    <b v="0"/>
    <x v="1"/>
    <s v="rock"/>
    <s v="music/rock"/>
  </r>
  <r>
    <n v="137200"/>
    <n v="88037"/>
    <n v="64.17"/>
    <x v="0"/>
    <n v="60.011588275391958"/>
    <n v="1467"/>
    <s v="US"/>
    <s v="USD"/>
    <n v="1402290000"/>
    <d v="2014-06-09T05:00:00"/>
    <d v="2014-07-30T05:00:00"/>
    <n v="1406696400"/>
    <x v="1"/>
    <x v="5"/>
    <b v="0"/>
    <b v="0"/>
    <x v="1"/>
    <s v="electric music"/>
    <s v="music/electric music"/>
  </r>
  <r>
    <n v="41500"/>
    <n v="175573"/>
    <n v="423.07"/>
    <x v="1"/>
    <n v="52.006220379146917"/>
    <n v="3376"/>
    <s v="US"/>
    <s v="USD"/>
    <n v="1487311200"/>
    <d v="2017-02-17T06:00:00"/>
    <d v="2017-02-24T06:00:00"/>
    <n v="1487916000"/>
    <x v="5"/>
    <x v="10"/>
    <b v="0"/>
    <b v="0"/>
    <x v="1"/>
    <s v="indie rock"/>
    <s v="music/indie rock"/>
  </r>
  <r>
    <n v="189400"/>
    <n v="176112"/>
    <n v="92.98"/>
    <x v="0"/>
    <n v="31.000176025347649"/>
    <n v="5681"/>
    <s v="US"/>
    <s v="USD"/>
    <n v="1350622800"/>
    <d v="2012-10-19T05:00:00"/>
    <d v="2012-10-25T05:00:00"/>
    <n v="1351141200"/>
    <x v="4"/>
    <x v="4"/>
    <b v="0"/>
    <b v="0"/>
    <x v="3"/>
    <s v="plays"/>
    <s v="theater/plays"/>
  </r>
  <r>
    <n v="171300"/>
    <n v="100650"/>
    <n v="58.76"/>
    <x v="0"/>
    <n v="95.042492917847028"/>
    <n v="1059"/>
    <s v="US"/>
    <s v="USD"/>
    <n v="1463029200"/>
    <d v="2016-05-12T05:00:00"/>
    <d v="2016-06-04T05:00:00"/>
    <n v="1465016400"/>
    <x v="7"/>
    <x v="11"/>
    <b v="0"/>
    <b v="1"/>
    <x v="1"/>
    <s v="indie rock"/>
    <s v="music/indie rock"/>
  </r>
  <r>
    <n v="139500"/>
    <n v="90706"/>
    <n v="65.02"/>
    <x v="0"/>
    <n v="75.968174204355108"/>
    <n v="1194"/>
    <s v="US"/>
    <s v="USD"/>
    <n v="1269493200"/>
    <d v="2010-03-25T05:00:00"/>
    <d v="2010-04-09T05:00:00"/>
    <n v="1270789200"/>
    <x v="6"/>
    <x v="6"/>
    <b v="0"/>
    <b v="0"/>
    <x v="3"/>
    <s v="plays"/>
    <s v="theater/plays"/>
  </r>
  <r>
    <n v="36400"/>
    <n v="26914"/>
    <n v="73.94"/>
    <x v="3"/>
    <n v="71.013192612137203"/>
    <n v="379"/>
    <s v="AU"/>
    <s v="AUD"/>
    <n v="1570251600"/>
    <d v="2019-10-05T05:00:00"/>
    <d v="2019-10-29T05:00:00"/>
    <n v="1572325200"/>
    <x v="3"/>
    <x v="4"/>
    <b v="0"/>
    <b v="0"/>
    <x v="1"/>
    <s v="rock"/>
    <s v="music/rock"/>
  </r>
  <r>
    <n v="4200"/>
    <n v="2212"/>
    <n v="52.67"/>
    <x v="0"/>
    <n v="73.733333333333334"/>
    <n v="30"/>
    <s v="AU"/>
    <s v="AUD"/>
    <n v="1388383200"/>
    <d v="2013-12-30T06:00:00"/>
    <d v="2014-01-11T06:00:00"/>
    <n v="1389420000"/>
    <x v="2"/>
    <x v="7"/>
    <b v="0"/>
    <b v="0"/>
    <x v="7"/>
    <s v="photography books"/>
    <s v="photography/photography books"/>
  </r>
  <r>
    <n v="2100"/>
    <n v="4640"/>
    <n v="220.95"/>
    <x v="1"/>
    <n v="113.17073170731707"/>
    <n v="41"/>
    <s v="US"/>
    <s v="USD"/>
    <n v="1449554400"/>
    <d v="2015-12-08T06:00:00"/>
    <d v="2015-12-09T06:00:00"/>
    <n v="1449640800"/>
    <x v="0"/>
    <x v="7"/>
    <b v="0"/>
    <b v="0"/>
    <x v="1"/>
    <s v="rock"/>
    <s v="music/rock"/>
  </r>
  <r>
    <n v="191200"/>
    <n v="191222"/>
    <n v="100.01"/>
    <x v="1"/>
    <n v="105.00933552992861"/>
    <n v="1821"/>
    <s v="US"/>
    <s v="USD"/>
    <n v="1553662800"/>
    <d v="2019-03-27T05:00:00"/>
    <d v="2019-04-14T05:00:00"/>
    <n v="1555218000"/>
    <x v="3"/>
    <x v="6"/>
    <b v="0"/>
    <b v="1"/>
    <x v="3"/>
    <s v="plays"/>
    <s v="theater/plays"/>
  </r>
  <r>
    <n v="8000"/>
    <n v="12985"/>
    <n v="162.31"/>
    <x v="1"/>
    <n v="79.176829268292678"/>
    <n v="164"/>
    <s v="US"/>
    <s v="USD"/>
    <n v="1556341200"/>
    <d v="2019-04-27T05:00:00"/>
    <d v="2019-05-13T05:00:00"/>
    <n v="1557723600"/>
    <x v="3"/>
    <x v="9"/>
    <b v="0"/>
    <b v="0"/>
    <x v="2"/>
    <s v="wearables"/>
    <s v="technology/wearables"/>
  </r>
  <r>
    <n v="5500"/>
    <n v="4300"/>
    <n v="78.180000000000007"/>
    <x v="0"/>
    <n v="57.333333333333336"/>
    <n v="75"/>
    <s v="US"/>
    <s v="USD"/>
    <n v="1442984400"/>
    <d v="2015-09-23T05:00:00"/>
    <d v="2015-09-29T05:00:00"/>
    <n v="1443502800"/>
    <x v="0"/>
    <x v="3"/>
    <b v="0"/>
    <b v="1"/>
    <x v="2"/>
    <s v="web"/>
    <s v="technology/web"/>
  </r>
  <r>
    <n v="6100"/>
    <n v="9134"/>
    <n v="149.74"/>
    <x v="1"/>
    <n v="58.178343949044589"/>
    <n v="157"/>
    <s v="CH"/>
    <s v="CHF"/>
    <n v="1544248800"/>
    <d v="2018-12-08T06:00:00"/>
    <d v="2019-01-07T06:00:00"/>
    <n v="1546840800"/>
    <x v="9"/>
    <x v="7"/>
    <b v="0"/>
    <b v="0"/>
    <x v="1"/>
    <s v="rock"/>
    <s v="music/rock"/>
  </r>
  <r>
    <n v="3500"/>
    <n v="8864"/>
    <n v="253.26"/>
    <x v="1"/>
    <n v="36.032520325203251"/>
    <n v="246"/>
    <s v="US"/>
    <s v="USD"/>
    <n v="1508475600"/>
    <d v="2017-10-20T05:00:00"/>
    <d v="2017-12-08T06:00:00"/>
    <n v="1512712800"/>
    <x v="5"/>
    <x v="4"/>
    <b v="0"/>
    <b v="1"/>
    <x v="7"/>
    <s v="photography books"/>
    <s v="photography/photography books"/>
  </r>
  <r>
    <n v="150500"/>
    <n v="150755"/>
    <n v="100.17"/>
    <x v="1"/>
    <n v="107.99068767908309"/>
    <n v="1396"/>
    <s v="US"/>
    <s v="USD"/>
    <n v="1507438800"/>
    <d v="2017-10-08T05:00:00"/>
    <d v="2017-10-09T05:00:00"/>
    <n v="1507525200"/>
    <x v="5"/>
    <x v="4"/>
    <b v="0"/>
    <b v="0"/>
    <x v="3"/>
    <s v="plays"/>
    <s v="theater/plays"/>
  </r>
  <r>
    <n v="90400"/>
    <n v="110279"/>
    <n v="121.99"/>
    <x v="1"/>
    <n v="44.005985634477256"/>
    <n v="2506"/>
    <s v="US"/>
    <s v="USD"/>
    <n v="1501563600"/>
    <d v="2017-08-01T05:00:00"/>
    <d v="2017-09-02T05:00:00"/>
    <n v="1504328400"/>
    <x v="5"/>
    <x v="1"/>
    <b v="0"/>
    <b v="0"/>
    <x v="2"/>
    <s v="web"/>
    <s v="technology/web"/>
  </r>
  <r>
    <n v="9800"/>
    <n v="13439"/>
    <n v="137.13"/>
    <x v="1"/>
    <n v="55.077868852459019"/>
    <n v="244"/>
    <s v="US"/>
    <s v="USD"/>
    <n v="1292997600"/>
    <d v="2010-12-22T06:00:00"/>
    <d v="2010-12-26T06:00:00"/>
    <n v="1293343200"/>
    <x v="6"/>
    <x v="7"/>
    <b v="0"/>
    <b v="0"/>
    <x v="7"/>
    <s v="photography books"/>
    <s v="photography/photography books"/>
  </r>
  <r>
    <n v="2600"/>
    <n v="10804"/>
    <n v="415.54"/>
    <x v="1"/>
    <n v="74"/>
    <n v="146"/>
    <s v="AU"/>
    <s v="AUD"/>
    <n v="1370840400"/>
    <d v="2013-06-10T05:00:00"/>
    <d v="2013-06-20T05:00:00"/>
    <n v="1371704400"/>
    <x v="2"/>
    <x v="5"/>
    <b v="0"/>
    <b v="0"/>
    <x v="3"/>
    <s v="plays"/>
    <s v="theater/plays"/>
  </r>
  <r>
    <n v="128100"/>
    <n v="40107"/>
    <n v="31.31"/>
    <x v="0"/>
    <n v="41.996858638743454"/>
    <n v="955"/>
    <s v="DK"/>
    <s v="DKK"/>
    <n v="1550815200"/>
    <d v="2019-02-22T06:00:00"/>
    <d v="2019-03-17T05:00:00"/>
    <n v="1552798800"/>
    <x v="3"/>
    <x v="10"/>
    <b v="0"/>
    <b v="1"/>
    <x v="1"/>
    <s v="indie rock"/>
    <s v="music/indie rock"/>
  </r>
  <r>
    <n v="23300"/>
    <n v="98811"/>
    <n v="424.08"/>
    <x v="1"/>
    <n v="77.988161010260455"/>
    <n v="1267"/>
    <s v="US"/>
    <s v="USD"/>
    <n v="1339909200"/>
    <d v="2012-06-17T05:00:00"/>
    <d v="2012-07-15T05:00:00"/>
    <n v="1342328400"/>
    <x v="4"/>
    <x v="5"/>
    <b v="0"/>
    <b v="1"/>
    <x v="4"/>
    <s v="shorts"/>
    <s v="film &amp; video/shorts"/>
  </r>
  <r>
    <n v="188100"/>
    <n v="5528"/>
    <n v="2.94"/>
    <x v="0"/>
    <n v="82.507462686567166"/>
    <n v="67"/>
    <s v="US"/>
    <s v="USD"/>
    <n v="1501736400"/>
    <d v="2017-08-03T05:00:00"/>
    <d v="2017-08-10T05:00:00"/>
    <n v="1502341200"/>
    <x v="5"/>
    <x v="1"/>
    <b v="0"/>
    <b v="0"/>
    <x v="1"/>
    <s v="indie rock"/>
    <s v="music/indie rock"/>
  </r>
  <r>
    <n v="4900"/>
    <n v="521"/>
    <n v="10.63"/>
    <x v="0"/>
    <n v="104.2"/>
    <n v="5"/>
    <s v="US"/>
    <s v="USD"/>
    <n v="1395291600"/>
    <d v="2014-03-20T05:00:00"/>
    <d v="2014-04-11T05:00:00"/>
    <n v="1397192400"/>
    <x v="1"/>
    <x v="6"/>
    <b v="0"/>
    <b v="0"/>
    <x v="5"/>
    <s v="translations"/>
    <s v="publishing/translations"/>
  </r>
  <r>
    <n v="800"/>
    <n v="663"/>
    <n v="82.88"/>
    <x v="0"/>
    <n v="25.5"/>
    <n v="26"/>
    <s v="US"/>
    <s v="USD"/>
    <n v="1405746000"/>
    <d v="2014-07-19T05:00:00"/>
    <d v="2014-08-03T05:00:00"/>
    <n v="1407042000"/>
    <x v="1"/>
    <x v="8"/>
    <b v="0"/>
    <b v="1"/>
    <x v="4"/>
    <s v="documentary"/>
    <s v="film &amp; video/documentary"/>
  </r>
  <r>
    <n v="96700"/>
    <n v="157635"/>
    <n v="163.01"/>
    <x v="1"/>
    <n v="100.98334401024984"/>
    <n v="1561"/>
    <s v="US"/>
    <s v="USD"/>
    <n v="1368853200"/>
    <d v="2013-05-18T05:00:00"/>
    <d v="2013-05-24T05:00:00"/>
    <n v="1369371600"/>
    <x v="2"/>
    <x v="11"/>
    <b v="0"/>
    <b v="0"/>
    <x v="3"/>
    <s v="plays"/>
    <s v="theater/plays"/>
  </r>
  <r>
    <n v="600"/>
    <n v="5368"/>
    <n v="894.67"/>
    <x v="1"/>
    <n v="111.83333333333333"/>
    <n v="48"/>
    <s v="US"/>
    <s v="USD"/>
    <n v="1444021200"/>
    <d v="2015-10-05T05:00:00"/>
    <d v="2015-10-06T05:00:00"/>
    <n v="1444107600"/>
    <x v="0"/>
    <x v="4"/>
    <b v="0"/>
    <b v="1"/>
    <x v="2"/>
    <s v="wearables"/>
    <s v="technology/wearables"/>
  </r>
  <r>
    <n v="181200"/>
    <n v="47459"/>
    <n v="26.19"/>
    <x v="0"/>
    <n v="41.999115044247787"/>
    <n v="1130"/>
    <s v="US"/>
    <s v="USD"/>
    <n v="1472619600"/>
    <d v="2016-08-31T05:00:00"/>
    <d v="2016-09-19T05:00:00"/>
    <n v="1474261200"/>
    <x v="7"/>
    <x v="1"/>
    <b v="0"/>
    <b v="0"/>
    <x v="3"/>
    <s v="plays"/>
    <s v="theater/plays"/>
  </r>
  <r>
    <n v="115000"/>
    <n v="86060"/>
    <n v="74.83"/>
    <x v="0"/>
    <n v="110.05115089514067"/>
    <n v="782"/>
    <s v="US"/>
    <s v="USD"/>
    <n v="1472878800"/>
    <d v="2016-09-03T05:00:00"/>
    <d v="2016-09-12T05:00:00"/>
    <n v="1473656400"/>
    <x v="7"/>
    <x v="3"/>
    <b v="0"/>
    <b v="0"/>
    <x v="3"/>
    <s v="plays"/>
    <s v="theater/plays"/>
  </r>
  <r>
    <n v="38800"/>
    <n v="161593"/>
    <n v="416.48"/>
    <x v="1"/>
    <n v="58.997079225994888"/>
    <n v="2739"/>
    <s v="US"/>
    <s v="USD"/>
    <n v="1289800800"/>
    <d v="2010-11-15T06:00:00"/>
    <d v="2010-12-10T06:00:00"/>
    <n v="1291960800"/>
    <x v="6"/>
    <x v="0"/>
    <b v="0"/>
    <b v="0"/>
    <x v="3"/>
    <s v="plays"/>
    <s v="theater/plays"/>
  </r>
  <r>
    <n v="7200"/>
    <n v="6927"/>
    <n v="96.21"/>
    <x v="0"/>
    <n v="32.985714285714288"/>
    <n v="210"/>
    <s v="US"/>
    <s v="USD"/>
    <n v="1505970000"/>
    <d v="2017-09-21T05:00:00"/>
    <d v="2017-09-30T05:00:00"/>
    <n v="1506747600"/>
    <x v="5"/>
    <x v="3"/>
    <b v="0"/>
    <b v="0"/>
    <x v="0"/>
    <s v="food trucks"/>
    <s v="food/food trucks"/>
  </r>
  <r>
    <n v="44500"/>
    <n v="159185"/>
    <n v="357.72"/>
    <x v="1"/>
    <n v="45.005654509471306"/>
    <n v="3537"/>
    <s v="CA"/>
    <s v="CAD"/>
    <n v="1363496400"/>
    <d v="2013-03-17T05:00:00"/>
    <d v="2013-03-18T05:00:00"/>
    <n v="1363582800"/>
    <x v="2"/>
    <x v="6"/>
    <b v="0"/>
    <b v="1"/>
    <x v="3"/>
    <s v="plays"/>
    <s v="theater/plays"/>
  </r>
  <r>
    <n v="56000"/>
    <n v="172736"/>
    <n v="308.45999999999998"/>
    <x v="1"/>
    <n v="81.98196487897485"/>
    <n v="2107"/>
    <s v="AU"/>
    <s v="AUD"/>
    <n v="1269234000"/>
    <d v="2010-03-22T05:00:00"/>
    <d v="2010-03-27T05:00:00"/>
    <n v="1269666000"/>
    <x v="6"/>
    <x v="6"/>
    <b v="0"/>
    <b v="0"/>
    <x v="2"/>
    <s v="wearables"/>
    <s v="technology/wearables"/>
  </r>
  <r>
    <n v="8600"/>
    <n v="5315"/>
    <n v="61.8"/>
    <x v="0"/>
    <n v="39.080882352941174"/>
    <n v="136"/>
    <s v="US"/>
    <s v="USD"/>
    <n v="1507093200"/>
    <d v="2017-10-04T05:00:00"/>
    <d v="2017-10-22T05:00:00"/>
    <n v="1508648400"/>
    <x v="5"/>
    <x v="4"/>
    <b v="0"/>
    <b v="0"/>
    <x v="2"/>
    <s v="web"/>
    <s v="technology/web"/>
  </r>
  <r>
    <n v="27100"/>
    <n v="195750"/>
    <n v="722.32"/>
    <x v="1"/>
    <n v="58.996383363471971"/>
    <n v="3318"/>
    <s v="DK"/>
    <s v="DKK"/>
    <n v="1560574800"/>
    <d v="2019-06-15T05:00:00"/>
    <d v="2019-07-01T05:00:00"/>
    <n v="1561957200"/>
    <x v="3"/>
    <x v="5"/>
    <b v="0"/>
    <b v="0"/>
    <x v="3"/>
    <s v="plays"/>
    <s v="theater/plays"/>
  </r>
  <r>
    <n v="5100"/>
    <n v="3525"/>
    <n v="69.12"/>
    <x v="0"/>
    <n v="40.988372093023258"/>
    <n v="86"/>
    <s v="CA"/>
    <s v="CAD"/>
    <n v="1284008400"/>
    <d v="2010-09-09T05:00:00"/>
    <d v="2010-09-22T05:00:00"/>
    <n v="1285131600"/>
    <x v="6"/>
    <x v="3"/>
    <b v="0"/>
    <b v="0"/>
    <x v="1"/>
    <s v="rock"/>
    <s v="music/rock"/>
  </r>
  <r>
    <n v="3600"/>
    <n v="10550"/>
    <n v="293.06"/>
    <x v="1"/>
    <n v="31.029411764705884"/>
    <n v="340"/>
    <s v="US"/>
    <s v="USD"/>
    <n v="1556859600"/>
    <d v="2019-05-03T05:00:00"/>
    <d v="2019-05-04T05:00:00"/>
    <n v="1556946000"/>
    <x v="3"/>
    <x v="11"/>
    <b v="0"/>
    <b v="0"/>
    <x v="3"/>
    <s v="plays"/>
    <s v="theater/plays"/>
  </r>
  <r>
    <n v="1000"/>
    <n v="718"/>
    <n v="71.8"/>
    <x v="0"/>
    <n v="37.789473684210527"/>
    <n v="19"/>
    <s v="US"/>
    <s v="USD"/>
    <n v="1526187600"/>
    <d v="2018-05-13T05:00:00"/>
    <d v="2018-05-24T05:00:00"/>
    <n v="1527138000"/>
    <x v="9"/>
    <x v="11"/>
    <b v="0"/>
    <b v="0"/>
    <x v="4"/>
    <s v="television"/>
    <s v="film &amp; video/television"/>
  </r>
  <r>
    <n v="88800"/>
    <n v="28358"/>
    <n v="31.93"/>
    <x v="0"/>
    <n v="32.006772009029348"/>
    <n v="886"/>
    <s v="US"/>
    <s v="USD"/>
    <n v="1400821200"/>
    <d v="2014-05-23T05:00:00"/>
    <d v="2014-06-07T05:00:00"/>
    <n v="1402117200"/>
    <x v="1"/>
    <x v="11"/>
    <b v="0"/>
    <b v="0"/>
    <x v="3"/>
    <s v="plays"/>
    <s v="theater/plays"/>
  </r>
  <r>
    <n v="60200"/>
    <n v="138384"/>
    <n v="229.87"/>
    <x v="1"/>
    <n v="95.966712898751737"/>
    <n v="1442"/>
    <s v="CA"/>
    <s v="CAD"/>
    <n v="1361599200"/>
    <d v="2013-02-23T06:00:00"/>
    <d v="2013-03-23T05:00:00"/>
    <n v="1364014800"/>
    <x v="2"/>
    <x v="10"/>
    <b v="0"/>
    <b v="1"/>
    <x v="4"/>
    <s v="shorts"/>
    <s v="film &amp; video/shorts"/>
  </r>
  <r>
    <n v="8200"/>
    <n v="2625"/>
    <n v="32.01"/>
    <x v="0"/>
    <n v="75"/>
    <n v="35"/>
    <s v="IT"/>
    <s v="EUR"/>
    <n v="1417500000"/>
    <d v="2014-12-02T06:00:00"/>
    <d v="2014-12-03T06:00:00"/>
    <n v="1417586400"/>
    <x v="1"/>
    <x v="7"/>
    <b v="0"/>
    <b v="0"/>
    <x v="3"/>
    <s v="plays"/>
    <s v="theater/plays"/>
  </r>
  <r>
    <n v="191300"/>
    <n v="45004"/>
    <n v="23.53"/>
    <x v="3"/>
    <n v="102.0498866213152"/>
    <n v="441"/>
    <s v="US"/>
    <s v="USD"/>
    <n v="1457071200"/>
    <d v="2016-03-04T06:00:00"/>
    <d v="2016-03-04T06:00:00"/>
    <n v="1457071200"/>
    <x v="7"/>
    <x v="6"/>
    <b v="0"/>
    <b v="0"/>
    <x v="3"/>
    <s v="plays"/>
    <s v="theater/plays"/>
  </r>
  <r>
    <n v="3700"/>
    <n v="2538"/>
    <n v="68.59"/>
    <x v="0"/>
    <n v="105.75"/>
    <n v="24"/>
    <s v="US"/>
    <s v="USD"/>
    <n v="1370322000"/>
    <d v="2013-06-04T05:00:00"/>
    <d v="2013-06-05T05:00:00"/>
    <n v="1370408400"/>
    <x v="2"/>
    <x v="5"/>
    <b v="0"/>
    <b v="1"/>
    <x v="3"/>
    <s v="plays"/>
    <s v="theater/plays"/>
  </r>
  <r>
    <n v="8400"/>
    <n v="3188"/>
    <n v="37.950000000000003"/>
    <x v="0"/>
    <n v="37.069767441860463"/>
    <n v="86"/>
    <s v="IT"/>
    <s v="EUR"/>
    <n v="1552366800"/>
    <d v="2019-03-12T05:00:00"/>
    <d v="2019-03-15T05:00:00"/>
    <n v="1552626000"/>
    <x v="3"/>
    <x v="6"/>
    <b v="0"/>
    <b v="0"/>
    <x v="3"/>
    <s v="plays"/>
    <s v="theater/plays"/>
  </r>
  <r>
    <n v="42600"/>
    <n v="8517"/>
    <n v="19.989999999999998"/>
    <x v="0"/>
    <n v="35.049382716049379"/>
    <n v="243"/>
    <s v="US"/>
    <s v="USD"/>
    <n v="1403845200"/>
    <d v="2014-06-27T05:00:00"/>
    <d v="2014-07-01T05:00:00"/>
    <n v="1404190800"/>
    <x v="1"/>
    <x v="5"/>
    <b v="0"/>
    <b v="0"/>
    <x v="1"/>
    <s v="rock"/>
    <s v="music/rock"/>
  </r>
  <r>
    <n v="6600"/>
    <n v="3012"/>
    <n v="45.64"/>
    <x v="0"/>
    <n v="46.338461538461537"/>
    <n v="65"/>
    <s v="US"/>
    <s v="USD"/>
    <n v="1523163600"/>
    <d v="2018-04-08T05:00:00"/>
    <d v="2018-04-12T05:00:00"/>
    <n v="1523509200"/>
    <x v="9"/>
    <x v="9"/>
    <b v="1"/>
    <b v="0"/>
    <x v="1"/>
    <s v="indie rock"/>
    <s v="music/indie rock"/>
  </r>
  <r>
    <n v="7100"/>
    <n v="8716"/>
    <n v="122.76"/>
    <x v="1"/>
    <n v="69.174603174603178"/>
    <n v="126"/>
    <s v="US"/>
    <s v="USD"/>
    <n v="1442206800"/>
    <d v="2015-09-14T05:00:00"/>
    <d v="2015-09-30T05:00:00"/>
    <n v="1443589200"/>
    <x v="0"/>
    <x v="3"/>
    <b v="0"/>
    <b v="0"/>
    <x v="1"/>
    <s v="metal"/>
    <s v="music/metal"/>
  </r>
  <r>
    <n v="15800"/>
    <n v="57157"/>
    <n v="361.75"/>
    <x v="1"/>
    <n v="109.07824427480917"/>
    <n v="524"/>
    <s v="US"/>
    <s v="USD"/>
    <n v="1532840400"/>
    <d v="2018-07-29T05:00:00"/>
    <d v="2018-08-05T05:00:00"/>
    <n v="1533445200"/>
    <x v="9"/>
    <x v="8"/>
    <b v="0"/>
    <b v="0"/>
    <x v="1"/>
    <s v="electric music"/>
    <s v="music/electric music"/>
  </r>
  <r>
    <n v="8200"/>
    <n v="5178"/>
    <n v="63.15"/>
    <x v="0"/>
    <n v="51.78"/>
    <n v="100"/>
    <s v="DK"/>
    <s v="DKK"/>
    <n v="1472878800"/>
    <d v="2016-09-03T05:00:00"/>
    <d v="2016-09-22T05:00:00"/>
    <n v="1474520400"/>
    <x v="7"/>
    <x v="3"/>
    <b v="0"/>
    <b v="0"/>
    <x v="2"/>
    <s v="wearables"/>
    <s v="technology/wearables"/>
  </r>
  <r>
    <n v="54700"/>
    <n v="163118"/>
    <n v="298.2"/>
    <x v="1"/>
    <n v="82.010055304172951"/>
    <n v="1989"/>
    <s v="US"/>
    <s v="USD"/>
    <n v="1498194000"/>
    <d v="2017-06-23T05:00:00"/>
    <d v="2017-07-07T05:00:00"/>
    <n v="1499403600"/>
    <x v="5"/>
    <x v="5"/>
    <b v="0"/>
    <b v="0"/>
    <x v="4"/>
    <s v="drama"/>
    <s v="film &amp; video/drama"/>
  </r>
  <r>
    <n v="63200"/>
    <n v="6041"/>
    <n v="9.56"/>
    <x v="0"/>
    <n v="35.958333333333336"/>
    <n v="168"/>
    <s v="US"/>
    <s v="USD"/>
    <n v="1281070800"/>
    <d v="2010-08-06T05:00:00"/>
    <d v="2010-09-04T05:00:00"/>
    <n v="1283576400"/>
    <x v="6"/>
    <x v="1"/>
    <b v="0"/>
    <b v="0"/>
    <x v="1"/>
    <s v="electric music"/>
    <s v="music/electric music"/>
  </r>
  <r>
    <n v="1800"/>
    <n v="968"/>
    <n v="53.78"/>
    <x v="0"/>
    <n v="74.461538461538467"/>
    <n v="13"/>
    <s v="US"/>
    <s v="USD"/>
    <n v="1436245200"/>
    <d v="2015-07-07T05:00:00"/>
    <d v="2015-07-11T05:00:00"/>
    <n v="1436590800"/>
    <x v="0"/>
    <x v="8"/>
    <b v="0"/>
    <b v="0"/>
    <x v="1"/>
    <s v="rock"/>
    <s v="music/rock"/>
  </r>
  <r>
    <n v="100"/>
    <n v="2"/>
    <n v="2"/>
    <x v="0"/>
    <n v="2"/>
    <n v="1"/>
    <s v="CA"/>
    <s v="CAD"/>
    <n v="1269493200"/>
    <d v="2010-03-25T05:00:00"/>
    <d v="2010-04-05T05:00:00"/>
    <n v="1270443600"/>
    <x v="6"/>
    <x v="6"/>
    <b v="0"/>
    <b v="0"/>
    <x v="3"/>
    <s v="plays"/>
    <s v="theater/plays"/>
  </r>
  <r>
    <n v="2100"/>
    <n v="14305"/>
    <n v="681.19"/>
    <x v="1"/>
    <n v="91.114649681528661"/>
    <n v="157"/>
    <s v="US"/>
    <s v="USD"/>
    <n v="1406264400"/>
    <d v="2014-07-25T05:00:00"/>
    <d v="2014-08-12T05:00:00"/>
    <n v="1407819600"/>
    <x v="1"/>
    <x v="8"/>
    <b v="0"/>
    <b v="0"/>
    <x v="2"/>
    <s v="web"/>
    <s v="technology/web"/>
  </r>
  <r>
    <n v="8300"/>
    <n v="6543"/>
    <n v="78.83"/>
    <x v="3"/>
    <n v="79.792682926829272"/>
    <n v="82"/>
    <s v="US"/>
    <s v="USD"/>
    <n v="1317531600"/>
    <d v="2011-10-02T05:00:00"/>
    <d v="2011-10-06T05:00:00"/>
    <n v="1317877200"/>
    <x v="8"/>
    <x v="4"/>
    <b v="0"/>
    <b v="0"/>
    <x v="0"/>
    <s v="food trucks"/>
    <s v="food/food trucks"/>
  </r>
  <r>
    <n v="143900"/>
    <n v="193413"/>
    <n v="134.41"/>
    <x v="1"/>
    <n v="42.999777678968428"/>
    <n v="4498"/>
    <s v="AU"/>
    <s v="AUD"/>
    <n v="1484632800"/>
    <d v="2017-01-17T06:00:00"/>
    <d v="2017-01-19T06:00:00"/>
    <n v="1484805600"/>
    <x v="5"/>
    <x v="2"/>
    <b v="0"/>
    <b v="0"/>
    <x v="3"/>
    <s v="plays"/>
    <s v="theater/plays"/>
  </r>
  <r>
    <n v="75000"/>
    <n v="2529"/>
    <n v="3.37"/>
    <x v="0"/>
    <n v="63.225000000000001"/>
    <n v="40"/>
    <s v="US"/>
    <s v="USD"/>
    <n v="1301806800"/>
    <d v="2011-04-03T05:00:00"/>
    <d v="2011-04-13T05:00:00"/>
    <n v="1302670800"/>
    <x v="8"/>
    <x v="9"/>
    <b v="0"/>
    <b v="0"/>
    <x v="1"/>
    <s v="jazz"/>
    <s v="music/jazz"/>
  </r>
  <r>
    <n v="1300"/>
    <n v="5614"/>
    <n v="431.85"/>
    <x v="1"/>
    <n v="70.174999999999997"/>
    <n v="80"/>
    <s v="US"/>
    <s v="USD"/>
    <n v="1539752400"/>
    <d v="2018-10-17T05:00:00"/>
    <d v="2018-10-29T05:00:00"/>
    <n v="1540789200"/>
    <x v="9"/>
    <x v="4"/>
    <b v="1"/>
    <b v="0"/>
    <x v="3"/>
    <s v="plays"/>
    <s v="theater/plays"/>
  </r>
  <r>
    <n v="9000"/>
    <n v="3496"/>
    <n v="38.840000000000003"/>
    <x v="3"/>
    <n v="61.333333333333336"/>
    <n v="57"/>
    <s v="US"/>
    <s v="USD"/>
    <n v="1267250400"/>
    <d v="2010-02-27T06:00:00"/>
    <d v="2010-03-08T06:00:00"/>
    <n v="1268028000"/>
    <x v="6"/>
    <x v="10"/>
    <b v="0"/>
    <b v="0"/>
    <x v="5"/>
    <s v="fiction"/>
    <s v="publishing/fiction"/>
  </r>
  <r>
    <n v="1000"/>
    <n v="4257"/>
    <n v="425.7"/>
    <x v="1"/>
    <n v="99"/>
    <n v="43"/>
    <s v="US"/>
    <s v="USD"/>
    <n v="1535432400"/>
    <d v="2018-08-28T05:00:00"/>
    <d v="2018-09-17T05:00:00"/>
    <n v="1537160400"/>
    <x v="9"/>
    <x v="1"/>
    <b v="0"/>
    <b v="1"/>
    <x v="1"/>
    <s v="rock"/>
    <s v="music/rock"/>
  </r>
  <r>
    <n v="196900"/>
    <n v="199110"/>
    <n v="101.12"/>
    <x v="1"/>
    <n v="96.984900146127615"/>
    <n v="2053"/>
    <s v="US"/>
    <s v="USD"/>
    <n v="1510207200"/>
    <d v="2017-11-09T06:00:00"/>
    <d v="2017-12-03T06:00:00"/>
    <n v="1512280800"/>
    <x v="5"/>
    <x v="0"/>
    <b v="0"/>
    <b v="0"/>
    <x v="4"/>
    <s v="documentary"/>
    <s v="film &amp; video/documentary"/>
  </r>
  <r>
    <n v="194500"/>
    <n v="41212"/>
    <n v="21.19"/>
    <x v="2"/>
    <n v="51.004950495049506"/>
    <n v="808"/>
    <s v="AU"/>
    <s v="AUD"/>
    <n v="1462510800"/>
    <d v="2016-05-06T05:00:00"/>
    <d v="2016-05-13T05:00:00"/>
    <n v="1463115600"/>
    <x v="7"/>
    <x v="11"/>
    <b v="0"/>
    <b v="0"/>
    <x v="4"/>
    <s v="documentary"/>
    <s v="film &amp; video/documentary"/>
  </r>
  <r>
    <n v="9400"/>
    <n v="6338"/>
    <n v="67.430000000000007"/>
    <x v="0"/>
    <n v="28.044247787610619"/>
    <n v="226"/>
    <s v="DK"/>
    <s v="DKK"/>
    <n v="1488520800"/>
    <d v="2017-03-03T06:00:00"/>
    <d v="2017-03-30T05:00:00"/>
    <n v="1490850000"/>
    <x v="5"/>
    <x v="6"/>
    <b v="0"/>
    <b v="0"/>
    <x v="4"/>
    <s v="science fiction"/>
    <s v="film &amp; video/science fiction"/>
  </r>
  <r>
    <n v="104400"/>
    <n v="99100"/>
    <n v="94.92"/>
    <x v="0"/>
    <n v="60.984615384615381"/>
    <n v="1625"/>
    <s v="US"/>
    <s v="USD"/>
    <n v="1377579600"/>
    <d v="2013-08-27T05:00:00"/>
    <d v="2013-09-20T05:00:00"/>
    <n v="1379653200"/>
    <x v="2"/>
    <x v="1"/>
    <b v="0"/>
    <b v="0"/>
    <x v="3"/>
    <s v="plays"/>
    <s v="theater/plays"/>
  </r>
  <r>
    <n v="8100"/>
    <n v="12300"/>
    <n v="151.85"/>
    <x v="1"/>
    <n v="73.214285714285708"/>
    <n v="168"/>
    <s v="US"/>
    <s v="USD"/>
    <n v="1576389600"/>
    <d v="2019-12-15T06:00:00"/>
    <d v="2020-01-30T06:00:00"/>
    <n v="1580364000"/>
    <x v="3"/>
    <x v="7"/>
    <b v="0"/>
    <b v="0"/>
    <x v="3"/>
    <s v="plays"/>
    <s v="theater/plays"/>
  </r>
  <r>
    <n v="87900"/>
    <n v="171549"/>
    <n v="195.16"/>
    <x v="1"/>
    <n v="39.997435299603637"/>
    <n v="4289"/>
    <s v="US"/>
    <s v="USD"/>
    <n v="1289019600"/>
    <d v="2010-11-06T05:00:00"/>
    <d v="2010-11-14T06:00:00"/>
    <n v="1289714400"/>
    <x v="6"/>
    <x v="0"/>
    <b v="0"/>
    <b v="1"/>
    <x v="1"/>
    <s v="indie rock"/>
    <s v="music/indie rock"/>
  </r>
  <r>
    <n v="1400"/>
    <n v="14324"/>
    <n v="1023.14"/>
    <x v="1"/>
    <n v="86.812121212121212"/>
    <n v="165"/>
    <s v="US"/>
    <s v="USD"/>
    <n v="1282194000"/>
    <d v="2010-08-19T05:00:00"/>
    <d v="2010-08-25T05:00:00"/>
    <n v="1282712400"/>
    <x v="6"/>
    <x v="1"/>
    <b v="0"/>
    <b v="0"/>
    <x v="1"/>
    <s v="rock"/>
    <s v="music/rock"/>
  </r>
  <r>
    <n v="156800"/>
    <n v="6024"/>
    <n v="3.84"/>
    <x v="0"/>
    <n v="42.125874125874127"/>
    <n v="143"/>
    <s v="US"/>
    <s v="USD"/>
    <n v="1550037600"/>
    <d v="2019-02-13T06:00:00"/>
    <d v="2019-02-15T06:00:00"/>
    <n v="1550210400"/>
    <x v="3"/>
    <x v="10"/>
    <b v="0"/>
    <b v="0"/>
    <x v="3"/>
    <s v="plays"/>
    <s v="theater/plays"/>
  </r>
  <r>
    <n v="121700"/>
    <n v="188721"/>
    <n v="155.07"/>
    <x v="1"/>
    <n v="103.97851239669421"/>
    <n v="1815"/>
    <s v="US"/>
    <s v="USD"/>
    <n v="1321941600"/>
    <d v="2011-11-22T06:00:00"/>
    <d v="2011-11-24T06:00:00"/>
    <n v="1322114400"/>
    <x v="8"/>
    <x v="0"/>
    <b v="0"/>
    <b v="0"/>
    <x v="3"/>
    <s v="plays"/>
    <s v="theater/plays"/>
  </r>
  <r>
    <n v="129400"/>
    <n v="57911"/>
    <n v="44.75"/>
    <x v="0"/>
    <n v="62.003211991434689"/>
    <n v="934"/>
    <s v="US"/>
    <s v="USD"/>
    <n v="1556427600"/>
    <d v="2019-04-28T05:00:00"/>
    <d v="2019-05-07T05:00:00"/>
    <n v="1557205200"/>
    <x v="3"/>
    <x v="9"/>
    <b v="0"/>
    <b v="0"/>
    <x v="4"/>
    <s v="science fiction"/>
    <s v="film &amp; video/science fiction"/>
  </r>
  <r>
    <n v="5700"/>
    <n v="12309"/>
    <n v="215.95"/>
    <x v="1"/>
    <n v="31.005037783375315"/>
    <n v="397"/>
    <s v="GB"/>
    <s v="GBP"/>
    <n v="1320991200"/>
    <d v="2011-11-11T06:00:00"/>
    <d v="2011-12-15T06:00:00"/>
    <n v="1323928800"/>
    <x v="8"/>
    <x v="0"/>
    <b v="0"/>
    <b v="1"/>
    <x v="4"/>
    <s v="shorts"/>
    <s v="film &amp; video/shorts"/>
  </r>
  <r>
    <n v="41700"/>
    <n v="138497"/>
    <n v="332.13"/>
    <x v="1"/>
    <n v="89.991552956465242"/>
    <n v="1539"/>
    <s v="US"/>
    <s v="USD"/>
    <n v="1345093200"/>
    <d v="2012-08-16T05:00:00"/>
    <d v="2012-08-28T05:00:00"/>
    <n v="1346130000"/>
    <x v="4"/>
    <x v="1"/>
    <b v="0"/>
    <b v="0"/>
    <x v="4"/>
    <s v="animation"/>
    <s v="film &amp; video/animation"/>
  </r>
  <r>
    <n v="7900"/>
    <n v="667"/>
    <n v="8.44"/>
    <x v="0"/>
    <n v="39.235294117647058"/>
    <n v="17"/>
    <s v="US"/>
    <s v="USD"/>
    <n v="1309496400"/>
    <d v="2011-07-01T05:00:00"/>
    <d v="2011-07-19T05:00:00"/>
    <n v="1311051600"/>
    <x v="8"/>
    <x v="8"/>
    <b v="1"/>
    <b v="0"/>
    <x v="3"/>
    <s v="plays"/>
    <s v="theater/plays"/>
  </r>
  <r>
    <n v="121500"/>
    <n v="119830"/>
    <n v="98.63"/>
    <x v="0"/>
    <n v="54.993116108306566"/>
    <n v="2179"/>
    <s v="US"/>
    <s v="USD"/>
    <n v="1340254800"/>
    <d v="2012-06-21T05:00:00"/>
    <d v="2012-06-23T05:00:00"/>
    <n v="1340427600"/>
    <x v="4"/>
    <x v="5"/>
    <b v="1"/>
    <b v="0"/>
    <x v="0"/>
    <s v="food trucks"/>
    <s v="food/food trucks"/>
  </r>
  <r>
    <n v="4800"/>
    <n v="6623"/>
    <n v="137.97999999999999"/>
    <x v="1"/>
    <n v="47.992753623188406"/>
    <n v="138"/>
    <s v="US"/>
    <s v="USD"/>
    <n v="1412226000"/>
    <d v="2014-10-02T05:00:00"/>
    <d v="2014-10-03T05:00:00"/>
    <n v="1412312400"/>
    <x v="1"/>
    <x v="4"/>
    <b v="0"/>
    <b v="0"/>
    <x v="7"/>
    <s v="photography books"/>
    <s v="photography/photography books"/>
  </r>
  <r>
    <n v="87300"/>
    <n v="81897"/>
    <n v="93.81"/>
    <x v="0"/>
    <n v="87.966702470461868"/>
    <n v="931"/>
    <s v="US"/>
    <s v="USD"/>
    <n v="1458104400"/>
    <d v="2016-03-16T05:00:00"/>
    <d v="2016-03-30T05:00:00"/>
    <n v="1459314000"/>
    <x v="7"/>
    <x v="6"/>
    <b v="0"/>
    <b v="0"/>
    <x v="3"/>
    <s v="plays"/>
    <s v="theater/plays"/>
  </r>
  <r>
    <n v="46300"/>
    <n v="186885"/>
    <n v="403.64"/>
    <x v="1"/>
    <n v="51.999165275459099"/>
    <n v="3594"/>
    <s v="US"/>
    <s v="USD"/>
    <n v="1411534800"/>
    <d v="2014-09-24T05:00:00"/>
    <d v="2014-11-08T06:00:00"/>
    <n v="1415426400"/>
    <x v="1"/>
    <x v="3"/>
    <b v="0"/>
    <b v="0"/>
    <x v="4"/>
    <s v="science fiction"/>
    <s v="film &amp; video/science fiction"/>
  </r>
  <r>
    <n v="67800"/>
    <n v="176398"/>
    <n v="260.17"/>
    <x v="1"/>
    <n v="29.999659863945578"/>
    <n v="5880"/>
    <s v="US"/>
    <s v="USD"/>
    <n v="1399093200"/>
    <d v="2014-05-03T05:00:00"/>
    <d v="2014-05-03T05:00:00"/>
    <n v="1399093200"/>
    <x v="1"/>
    <x v="11"/>
    <b v="1"/>
    <b v="0"/>
    <x v="1"/>
    <s v="rock"/>
    <s v="music/rock"/>
  </r>
  <r>
    <n v="3000"/>
    <n v="10999"/>
    <n v="366.63"/>
    <x v="1"/>
    <n v="98.205357142857139"/>
    <n v="112"/>
    <s v="US"/>
    <s v="USD"/>
    <n v="1270702800"/>
    <d v="2010-04-08T05:00:00"/>
    <d v="2010-05-15T05:00:00"/>
    <n v="1273899600"/>
    <x v="6"/>
    <x v="9"/>
    <b v="0"/>
    <b v="0"/>
    <x v="7"/>
    <s v="photography books"/>
    <s v="photography/photography books"/>
  </r>
  <r>
    <n v="60900"/>
    <n v="102751"/>
    <n v="168.72"/>
    <x v="1"/>
    <n v="108.96182396606575"/>
    <n v="943"/>
    <s v="US"/>
    <s v="USD"/>
    <n v="1431666000"/>
    <d v="2015-05-15T05:00:00"/>
    <d v="2015-05-21T05:00:00"/>
    <n v="1432184400"/>
    <x v="0"/>
    <x v="11"/>
    <b v="0"/>
    <b v="0"/>
    <x v="6"/>
    <s v="mobile games"/>
    <s v="games/mobile games"/>
  </r>
  <r>
    <n v="137900"/>
    <n v="165352"/>
    <n v="119.91"/>
    <x v="1"/>
    <n v="66.998379254457049"/>
    <n v="2468"/>
    <s v="US"/>
    <s v="USD"/>
    <n v="1472619600"/>
    <d v="2016-08-31T05:00:00"/>
    <d v="2016-09-25T05:00:00"/>
    <n v="1474779600"/>
    <x v="7"/>
    <x v="1"/>
    <b v="0"/>
    <b v="0"/>
    <x v="4"/>
    <s v="animation"/>
    <s v="film &amp; video/animation"/>
  </r>
  <r>
    <n v="85600"/>
    <n v="165798"/>
    <n v="193.69"/>
    <x v="1"/>
    <n v="64.99333594668758"/>
    <n v="2551"/>
    <s v="US"/>
    <s v="USD"/>
    <n v="1496293200"/>
    <d v="2017-06-01T05:00:00"/>
    <d v="2017-07-19T05:00:00"/>
    <n v="1500440400"/>
    <x v="5"/>
    <x v="5"/>
    <b v="0"/>
    <b v="1"/>
    <x v="6"/>
    <s v="mobile games"/>
    <s v="games/mobile games"/>
  </r>
  <r>
    <n v="2400"/>
    <n v="10084"/>
    <n v="420.17"/>
    <x v="1"/>
    <n v="99.841584158415841"/>
    <n v="101"/>
    <s v="US"/>
    <s v="USD"/>
    <n v="1575612000"/>
    <d v="2019-12-06T06:00:00"/>
    <d v="2019-12-06T06:00:00"/>
    <n v="1575612000"/>
    <x v="3"/>
    <x v="7"/>
    <b v="0"/>
    <b v="0"/>
    <x v="6"/>
    <s v="video games"/>
    <s v="games/video games"/>
  </r>
  <r>
    <n v="7200"/>
    <n v="5523"/>
    <n v="76.709999999999994"/>
    <x v="3"/>
    <n v="82.432835820895519"/>
    <n v="67"/>
    <s v="US"/>
    <s v="USD"/>
    <n v="1369112400"/>
    <d v="2013-05-21T05:00:00"/>
    <d v="2013-07-18T05:00:00"/>
    <n v="1374123600"/>
    <x v="2"/>
    <x v="11"/>
    <b v="0"/>
    <b v="0"/>
    <x v="3"/>
    <s v="plays"/>
    <s v="theater/plays"/>
  </r>
  <r>
    <n v="3400"/>
    <n v="5823"/>
    <n v="171.26"/>
    <x v="1"/>
    <n v="63.293478260869563"/>
    <n v="92"/>
    <s v="US"/>
    <s v="USD"/>
    <n v="1469422800"/>
    <d v="2016-07-25T05:00:00"/>
    <d v="2016-07-26T05:00:00"/>
    <n v="1469509200"/>
    <x v="7"/>
    <x v="8"/>
    <b v="0"/>
    <b v="0"/>
    <x v="3"/>
    <s v="plays"/>
    <s v="theater/plays"/>
  </r>
  <r>
    <n v="3800"/>
    <n v="6000"/>
    <n v="157.88999999999999"/>
    <x v="1"/>
    <n v="96.774193548387103"/>
    <n v="62"/>
    <s v="US"/>
    <s v="USD"/>
    <n v="1307854800"/>
    <d v="2011-06-12T05:00:00"/>
    <d v="2011-06-28T05:00:00"/>
    <n v="1309237200"/>
    <x v="8"/>
    <x v="5"/>
    <b v="0"/>
    <b v="0"/>
    <x v="4"/>
    <s v="animation"/>
    <s v="film &amp; video/animation"/>
  </r>
  <r>
    <n v="7500"/>
    <n v="8181"/>
    <n v="109.08"/>
    <x v="1"/>
    <n v="54.906040268456373"/>
    <n v="149"/>
    <s v="IT"/>
    <s v="EUR"/>
    <n v="1503378000"/>
    <d v="2017-08-22T05:00:00"/>
    <d v="2017-08-29T05:00:00"/>
    <n v="1503982800"/>
    <x v="5"/>
    <x v="1"/>
    <b v="0"/>
    <b v="1"/>
    <x v="6"/>
    <s v="video games"/>
    <s v="games/video games"/>
  </r>
  <r>
    <n v="8600"/>
    <n v="3589"/>
    <n v="41.73"/>
    <x v="0"/>
    <n v="39.010869565217391"/>
    <n v="92"/>
    <s v="US"/>
    <s v="USD"/>
    <n v="1486965600"/>
    <d v="2017-02-13T06:00:00"/>
    <d v="2017-02-18T06:00:00"/>
    <n v="1487397600"/>
    <x v="5"/>
    <x v="10"/>
    <b v="0"/>
    <b v="0"/>
    <x v="4"/>
    <s v="animation"/>
    <s v="film &amp; video/animation"/>
  </r>
  <r>
    <n v="39500"/>
    <n v="4323"/>
    <n v="10.94"/>
    <x v="0"/>
    <n v="75.84210526315789"/>
    <n v="57"/>
    <s v="AU"/>
    <s v="AUD"/>
    <n v="1561438800"/>
    <d v="2019-06-25T05:00:00"/>
    <d v="2019-07-02T05:00:00"/>
    <n v="1562043600"/>
    <x v="3"/>
    <x v="5"/>
    <b v="0"/>
    <b v="1"/>
    <x v="1"/>
    <s v="rock"/>
    <s v="music/rock"/>
  </r>
  <r>
    <n v="9300"/>
    <n v="14822"/>
    <n v="159.38"/>
    <x v="1"/>
    <n v="45.051671732522799"/>
    <n v="329"/>
    <s v="US"/>
    <s v="USD"/>
    <n v="1398402000"/>
    <d v="2014-04-25T05:00:00"/>
    <d v="2014-04-27T05:00:00"/>
    <n v="1398574800"/>
    <x v="1"/>
    <x v="9"/>
    <b v="0"/>
    <b v="0"/>
    <x v="4"/>
    <s v="animation"/>
    <s v="film &amp; video/animation"/>
  </r>
  <r>
    <n v="2400"/>
    <n v="10138"/>
    <n v="422.42"/>
    <x v="1"/>
    <n v="104.51546391752578"/>
    <n v="97"/>
    <s v="DK"/>
    <s v="DKK"/>
    <n v="1513231200"/>
    <d v="2017-12-14T06:00:00"/>
    <d v="2018-01-08T06:00:00"/>
    <n v="1515391200"/>
    <x v="5"/>
    <x v="7"/>
    <b v="0"/>
    <b v="1"/>
    <x v="3"/>
    <s v="plays"/>
    <s v="theater/plays"/>
  </r>
  <r>
    <n v="3200"/>
    <n v="3127"/>
    <n v="97.72"/>
    <x v="0"/>
    <n v="76.268292682926827"/>
    <n v="41"/>
    <s v="US"/>
    <s v="USD"/>
    <n v="1440824400"/>
    <d v="2015-08-29T05:00:00"/>
    <d v="2015-09-02T05:00:00"/>
    <n v="1441170000"/>
    <x v="0"/>
    <x v="1"/>
    <b v="0"/>
    <b v="0"/>
    <x v="2"/>
    <s v="wearables"/>
    <s v="technology/wearables"/>
  </r>
  <r>
    <n v="29400"/>
    <n v="123124"/>
    <n v="418.79"/>
    <x v="1"/>
    <n v="69.015695067264573"/>
    <n v="1784"/>
    <s v="US"/>
    <s v="USD"/>
    <n v="1281070800"/>
    <d v="2010-08-06T05:00:00"/>
    <d v="2010-08-07T05:00:00"/>
    <n v="1281157200"/>
    <x v="6"/>
    <x v="1"/>
    <b v="0"/>
    <b v="0"/>
    <x v="3"/>
    <s v="plays"/>
    <s v="theater/plays"/>
  </r>
  <r>
    <n v="168500"/>
    <n v="171729"/>
    <n v="101.92"/>
    <x v="1"/>
    <n v="101.97684085510689"/>
    <n v="1684"/>
    <s v="AU"/>
    <s v="AUD"/>
    <n v="1397365200"/>
    <d v="2014-04-13T05:00:00"/>
    <d v="2014-04-23T05:00:00"/>
    <n v="1398229200"/>
    <x v="1"/>
    <x v="9"/>
    <b v="0"/>
    <b v="1"/>
    <x v="5"/>
    <s v="nonfiction"/>
    <s v="publishing/nonfiction"/>
  </r>
  <r>
    <n v="8400"/>
    <n v="10729"/>
    <n v="127.73"/>
    <x v="1"/>
    <n v="42.915999999999997"/>
    <n v="250"/>
    <s v="US"/>
    <s v="USD"/>
    <n v="1494392400"/>
    <d v="2017-05-10T05:00:00"/>
    <d v="2017-05-20T05:00:00"/>
    <n v="1495256400"/>
    <x v="5"/>
    <x v="11"/>
    <b v="0"/>
    <b v="1"/>
    <x v="1"/>
    <s v="rock"/>
    <s v="music/rock"/>
  </r>
  <r>
    <n v="2300"/>
    <n v="10240"/>
    <n v="445.22"/>
    <x v="1"/>
    <n v="43.025210084033617"/>
    <n v="238"/>
    <s v="US"/>
    <s v="USD"/>
    <n v="1520143200"/>
    <d v="2018-03-04T06:00:00"/>
    <d v="2018-03-07T06:00:00"/>
    <n v="1520402400"/>
    <x v="9"/>
    <x v="6"/>
    <b v="0"/>
    <b v="0"/>
    <x v="3"/>
    <s v="plays"/>
    <s v="theater/plays"/>
  </r>
  <r>
    <n v="700"/>
    <n v="3988"/>
    <n v="569.71"/>
    <x v="1"/>
    <n v="75.245283018867923"/>
    <n v="53"/>
    <s v="US"/>
    <s v="USD"/>
    <n v="1405314000"/>
    <d v="2014-07-14T05:00:00"/>
    <d v="2014-09-04T05:00:00"/>
    <n v="1409806800"/>
    <x v="1"/>
    <x v="8"/>
    <b v="0"/>
    <b v="0"/>
    <x v="3"/>
    <s v="plays"/>
    <s v="theater/plays"/>
  </r>
  <r>
    <n v="2900"/>
    <n v="14771"/>
    <n v="509.34"/>
    <x v="1"/>
    <n v="69.023364485981304"/>
    <n v="214"/>
    <s v="US"/>
    <s v="USD"/>
    <n v="1396846800"/>
    <d v="2014-04-07T05:00:00"/>
    <d v="2014-04-08T05:00:00"/>
    <n v="1396933200"/>
    <x v="1"/>
    <x v="9"/>
    <b v="0"/>
    <b v="0"/>
    <x v="3"/>
    <s v="plays"/>
    <s v="theater/plays"/>
  </r>
  <r>
    <n v="4500"/>
    <n v="14649"/>
    <n v="325.52999999999997"/>
    <x v="1"/>
    <n v="65.986486486486484"/>
    <n v="222"/>
    <s v="US"/>
    <s v="USD"/>
    <n v="1375678800"/>
    <d v="2013-08-05T05:00:00"/>
    <d v="2013-08-09T05:00:00"/>
    <n v="1376024400"/>
    <x v="2"/>
    <x v="1"/>
    <b v="0"/>
    <b v="0"/>
    <x v="2"/>
    <s v="web"/>
    <s v="technology/web"/>
  </r>
  <r>
    <n v="19800"/>
    <n v="184658"/>
    <n v="932.62"/>
    <x v="1"/>
    <n v="98.013800424628457"/>
    <n v="1884"/>
    <s v="US"/>
    <s v="USD"/>
    <n v="1482386400"/>
    <d v="2016-12-22T06:00:00"/>
    <d v="2017-01-06T06:00:00"/>
    <n v="1483682400"/>
    <x v="7"/>
    <x v="7"/>
    <b v="0"/>
    <b v="1"/>
    <x v="5"/>
    <s v="fiction"/>
    <s v="publishing/fiction"/>
  </r>
  <r>
    <n v="6200"/>
    <n v="13103"/>
    <n v="211.34"/>
    <x v="1"/>
    <n v="60.105504587155963"/>
    <n v="218"/>
    <s v="AU"/>
    <s v="AUD"/>
    <n v="1420005600"/>
    <d v="2014-12-31T06:00:00"/>
    <d v="2015-01-05T06:00:00"/>
    <n v="1420437600"/>
    <x v="1"/>
    <x v="7"/>
    <b v="0"/>
    <b v="0"/>
    <x v="6"/>
    <s v="mobile games"/>
    <s v="games/mobile games"/>
  </r>
  <r>
    <n v="61500"/>
    <n v="168095"/>
    <n v="273.33"/>
    <x v="1"/>
    <n v="26.000773395204948"/>
    <n v="6465"/>
    <s v="US"/>
    <s v="USD"/>
    <n v="1420178400"/>
    <d v="2015-01-02T06:00:00"/>
    <d v="2015-01-09T06:00:00"/>
    <n v="1420783200"/>
    <x v="0"/>
    <x v="2"/>
    <b v="0"/>
    <b v="0"/>
    <x v="5"/>
    <s v="translations"/>
    <s v="publishing/translations"/>
  </r>
  <r>
    <n v="100"/>
    <n v="3"/>
    <n v="3"/>
    <x v="0"/>
    <n v="3"/>
    <n v="1"/>
    <s v="US"/>
    <s v="USD"/>
    <n v="1264399200"/>
    <d v="2010-01-25T06:00:00"/>
    <d v="2010-03-01T06:00:00"/>
    <n v="1267423200"/>
    <x v="6"/>
    <x v="2"/>
    <b v="0"/>
    <b v="0"/>
    <x v="1"/>
    <s v="rock"/>
    <s v="music/rock"/>
  </r>
  <r>
    <n v="7100"/>
    <n v="3840"/>
    <n v="54.08"/>
    <x v="0"/>
    <n v="38.019801980198018"/>
    <n v="101"/>
    <s v="US"/>
    <s v="USD"/>
    <n v="1355032800"/>
    <d v="2012-12-09T06:00:00"/>
    <d v="2012-12-11T06:00:00"/>
    <n v="1355205600"/>
    <x v="4"/>
    <x v="7"/>
    <b v="0"/>
    <b v="0"/>
    <x v="3"/>
    <s v="plays"/>
    <s v="theater/plays"/>
  </r>
  <r>
    <n v="1000"/>
    <n v="6263"/>
    <n v="626.29999999999995"/>
    <x v="1"/>
    <n v="106.15254237288136"/>
    <n v="59"/>
    <s v="US"/>
    <s v="USD"/>
    <n v="1382677200"/>
    <d v="2013-10-25T05:00:00"/>
    <d v="2013-10-30T05:00:00"/>
    <n v="1383109200"/>
    <x v="2"/>
    <x v="4"/>
    <b v="0"/>
    <b v="0"/>
    <x v="3"/>
    <s v="plays"/>
    <s v="theater/plays"/>
  </r>
  <r>
    <n v="121500"/>
    <n v="108161"/>
    <n v="89.02"/>
    <x v="0"/>
    <n v="81.019475655430711"/>
    <n v="1335"/>
    <s v="CA"/>
    <s v="CAD"/>
    <n v="1302238800"/>
    <d v="2011-04-08T05:00:00"/>
    <d v="2011-04-20T05:00:00"/>
    <n v="1303275600"/>
    <x v="8"/>
    <x v="9"/>
    <b v="0"/>
    <b v="0"/>
    <x v="4"/>
    <s v="drama"/>
    <s v="film &amp; video/drama"/>
  </r>
  <r>
    <n v="4600"/>
    <n v="8505"/>
    <n v="184.89"/>
    <x v="1"/>
    <n v="96.647727272727266"/>
    <n v="88"/>
    <s v="US"/>
    <s v="USD"/>
    <n v="1487656800"/>
    <d v="2017-02-21T06:00:00"/>
    <d v="2017-02-23T06:00:00"/>
    <n v="1487829600"/>
    <x v="5"/>
    <x v="10"/>
    <b v="0"/>
    <b v="0"/>
    <x v="5"/>
    <s v="nonfiction"/>
    <s v="publishing/nonfiction"/>
  </r>
  <r>
    <n v="80500"/>
    <n v="96735"/>
    <n v="120.17"/>
    <x v="1"/>
    <n v="57.003535651149086"/>
    <n v="1697"/>
    <s v="US"/>
    <s v="USD"/>
    <n v="1297836000"/>
    <d v="2011-02-16T06:00:00"/>
    <d v="2011-02-21T06:00:00"/>
    <n v="1298268000"/>
    <x v="8"/>
    <x v="10"/>
    <b v="0"/>
    <b v="1"/>
    <x v="1"/>
    <s v="rock"/>
    <s v="music/rock"/>
  </r>
  <r>
    <n v="4100"/>
    <n v="959"/>
    <n v="23.39"/>
    <x v="0"/>
    <n v="63.93333333333333"/>
    <n v="15"/>
    <s v="GB"/>
    <s v="GBP"/>
    <n v="1453615200"/>
    <d v="2016-01-24T06:00:00"/>
    <d v="2016-03-01T06:00:00"/>
    <n v="1456812000"/>
    <x v="7"/>
    <x v="2"/>
    <b v="0"/>
    <b v="0"/>
    <x v="1"/>
    <s v="rock"/>
    <s v="music/rock"/>
  </r>
  <r>
    <n v="5700"/>
    <n v="8322"/>
    <n v="146"/>
    <x v="1"/>
    <n v="90.456521739130437"/>
    <n v="92"/>
    <s v="US"/>
    <s v="USD"/>
    <n v="1362463200"/>
    <d v="2013-03-05T06:00:00"/>
    <d v="2013-03-19T05:00:00"/>
    <n v="1363669200"/>
    <x v="2"/>
    <x v="6"/>
    <b v="0"/>
    <b v="0"/>
    <x v="3"/>
    <s v="plays"/>
    <s v="theater/plays"/>
  </r>
  <r>
    <n v="5000"/>
    <n v="13424"/>
    <n v="268.48"/>
    <x v="1"/>
    <n v="72.172043010752688"/>
    <n v="186"/>
    <s v="US"/>
    <s v="USD"/>
    <n v="1481176800"/>
    <d v="2016-12-08T06:00:00"/>
    <d v="2016-12-28T06:00:00"/>
    <n v="1482904800"/>
    <x v="7"/>
    <x v="7"/>
    <b v="0"/>
    <b v="1"/>
    <x v="3"/>
    <s v="plays"/>
    <s v="theater/plays"/>
  </r>
  <r>
    <n v="1800"/>
    <n v="10755"/>
    <n v="597.5"/>
    <x v="1"/>
    <n v="77.934782608695656"/>
    <n v="138"/>
    <s v="US"/>
    <s v="USD"/>
    <n v="1354946400"/>
    <d v="2012-12-08T06:00:00"/>
    <d v="2012-12-27T06:00:00"/>
    <n v="1356588000"/>
    <x v="4"/>
    <x v="7"/>
    <b v="1"/>
    <b v="0"/>
    <x v="7"/>
    <s v="photography books"/>
    <s v="photography/photography books"/>
  </r>
  <r>
    <n v="6300"/>
    <n v="9935"/>
    <n v="157.69999999999999"/>
    <x v="1"/>
    <n v="38.065134099616856"/>
    <n v="261"/>
    <s v="US"/>
    <s v="USD"/>
    <n v="1348808400"/>
    <d v="2012-09-28T05:00:00"/>
    <d v="2012-10-10T05:00:00"/>
    <n v="1349845200"/>
    <x v="4"/>
    <x v="3"/>
    <b v="0"/>
    <b v="0"/>
    <x v="1"/>
    <s v="rock"/>
    <s v="music/rock"/>
  </r>
  <r>
    <n v="84300"/>
    <n v="26303"/>
    <n v="31.2"/>
    <x v="0"/>
    <n v="57.936123348017624"/>
    <n v="454"/>
    <s v="US"/>
    <s v="USD"/>
    <n v="1282712400"/>
    <d v="2010-08-25T05:00:00"/>
    <d v="2010-08-29T05:00:00"/>
    <n v="1283058000"/>
    <x v="6"/>
    <x v="1"/>
    <b v="0"/>
    <b v="1"/>
    <x v="1"/>
    <s v="rock"/>
    <s v="music/rock"/>
  </r>
  <r>
    <n v="1700"/>
    <n v="5328"/>
    <n v="313.41000000000003"/>
    <x v="1"/>
    <n v="49.794392523364486"/>
    <n v="107"/>
    <s v="US"/>
    <s v="USD"/>
    <n v="1301979600"/>
    <d v="2011-04-05T05:00:00"/>
    <d v="2011-05-01T05:00:00"/>
    <n v="1304226000"/>
    <x v="8"/>
    <x v="9"/>
    <b v="0"/>
    <b v="1"/>
    <x v="1"/>
    <s v="indie rock"/>
    <s v="music/indie rock"/>
  </r>
  <r>
    <n v="2900"/>
    <n v="10756"/>
    <n v="370.9"/>
    <x v="1"/>
    <n v="54.050251256281406"/>
    <n v="199"/>
    <s v="US"/>
    <s v="USD"/>
    <n v="1263016800"/>
    <d v="2010-01-09T06:00:00"/>
    <d v="2010-01-09T06:00:00"/>
    <n v="1263016800"/>
    <x v="6"/>
    <x v="2"/>
    <b v="0"/>
    <b v="0"/>
    <x v="7"/>
    <s v="photography books"/>
    <s v="photography/photography books"/>
  </r>
  <r>
    <n v="45600"/>
    <n v="165375"/>
    <n v="362.66"/>
    <x v="1"/>
    <n v="30.002721335268504"/>
    <n v="5512"/>
    <s v="US"/>
    <s v="USD"/>
    <n v="1360648800"/>
    <d v="2013-02-12T06:00:00"/>
    <d v="2013-02-28T06:00:00"/>
    <n v="1362031200"/>
    <x v="2"/>
    <x v="10"/>
    <b v="0"/>
    <b v="0"/>
    <x v="3"/>
    <s v="plays"/>
    <s v="theater/plays"/>
  </r>
  <r>
    <n v="4900"/>
    <n v="6031"/>
    <n v="123.08"/>
    <x v="1"/>
    <n v="70.127906976744185"/>
    <n v="86"/>
    <s v="US"/>
    <s v="USD"/>
    <n v="1451800800"/>
    <d v="2016-01-03T06:00:00"/>
    <d v="2016-02-16T06:00:00"/>
    <n v="1455602400"/>
    <x v="7"/>
    <x v="2"/>
    <b v="0"/>
    <b v="0"/>
    <x v="3"/>
    <s v="plays"/>
    <s v="theater/plays"/>
  </r>
  <r>
    <n v="111900"/>
    <n v="85902"/>
    <n v="76.77"/>
    <x v="0"/>
    <n v="26.996228786926462"/>
    <n v="3182"/>
    <s v="IT"/>
    <s v="EUR"/>
    <n v="1415340000"/>
    <d v="2014-11-07T06:00:00"/>
    <d v="2014-12-10T06:00:00"/>
    <n v="1418191200"/>
    <x v="1"/>
    <x v="0"/>
    <b v="0"/>
    <b v="1"/>
    <x v="1"/>
    <s v="jazz"/>
    <s v="music/jazz"/>
  </r>
  <r>
    <n v="61600"/>
    <n v="143910"/>
    <n v="233.62"/>
    <x v="1"/>
    <n v="51.990606936416185"/>
    <n v="2768"/>
    <s v="AU"/>
    <s v="AUD"/>
    <n v="1351054800"/>
    <d v="2012-10-24T05:00:00"/>
    <d v="2012-11-09T06:00:00"/>
    <n v="1352440800"/>
    <x v="4"/>
    <x v="4"/>
    <b v="0"/>
    <b v="0"/>
    <x v="3"/>
    <s v="plays"/>
    <s v="theater/plays"/>
  </r>
  <r>
    <n v="1500"/>
    <n v="2708"/>
    <n v="180.53"/>
    <x v="1"/>
    <n v="56.416666666666664"/>
    <n v="48"/>
    <s v="US"/>
    <s v="USD"/>
    <n v="1349326800"/>
    <d v="2012-10-04T05:00:00"/>
    <d v="2012-11-19T06:00:00"/>
    <n v="1353304800"/>
    <x v="4"/>
    <x v="4"/>
    <b v="0"/>
    <b v="0"/>
    <x v="4"/>
    <s v="documentary"/>
    <s v="film &amp; video/documentary"/>
  </r>
  <r>
    <n v="3500"/>
    <n v="8842"/>
    <n v="252.63"/>
    <x v="1"/>
    <n v="101.63218390804597"/>
    <n v="87"/>
    <s v="US"/>
    <s v="USD"/>
    <n v="1548914400"/>
    <d v="2019-01-31T06:00:00"/>
    <d v="2019-02-21T06:00:00"/>
    <n v="1550728800"/>
    <x v="3"/>
    <x v="2"/>
    <b v="0"/>
    <b v="0"/>
    <x v="4"/>
    <s v="television"/>
    <s v="film &amp; video/television"/>
  </r>
  <r>
    <n v="173900"/>
    <n v="47260"/>
    <n v="27.18"/>
    <x v="3"/>
    <n v="25.005291005291006"/>
    <n v="1890"/>
    <s v="US"/>
    <s v="USD"/>
    <n v="1291269600"/>
    <d v="2010-12-02T06:00:00"/>
    <d v="2010-12-04T06:00:00"/>
    <n v="1291442400"/>
    <x v="6"/>
    <x v="7"/>
    <b v="0"/>
    <b v="0"/>
    <x v="6"/>
    <s v="video games"/>
    <s v="games/video games"/>
  </r>
  <r>
    <n v="153700"/>
    <n v="1953"/>
    <n v="1.27"/>
    <x v="2"/>
    <n v="32.016393442622949"/>
    <n v="61"/>
    <s v="US"/>
    <s v="USD"/>
    <n v="1449468000"/>
    <d v="2015-12-07T06:00:00"/>
    <d v="2016-01-07T06:00:00"/>
    <n v="1452146400"/>
    <x v="0"/>
    <x v="7"/>
    <b v="0"/>
    <b v="0"/>
    <x v="7"/>
    <s v="photography books"/>
    <s v="photography/photography books"/>
  </r>
  <r>
    <n v="51100"/>
    <n v="155349"/>
    <n v="304.01"/>
    <x v="1"/>
    <n v="82.021647307286173"/>
    <n v="1894"/>
    <s v="US"/>
    <s v="USD"/>
    <n v="1562734800"/>
    <d v="2019-07-10T05:00:00"/>
    <d v="2019-08-04T05:00:00"/>
    <n v="1564894800"/>
    <x v="3"/>
    <x v="8"/>
    <b v="0"/>
    <b v="1"/>
    <x v="3"/>
    <s v="plays"/>
    <s v="theater/plays"/>
  </r>
  <r>
    <n v="7800"/>
    <n v="10704"/>
    <n v="137.22999999999999"/>
    <x v="1"/>
    <n v="37.957446808510639"/>
    <n v="282"/>
    <s v="CA"/>
    <s v="CAD"/>
    <n v="1505624400"/>
    <d v="2017-09-17T05:00:00"/>
    <d v="2017-09-20T05:00:00"/>
    <n v="1505883600"/>
    <x v="5"/>
    <x v="3"/>
    <b v="0"/>
    <b v="0"/>
    <x v="3"/>
    <s v="plays"/>
    <s v="theater/plays"/>
  </r>
  <r>
    <n v="2400"/>
    <n v="773"/>
    <n v="32.21"/>
    <x v="0"/>
    <n v="51.533333333333331"/>
    <n v="15"/>
    <s v="US"/>
    <s v="USD"/>
    <n v="1509948000"/>
    <d v="2017-11-06T06:00:00"/>
    <d v="2017-11-11T06:00:00"/>
    <n v="1510380000"/>
    <x v="5"/>
    <x v="0"/>
    <b v="0"/>
    <b v="0"/>
    <x v="3"/>
    <s v="plays"/>
    <s v="theater/plays"/>
  </r>
  <r>
    <n v="3900"/>
    <n v="9419"/>
    <n v="241.51"/>
    <x v="1"/>
    <n v="81.198275862068968"/>
    <n v="116"/>
    <s v="US"/>
    <s v="USD"/>
    <n v="1554526800"/>
    <d v="2019-04-06T05:00:00"/>
    <d v="2019-04-14T05:00:00"/>
    <n v="1555218000"/>
    <x v="3"/>
    <x v="9"/>
    <b v="0"/>
    <b v="0"/>
    <x v="5"/>
    <s v="translations"/>
    <s v="publishing/translations"/>
  </r>
  <r>
    <n v="5500"/>
    <n v="5324"/>
    <n v="96.8"/>
    <x v="0"/>
    <n v="40.030075187969928"/>
    <n v="133"/>
    <s v="US"/>
    <s v="USD"/>
    <n v="1334811600"/>
    <d v="2012-04-19T05:00:00"/>
    <d v="2012-04-24T05:00:00"/>
    <n v="1335243600"/>
    <x v="4"/>
    <x v="9"/>
    <b v="0"/>
    <b v="1"/>
    <x v="6"/>
    <s v="video games"/>
    <s v="games/video games"/>
  </r>
  <r>
    <n v="700"/>
    <n v="7465"/>
    <n v="1066.43"/>
    <x v="1"/>
    <n v="89.939759036144579"/>
    <n v="83"/>
    <s v="US"/>
    <s v="USD"/>
    <n v="1279515600"/>
    <d v="2010-07-19T05:00:00"/>
    <d v="2010-07-21T05:00:00"/>
    <n v="1279688400"/>
    <x v="6"/>
    <x v="8"/>
    <b v="0"/>
    <b v="0"/>
    <x v="3"/>
    <s v="plays"/>
    <s v="theater/plays"/>
  </r>
  <r>
    <n v="2700"/>
    <n v="8799"/>
    <n v="325.89"/>
    <x v="1"/>
    <n v="96.692307692307693"/>
    <n v="91"/>
    <s v="US"/>
    <s v="USD"/>
    <n v="1353909600"/>
    <d v="2012-11-26T06:00:00"/>
    <d v="2012-12-21T06:00:00"/>
    <n v="1356069600"/>
    <x v="4"/>
    <x v="0"/>
    <b v="0"/>
    <b v="0"/>
    <x v="2"/>
    <s v="web"/>
    <s v="technology/web"/>
  </r>
  <r>
    <n v="8000"/>
    <n v="13656"/>
    <n v="170.7"/>
    <x v="1"/>
    <n v="25.010989010989011"/>
    <n v="546"/>
    <s v="US"/>
    <s v="USD"/>
    <n v="1535950800"/>
    <d v="2018-09-03T05:00:00"/>
    <d v="2018-09-06T05:00:00"/>
    <n v="1536210000"/>
    <x v="9"/>
    <x v="3"/>
    <b v="0"/>
    <b v="0"/>
    <x v="3"/>
    <s v="plays"/>
    <s v="theater/plays"/>
  </r>
  <r>
    <n v="2500"/>
    <n v="14536"/>
    <n v="581.44000000000005"/>
    <x v="1"/>
    <n v="36.987277353689571"/>
    <n v="393"/>
    <s v="US"/>
    <s v="USD"/>
    <n v="1511244000"/>
    <d v="2017-11-21T06:00:00"/>
    <d v="2017-11-27T06:00:00"/>
    <n v="1511762400"/>
    <x v="5"/>
    <x v="0"/>
    <b v="0"/>
    <b v="0"/>
    <x v="4"/>
    <s v="animation"/>
    <s v="film &amp; video/animation"/>
  </r>
  <r>
    <n v="164500"/>
    <n v="150552"/>
    <n v="91.52"/>
    <x v="0"/>
    <n v="73.012609117361791"/>
    <n v="2062"/>
    <s v="US"/>
    <s v="USD"/>
    <n v="1331445600"/>
    <d v="2012-03-11T06:00:00"/>
    <d v="2012-04-01T05:00:00"/>
    <n v="1333256400"/>
    <x v="4"/>
    <x v="6"/>
    <b v="0"/>
    <b v="1"/>
    <x v="3"/>
    <s v="plays"/>
    <s v="theater/plays"/>
  </r>
  <r>
    <n v="8400"/>
    <n v="9076"/>
    <n v="108.05"/>
    <x v="1"/>
    <n v="68.240601503759393"/>
    <n v="133"/>
    <s v="US"/>
    <s v="USD"/>
    <n v="1480226400"/>
    <d v="2016-11-27T06:00:00"/>
    <d v="2016-12-03T06:00:00"/>
    <n v="1480744800"/>
    <x v="7"/>
    <x v="0"/>
    <b v="0"/>
    <b v="1"/>
    <x v="4"/>
    <s v="television"/>
    <s v="film &amp; video/television"/>
  </r>
  <r>
    <n v="8100"/>
    <n v="1517"/>
    <n v="18.73"/>
    <x v="0"/>
    <n v="52.310344827586206"/>
    <n v="29"/>
    <s v="DK"/>
    <s v="DKK"/>
    <n v="1464584400"/>
    <d v="2016-05-30T05:00:00"/>
    <d v="2016-06-04T05:00:00"/>
    <n v="1465016400"/>
    <x v="7"/>
    <x v="11"/>
    <b v="0"/>
    <b v="0"/>
    <x v="1"/>
    <s v="rock"/>
    <s v="music/rock"/>
  </r>
  <r>
    <n v="9800"/>
    <n v="8153"/>
    <n v="83.19"/>
    <x v="0"/>
    <n v="61.765151515151516"/>
    <n v="132"/>
    <s v="US"/>
    <s v="USD"/>
    <n v="1335848400"/>
    <d v="2012-05-01T05:00:00"/>
    <d v="2012-05-06T05:00:00"/>
    <n v="1336280400"/>
    <x v="4"/>
    <x v="11"/>
    <b v="0"/>
    <b v="0"/>
    <x v="2"/>
    <s v="web"/>
    <s v="technology/web"/>
  </r>
  <r>
    <n v="900"/>
    <n v="6357"/>
    <n v="706.33"/>
    <x v="1"/>
    <n v="25.027559055118111"/>
    <n v="254"/>
    <s v="US"/>
    <s v="USD"/>
    <n v="1473483600"/>
    <d v="2016-09-10T05:00:00"/>
    <d v="2016-10-18T05:00:00"/>
    <n v="1476766800"/>
    <x v="7"/>
    <x v="3"/>
    <b v="0"/>
    <b v="0"/>
    <x v="3"/>
    <s v="plays"/>
    <s v="theater/plays"/>
  </r>
  <r>
    <n v="112100"/>
    <n v="19557"/>
    <n v="17.45"/>
    <x v="3"/>
    <n v="106.28804347826087"/>
    <n v="184"/>
    <s v="US"/>
    <s v="USD"/>
    <n v="1479880800"/>
    <d v="2016-11-23T06:00:00"/>
    <d v="2016-11-30T06:00:00"/>
    <n v="1480485600"/>
    <x v="7"/>
    <x v="0"/>
    <b v="0"/>
    <b v="0"/>
    <x v="3"/>
    <s v="plays"/>
    <s v="theater/plays"/>
  </r>
  <r>
    <n v="6300"/>
    <n v="13213"/>
    <n v="209.73"/>
    <x v="1"/>
    <n v="75.07386363636364"/>
    <n v="176"/>
    <s v="US"/>
    <s v="USD"/>
    <n v="1430197200"/>
    <d v="2015-04-28T05:00:00"/>
    <d v="2015-04-28T05:00:00"/>
    <n v="1430197200"/>
    <x v="0"/>
    <x v="9"/>
    <b v="0"/>
    <b v="0"/>
    <x v="1"/>
    <s v="electric music"/>
    <s v="music/electric music"/>
  </r>
  <r>
    <n v="5600"/>
    <n v="5476"/>
    <n v="97.79"/>
    <x v="0"/>
    <n v="39.970802919708028"/>
    <n v="137"/>
    <s v="DK"/>
    <s v="DKK"/>
    <n v="1331701200"/>
    <d v="2012-03-14T05:00:00"/>
    <d v="2012-03-15T05:00:00"/>
    <n v="1331787600"/>
    <x v="4"/>
    <x v="6"/>
    <b v="0"/>
    <b v="1"/>
    <x v="1"/>
    <s v="metal"/>
    <s v="music/metal"/>
  </r>
  <r>
    <n v="800"/>
    <n v="13474"/>
    <n v="1684.25"/>
    <x v="1"/>
    <n v="39.982195845697326"/>
    <n v="337"/>
    <s v="CA"/>
    <s v="CAD"/>
    <n v="1438578000"/>
    <d v="2015-08-03T05:00:00"/>
    <d v="2015-08-06T05:00:00"/>
    <n v="1438837200"/>
    <x v="0"/>
    <x v="1"/>
    <b v="0"/>
    <b v="0"/>
    <x v="3"/>
    <s v="plays"/>
    <s v="theater/plays"/>
  </r>
  <r>
    <n v="168600"/>
    <n v="91722"/>
    <n v="54.4"/>
    <x v="0"/>
    <n v="101.01541850220265"/>
    <n v="908"/>
    <s v="US"/>
    <s v="USD"/>
    <n v="1368162000"/>
    <d v="2013-05-10T05:00:00"/>
    <d v="2013-06-11T05:00:00"/>
    <n v="1370926800"/>
    <x v="2"/>
    <x v="11"/>
    <b v="0"/>
    <b v="1"/>
    <x v="4"/>
    <s v="documentary"/>
    <s v="film &amp; video/documentary"/>
  </r>
  <r>
    <n v="1800"/>
    <n v="8219"/>
    <n v="456.61"/>
    <x v="1"/>
    <n v="76.813084112149539"/>
    <n v="107"/>
    <s v="US"/>
    <s v="USD"/>
    <n v="1318654800"/>
    <d v="2011-10-15T05:00:00"/>
    <d v="2011-10-19T05:00:00"/>
    <n v="1319000400"/>
    <x v="8"/>
    <x v="4"/>
    <b v="1"/>
    <b v="0"/>
    <x v="2"/>
    <s v="web"/>
    <s v="technology/web"/>
  </r>
  <r>
    <n v="7300"/>
    <n v="717"/>
    <n v="9.82"/>
    <x v="0"/>
    <n v="71.7"/>
    <n v="10"/>
    <s v="US"/>
    <s v="USD"/>
    <n v="1331874000"/>
    <d v="2012-03-16T05:00:00"/>
    <d v="2012-04-03T05:00:00"/>
    <n v="1333429200"/>
    <x v="4"/>
    <x v="6"/>
    <b v="0"/>
    <b v="0"/>
    <x v="0"/>
    <s v="food trucks"/>
    <s v="food/food trucks"/>
  </r>
  <r>
    <n v="6500"/>
    <n v="1065"/>
    <n v="16.38"/>
    <x v="3"/>
    <n v="33.28125"/>
    <n v="32"/>
    <s v="IT"/>
    <s v="EUR"/>
    <n v="1286254800"/>
    <d v="2010-10-05T05:00:00"/>
    <d v="2010-10-14T05:00:00"/>
    <n v="1287032400"/>
    <x v="6"/>
    <x v="4"/>
    <b v="0"/>
    <b v="0"/>
    <x v="3"/>
    <s v="plays"/>
    <s v="theater/plays"/>
  </r>
  <r>
    <n v="600"/>
    <n v="8038"/>
    <n v="1339.67"/>
    <x v="1"/>
    <n v="43.923497267759565"/>
    <n v="183"/>
    <s v="US"/>
    <s v="USD"/>
    <n v="1540530000"/>
    <d v="2018-10-26T05:00:00"/>
    <d v="2018-11-07T06:00:00"/>
    <n v="1541570400"/>
    <x v="9"/>
    <x v="4"/>
    <b v="0"/>
    <b v="0"/>
    <x v="3"/>
    <s v="plays"/>
    <s v="theater/plays"/>
  </r>
  <r>
    <n v="192900"/>
    <n v="68769"/>
    <n v="35.65"/>
    <x v="0"/>
    <n v="36.004712041884815"/>
    <n v="1910"/>
    <s v="CH"/>
    <s v="CHF"/>
    <n v="1381813200"/>
    <d v="2013-10-15T05:00:00"/>
    <d v="2013-11-09T06:00:00"/>
    <n v="1383976800"/>
    <x v="2"/>
    <x v="4"/>
    <b v="0"/>
    <b v="0"/>
    <x v="3"/>
    <s v="plays"/>
    <s v="theater/plays"/>
  </r>
  <r>
    <n v="6100"/>
    <n v="3352"/>
    <n v="54.95"/>
    <x v="0"/>
    <n v="88.21052631578948"/>
    <n v="38"/>
    <s v="AU"/>
    <s v="AUD"/>
    <n v="1548655200"/>
    <d v="2019-01-28T06:00:00"/>
    <d v="2019-02-19T06:00:00"/>
    <n v="1550556000"/>
    <x v="3"/>
    <x v="2"/>
    <b v="0"/>
    <b v="0"/>
    <x v="3"/>
    <s v="plays"/>
    <s v="theater/plays"/>
  </r>
  <r>
    <n v="7200"/>
    <n v="6785"/>
    <n v="94.24"/>
    <x v="0"/>
    <n v="65.240384615384613"/>
    <n v="104"/>
    <s v="AU"/>
    <s v="AUD"/>
    <n v="1389679200"/>
    <d v="2014-01-14T06:00:00"/>
    <d v="2014-01-23T06:00:00"/>
    <n v="1390456800"/>
    <x v="1"/>
    <x v="2"/>
    <b v="0"/>
    <b v="1"/>
    <x v="3"/>
    <s v="plays"/>
    <s v="theater/plays"/>
  </r>
  <r>
    <n v="3500"/>
    <n v="5037"/>
    <n v="143.91"/>
    <x v="1"/>
    <n v="69.958333333333329"/>
    <n v="72"/>
    <s v="US"/>
    <s v="USD"/>
    <n v="1456466400"/>
    <d v="2016-02-26T06:00:00"/>
    <d v="2016-03-15T05:00:00"/>
    <n v="1458018000"/>
    <x v="7"/>
    <x v="10"/>
    <b v="0"/>
    <b v="1"/>
    <x v="1"/>
    <s v="rock"/>
    <s v="music/rock"/>
  </r>
  <r>
    <n v="3800"/>
    <n v="1954"/>
    <n v="51.42"/>
    <x v="0"/>
    <n v="39.877551020408163"/>
    <n v="49"/>
    <s v="US"/>
    <s v="USD"/>
    <n v="1456984800"/>
    <d v="2016-03-03T06:00:00"/>
    <d v="2016-04-28T05:00:00"/>
    <n v="1461819600"/>
    <x v="7"/>
    <x v="6"/>
    <b v="0"/>
    <b v="0"/>
    <x v="0"/>
    <s v="food trucks"/>
    <s v="food/food trucks"/>
  </r>
  <r>
    <n v="100"/>
    <n v="5"/>
    <n v="5"/>
    <x v="0"/>
    <n v="5"/>
    <n v="1"/>
    <s v="DK"/>
    <s v="DKK"/>
    <n v="1504069200"/>
    <d v="2017-08-30T05:00:00"/>
    <d v="2017-08-31T05:00:00"/>
    <n v="1504155600"/>
    <x v="5"/>
    <x v="1"/>
    <b v="0"/>
    <b v="1"/>
    <x v="5"/>
    <s v="nonfiction"/>
    <s v="publishing/nonfiction"/>
  </r>
  <r>
    <n v="900"/>
    <n v="12102"/>
    <n v="1344.67"/>
    <x v="1"/>
    <n v="41.023728813559323"/>
    <n v="295"/>
    <s v="US"/>
    <s v="USD"/>
    <n v="1424930400"/>
    <d v="2015-02-26T06:00:00"/>
    <d v="2015-03-15T05:00:00"/>
    <n v="1426395600"/>
    <x v="0"/>
    <x v="10"/>
    <b v="0"/>
    <b v="0"/>
    <x v="4"/>
    <s v="documentary"/>
    <s v="film &amp; video/documentary"/>
  </r>
  <r>
    <n v="76100"/>
    <n v="24234"/>
    <n v="31.84"/>
    <x v="0"/>
    <n v="98.914285714285711"/>
    <n v="245"/>
    <s v="US"/>
    <s v="USD"/>
    <n v="1535864400"/>
    <d v="2018-09-02T05:00:00"/>
    <d v="2018-09-16T05:00:00"/>
    <n v="1537074000"/>
    <x v="9"/>
    <x v="3"/>
    <b v="0"/>
    <b v="0"/>
    <x v="3"/>
    <s v="plays"/>
    <s v="theater/plays"/>
  </r>
  <r>
    <n v="3400"/>
    <n v="2809"/>
    <n v="82.62"/>
    <x v="0"/>
    <n v="87.78125"/>
    <n v="32"/>
    <s v="US"/>
    <s v="USD"/>
    <n v="1452146400"/>
    <d v="2016-01-07T06:00:00"/>
    <d v="2016-01-12T06:00:00"/>
    <n v="1452578400"/>
    <x v="7"/>
    <x v="2"/>
    <b v="0"/>
    <b v="0"/>
    <x v="1"/>
    <s v="indie rock"/>
    <s v="music/indie rock"/>
  </r>
  <r>
    <n v="2100"/>
    <n v="11469"/>
    <n v="546.14"/>
    <x v="1"/>
    <n v="80.767605633802816"/>
    <n v="142"/>
    <s v="US"/>
    <s v="USD"/>
    <n v="1470546000"/>
    <d v="2016-08-07T05:00:00"/>
    <d v="2016-09-17T05:00:00"/>
    <n v="1474088400"/>
    <x v="7"/>
    <x v="1"/>
    <b v="0"/>
    <b v="0"/>
    <x v="4"/>
    <s v="documentary"/>
    <s v="film &amp; video/documentary"/>
  </r>
  <r>
    <n v="2800"/>
    <n v="8014"/>
    <n v="286.20999999999998"/>
    <x v="1"/>
    <n v="94.28235294117647"/>
    <n v="85"/>
    <s v="US"/>
    <s v="USD"/>
    <n v="1458363600"/>
    <d v="2016-03-19T05:00:00"/>
    <d v="2016-04-29T05:00:00"/>
    <n v="1461906000"/>
    <x v="7"/>
    <x v="6"/>
    <b v="0"/>
    <b v="0"/>
    <x v="3"/>
    <s v="plays"/>
    <s v="theater/plays"/>
  </r>
  <r>
    <n v="6500"/>
    <n v="514"/>
    <n v="7.91"/>
    <x v="0"/>
    <n v="73.428571428571431"/>
    <n v="7"/>
    <s v="US"/>
    <s v="USD"/>
    <n v="1500008400"/>
    <d v="2017-07-14T05:00:00"/>
    <d v="2017-07-17T05:00:00"/>
    <n v="1500267600"/>
    <x v="5"/>
    <x v="8"/>
    <b v="0"/>
    <b v="1"/>
    <x v="3"/>
    <s v="plays"/>
    <s v="theater/plays"/>
  </r>
  <r>
    <n v="32900"/>
    <n v="43473"/>
    <n v="132.13999999999999"/>
    <x v="1"/>
    <n v="65.968133535660087"/>
    <n v="659"/>
    <s v="DK"/>
    <s v="DKK"/>
    <n v="1338958800"/>
    <d v="2012-06-06T05:00:00"/>
    <d v="2012-06-26T05:00:00"/>
    <n v="1340686800"/>
    <x v="4"/>
    <x v="5"/>
    <b v="0"/>
    <b v="1"/>
    <x v="5"/>
    <s v="fiction"/>
    <s v="publishing/fiction"/>
  </r>
  <r>
    <n v="118200"/>
    <n v="87560"/>
    <n v="74.08"/>
    <x v="0"/>
    <n v="109.04109589041096"/>
    <n v="803"/>
    <s v="US"/>
    <s v="USD"/>
    <n v="1303102800"/>
    <d v="2011-04-18T05:00:00"/>
    <d v="2011-04-19T05:00:00"/>
    <n v="1303189200"/>
    <x v="8"/>
    <x v="9"/>
    <b v="0"/>
    <b v="0"/>
    <x v="3"/>
    <s v="plays"/>
    <s v="theater/plays"/>
  </r>
  <r>
    <n v="4100"/>
    <n v="3087"/>
    <n v="75.290000000000006"/>
    <x v="3"/>
    <n v="41.16"/>
    <n v="75"/>
    <s v="US"/>
    <s v="USD"/>
    <n v="1316581200"/>
    <d v="2011-09-21T05:00:00"/>
    <d v="2011-10-11T05:00:00"/>
    <n v="1318309200"/>
    <x v="8"/>
    <x v="3"/>
    <b v="0"/>
    <b v="1"/>
    <x v="1"/>
    <s v="indie rock"/>
    <s v="music/indie rock"/>
  </r>
  <r>
    <n v="7800"/>
    <n v="1586"/>
    <n v="20.329999999999998"/>
    <x v="0"/>
    <n v="99.125"/>
    <n v="16"/>
    <s v="US"/>
    <s v="USD"/>
    <n v="1270789200"/>
    <d v="2010-04-09T05:00:00"/>
    <d v="2010-04-25T05:00:00"/>
    <n v="1272171600"/>
    <x v="6"/>
    <x v="9"/>
    <b v="0"/>
    <b v="0"/>
    <x v="6"/>
    <s v="video games"/>
    <s v="games/video games"/>
  </r>
  <r>
    <n v="6300"/>
    <n v="12812"/>
    <n v="203.37"/>
    <x v="1"/>
    <n v="105.88429752066116"/>
    <n v="121"/>
    <s v="US"/>
    <s v="USD"/>
    <n v="1297836000"/>
    <d v="2011-02-16T06:00:00"/>
    <d v="2011-02-28T06:00:00"/>
    <n v="1298872800"/>
    <x v="8"/>
    <x v="10"/>
    <b v="0"/>
    <b v="0"/>
    <x v="3"/>
    <s v="plays"/>
    <s v="theater/plays"/>
  </r>
  <r>
    <n v="59100"/>
    <n v="183345"/>
    <n v="310.23"/>
    <x v="1"/>
    <n v="48.996525921966864"/>
    <n v="3742"/>
    <s v="US"/>
    <s v="USD"/>
    <n v="1382677200"/>
    <d v="2013-10-25T05:00:00"/>
    <d v="2013-11-01T05:00:00"/>
    <n v="1383282000"/>
    <x v="2"/>
    <x v="4"/>
    <b v="0"/>
    <b v="0"/>
    <x v="3"/>
    <s v="plays"/>
    <s v="theater/plays"/>
  </r>
  <r>
    <n v="2200"/>
    <n v="8697"/>
    <n v="395.32"/>
    <x v="1"/>
    <n v="39"/>
    <n v="223"/>
    <s v="US"/>
    <s v="USD"/>
    <n v="1330322400"/>
    <d v="2012-02-27T06:00:00"/>
    <d v="2012-02-29T06:00:00"/>
    <n v="1330495200"/>
    <x v="4"/>
    <x v="10"/>
    <b v="0"/>
    <b v="0"/>
    <x v="1"/>
    <s v="rock"/>
    <s v="music/rock"/>
  </r>
  <r>
    <n v="1400"/>
    <n v="4126"/>
    <n v="294.70999999999998"/>
    <x v="1"/>
    <n v="31.022556390977442"/>
    <n v="133"/>
    <s v="US"/>
    <s v="USD"/>
    <n v="1552366800"/>
    <d v="2019-03-12T05:00:00"/>
    <d v="2019-03-17T05:00:00"/>
    <n v="1552798800"/>
    <x v="3"/>
    <x v="6"/>
    <b v="0"/>
    <b v="1"/>
    <x v="4"/>
    <s v="documentary"/>
    <s v="film &amp; video/documentary"/>
  </r>
  <r>
    <n v="9500"/>
    <n v="3220"/>
    <n v="33.89"/>
    <x v="0"/>
    <n v="103.87096774193549"/>
    <n v="31"/>
    <s v="US"/>
    <s v="USD"/>
    <n v="1400907600"/>
    <d v="2014-05-24T05:00:00"/>
    <d v="2014-06-22T05:00:00"/>
    <n v="1403413200"/>
    <x v="1"/>
    <x v="11"/>
    <b v="0"/>
    <b v="0"/>
    <x v="3"/>
    <s v="plays"/>
    <s v="theater/plays"/>
  </r>
  <r>
    <n v="9600"/>
    <n v="6401"/>
    <n v="66.680000000000007"/>
    <x v="0"/>
    <n v="59.268518518518519"/>
    <n v="108"/>
    <s v="IT"/>
    <s v="EUR"/>
    <n v="1574143200"/>
    <d v="2019-11-19T06:00:00"/>
    <d v="2019-11-20T06:00:00"/>
    <n v="1574229600"/>
    <x v="3"/>
    <x v="0"/>
    <b v="0"/>
    <b v="1"/>
    <x v="0"/>
    <s v="food trucks"/>
    <s v="food/food trucks"/>
  </r>
  <r>
    <n v="6600"/>
    <n v="1269"/>
    <n v="19.23"/>
    <x v="0"/>
    <n v="42.3"/>
    <n v="30"/>
    <s v="US"/>
    <s v="USD"/>
    <n v="1494738000"/>
    <d v="2017-05-14T05:00:00"/>
    <d v="2017-05-27T05:00:00"/>
    <n v="1495861200"/>
    <x v="5"/>
    <x v="11"/>
    <b v="0"/>
    <b v="0"/>
    <x v="3"/>
    <s v="plays"/>
    <s v="theater/plays"/>
  </r>
  <r>
    <n v="5700"/>
    <n v="903"/>
    <n v="15.84"/>
    <x v="0"/>
    <n v="53.117647058823529"/>
    <n v="17"/>
    <s v="US"/>
    <s v="USD"/>
    <n v="1392357600"/>
    <d v="2014-02-14T06:00:00"/>
    <d v="2014-02-16T06:00:00"/>
    <n v="1392530400"/>
    <x v="1"/>
    <x v="10"/>
    <b v="0"/>
    <b v="0"/>
    <x v="1"/>
    <s v="rock"/>
    <s v="music/rock"/>
  </r>
  <r>
    <n v="8400"/>
    <n v="3251"/>
    <n v="38.700000000000003"/>
    <x v="3"/>
    <n v="50.796875"/>
    <n v="64"/>
    <s v="US"/>
    <s v="USD"/>
    <n v="1281589200"/>
    <d v="2010-08-12T05:00:00"/>
    <d v="2010-09-05T05:00:00"/>
    <n v="1283662800"/>
    <x v="6"/>
    <x v="1"/>
    <b v="0"/>
    <b v="0"/>
    <x v="2"/>
    <s v="web"/>
    <s v="technology/web"/>
  </r>
  <r>
    <n v="84400"/>
    <n v="8092"/>
    <n v="9.59"/>
    <x v="0"/>
    <n v="101.15"/>
    <n v="80"/>
    <s v="US"/>
    <s v="USD"/>
    <n v="1305003600"/>
    <d v="2011-05-10T05:00:00"/>
    <d v="2011-05-19T05:00:00"/>
    <n v="1305781200"/>
    <x v="8"/>
    <x v="11"/>
    <b v="0"/>
    <b v="0"/>
    <x v="5"/>
    <s v="fiction"/>
    <s v="publishing/fiction"/>
  </r>
  <r>
    <n v="170400"/>
    <n v="160422"/>
    <n v="94.14"/>
    <x v="0"/>
    <n v="65.000810372771468"/>
    <n v="2468"/>
    <s v="US"/>
    <s v="USD"/>
    <n v="1301634000"/>
    <d v="2011-04-01T05:00:00"/>
    <d v="2011-04-09T05:00:00"/>
    <n v="1302325200"/>
    <x v="8"/>
    <x v="9"/>
    <b v="0"/>
    <b v="0"/>
    <x v="4"/>
    <s v="shorts"/>
    <s v="film &amp; video/shorts"/>
  </r>
  <r>
    <n v="117900"/>
    <n v="196377"/>
    <n v="166.56"/>
    <x v="1"/>
    <n v="37.998645510835914"/>
    <n v="5168"/>
    <s v="US"/>
    <s v="USD"/>
    <n v="1290664800"/>
    <d v="2010-11-25T06:00:00"/>
    <d v="2010-12-08T06:00:00"/>
    <n v="1291788000"/>
    <x v="6"/>
    <x v="0"/>
    <b v="0"/>
    <b v="0"/>
    <x v="3"/>
    <s v="plays"/>
    <s v="theater/plays"/>
  </r>
  <r>
    <n v="8900"/>
    <n v="2148"/>
    <n v="24.13"/>
    <x v="0"/>
    <n v="82.615384615384613"/>
    <n v="26"/>
    <s v="GB"/>
    <s v="GBP"/>
    <n v="1395896400"/>
    <d v="2014-03-27T05:00:00"/>
    <d v="2014-03-29T05:00:00"/>
    <n v="1396069200"/>
    <x v="1"/>
    <x v="6"/>
    <b v="0"/>
    <b v="0"/>
    <x v="4"/>
    <s v="documentary"/>
    <s v="film &amp; video/documentary"/>
  </r>
  <r>
    <n v="7100"/>
    <n v="11648"/>
    <n v="164.06"/>
    <x v="1"/>
    <n v="37.941368078175898"/>
    <n v="307"/>
    <s v="US"/>
    <s v="USD"/>
    <n v="1434862800"/>
    <d v="2015-06-21T05:00:00"/>
    <d v="2015-07-03T05:00:00"/>
    <n v="1435899600"/>
    <x v="0"/>
    <x v="5"/>
    <b v="0"/>
    <b v="1"/>
    <x v="3"/>
    <s v="plays"/>
    <s v="theater/plays"/>
  </r>
  <r>
    <n v="6500"/>
    <n v="5897"/>
    <n v="90.72"/>
    <x v="0"/>
    <n v="80.780821917808225"/>
    <n v="73"/>
    <s v="US"/>
    <s v="USD"/>
    <n v="1529125200"/>
    <d v="2018-06-16T05:00:00"/>
    <d v="2018-07-09T05:00:00"/>
    <n v="1531112400"/>
    <x v="9"/>
    <x v="5"/>
    <b v="0"/>
    <b v="1"/>
    <x v="3"/>
    <s v="plays"/>
    <s v="theater/plays"/>
  </r>
  <r>
    <n v="7200"/>
    <n v="3326"/>
    <n v="46.19"/>
    <x v="0"/>
    <n v="25.984375"/>
    <n v="128"/>
    <s v="US"/>
    <s v="USD"/>
    <n v="1451109600"/>
    <d v="2015-12-26T06:00:00"/>
    <d v="2016-01-01T06:00:00"/>
    <n v="1451628000"/>
    <x v="0"/>
    <x v="7"/>
    <b v="0"/>
    <b v="0"/>
    <x v="4"/>
    <s v="animation"/>
    <s v="film &amp; video/animation"/>
  </r>
  <r>
    <n v="2600"/>
    <n v="1002"/>
    <n v="38.54"/>
    <x v="0"/>
    <n v="30.363636363636363"/>
    <n v="33"/>
    <s v="US"/>
    <s v="USD"/>
    <n v="1566968400"/>
    <d v="2019-08-28T05:00:00"/>
    <d v="2019-09-01T05:00:00"/>
    <n v="1567314000"/>
    <x v="3"/>
    <x v="1"/>
    <b v="0"/>
    <b v="1"/>
    <x v="3"/>
    <s v="plays"/>
    <s v="theater/plays"/>
  </r>
  <r>
    <n v="98700"/>
    <n v="131826"/>
    <n v="133.56"/>
    <x v="1"/>
    <n v="54.004916018025398"/>
    <n v="2441"/>
    <s v="US"/>
    <s v="USD"/>
    <n v="1543557600"/>
    <d v="2018-11-30T06:00:00"/>
    <d v="2018-12-11T06:00:00"/>
    <n v="1544508000"/>
    <x v="9"/>
    <x v="0"/>
    <b v="0"/>
    <b v="0"/>
    <x v="1"/>
    <s v="rock"/>
    <s v="music/rock"/>
  </r>
  <r>
    <n v="93800"/>
    <n v="21477"/>
    <n v="22.9"/>
    <x v="2"/>
    <n v="101.78672985781991"/>
    <n v="211"/>
    <s v="US"/>
    <s v="USD"/>
    <n v="1481522400"/>
    <d v="2016-12-12T06:00:00"/>
    <d v="2016-12-23T06:00:00"/>
    <n v="1482472800"/>
    <x v="7"/>
    <x v="7"/>
    <b v="0"/>
    <b v="0"/>
    <x v="6"/>
    <s v="video games"/>
    <s v="games/video games"/>
  </r>
  <r>
    <n v="33700"/>
    <n v="62330"/>
    <n v="184.96"/>
    <x v="1"/>
    <n v="45.003610108303249"/>
    <n v="1385"/>
    <s v="GB"/>
    <s v="GBP"/>
    <n v="1512712800"/>
    <d v="2017-12-08T06:00:00"/>
    <d v="2017-12-09T06:00:00"/>
    <n v="1512799200"/>
    <x v="5"/>
    <x v="7"/>
    <b v="0"/>
    <b v="0"/>
    <x v="4"/>
    <s v="documentary"/>
    <s v="film &amp; video/documentary"/>
  </r>
  <r>
    <n v="3300"/>
    <n v="14643"/>
    <n v="443.73"/>
    <x v="1"/>
    <n v="77.068421052631578"/>
    <n v="190"/>
    <s v="US"/>
    <s v="USD"/>
    <n v="1324274400"/>
    <d v="2011-12-19T06:00:00"/>
    <d v="2011-12-20T06:00:00"/>
    <n v="1324360800"/>
    <x v="8"/>
    <x v="7"/>
    <b v="0"/>
    <b v="0"/>
    <x v="0"/>
    <s v="food trucks"/>
    <s v="food/food trucks"/>
  </r>
  <r>
    <n v="20700"/>
    <n v="41396"/>
    <n v="199.98"/>
    <x v="1"/>
    <n v="88.076595744680844"/>
    <n v="470"/>
    <s v="US"/>
    <s v="USD"/>
    <n v="1364446800"/>
    <d v="2013-03-28T05:00:00"/>
    <d v="2013-03-29T05:00:00"/>
    <n v="1364533200"/>
    <x v="2"/>
    <x v="6"/>
    <b v="0"/>
    <b v="0"/>
    <x v="2"/>
    <s v="wearables"/>
    <s v="technology/wearables"/>
  </r>
  <r>
    <n v="9600"/>
    <n v="11900"/>
    <n v="123.96"/>
    <x v="1"/>
    <n v="47.035573122529641"/>
    <n v="253"/>
    <s v="US"/>
    <s v="USD"/>
    <n v="1542693600"/>
    <d v="2018-11-20T06:00:00"/>
    <d v="2018-12-18T06:00:00"/>
    <n v="1545112800"/>
    <x v="9"/>
    <x v="0"/>
    <b v="0"/>
    <b v="0"/>
    <x v="3"/>
    <s v="plays"/>
    <s v="theater/plays"/>
  </r>
  <r>
    <n v="66200"/>
    <n v="123538"/>
    <n v="186.61"/>
    <x v="1"/>
    <n v="110.99550763701707"/>
    <n v="1113"/>
    <s v="US"/>
    <s v="USD"/>
    <n v="1515564000"/>
    <d v="2018-01-10T06:00:00"/>
    <d v="2018-01-17T06:00:00"/>
    <n v="1516168800"/>
    <x v="9"/>
    <x v="2"/>
    <b v="0"/>
    <b v="0"/>
    <x v="1"/>
    <s v="rock"/>
    <s v="music/rock"/>
  </r>
  <r>
    <n v="173800"/>
    <n v="198628"/>
    <n v="114.29"/>
    <x v="1"/>
    <n v="87.003066141042481"/>
    <n v="2283"/>
    <s v="US"/>
    <s v="USD"/>
    <n v="1573797600"/>
    <d v="2019-11-15T06:00:00"/>
    <d v="2019-11-28T06:00:00"/>
    <n v="1574920800"/>
    <x v="3"/>
    <x v="0"/>
    <b v="0"/>
    <b v="0"/>
    <x v="1"/>
    <s v="rock"/>
    <s v="music/rock"/>
  </r>
  <r>
    <n v="70700"/>
    <n v="68602"/>
    <n v="97.03"/>
    <x v="0"/>
    <n v="63.994402985074629"/>
    <n v="1072"/>
    <s v="US"/>
    <s v="USD"/>
    <n v="1292392800"/>
    <d v="2010-12-15T06:00:00"/>
    <d v="2010-12-16T06:00:00"/>
    <n v="1292479200"/>
    <x v="6"/>
    <x v="7"/>
    <b v="0"/>
    <b v="1"/>
    <x v="1"/>
    <s v="rock"/>
    <s v="music/rock"/>
  </r>
  <r>
    <n v="94500"/>
    <n v="116064"/>
    <n v="122.82"/>
    <x v="1"/>
    <n v="105.9945205479452"/>
    <n v="1095"/>
    <s v="US"/>
    <s v="USD"/>
    <n v="1573452000"/>
    <d v="2019-11-11T06:00:00"/>
    <d v="2019-11-12T06:00:00"/>
    <n v="1573538400"/>
    <x v="3"/>
    <x v="0"/>
    <b v="0"/>
    <b v="0"/>
    <x v="3"/>
    <s v="plays"/>
    <s v="theater/plays"/>
  </r>
  <r>
    <n v="69800"/>
    <n v="125042"/>
    <n v="179.14"/>
    <x v="1"/>
    <n v="73.989349112426041"/>
    <n v="1690"/>
    <s v="US"/>
    <s v="USD"/>
    <n v="1317790800"/>
    <d v="2011-10-05T05:00:00"/>
    <d v="2011-11-04T05:00:00"/>
    <n v="1320382800"/>
    <x v="8"/>
    <x v="4"/>
    <b v="0"/>
    <b v="0"/>
    <x v="3"/>
    <s v="plays"/>
    <s v="theater/plays"/>
  </r>
  <r>
    <n v="136300"/>
    <n v="108974"/>
    <n v="79.95"/>
    <x v="3"/>
    <n v="84.02004626060139"/>
    <n v="1297"/>
    <s v="CA"/>
    <s v="CAD"/>
    <n v="1501650000"/>
    <d v="2017-08-02T05:00:00"/>
    <d v="2017-08-16T05:00:00"/>
    <n v="1502859600"/>
    <x v="5"/>
    <x v="1"/>
    <b v="0"/>
    <b v="0"/>
    <x v="3"/>
    <s v="plays"/>
    <s v="theater/plays"/>
  </r>
  <r>
    <n v="37100"/>
    <n v="34964"/>
    <n v="94.24"/>
    <x v="0"/>
    <n v="88.966921119592882"/>
    <n v="393"/>
    <s v="US"/>
    <s v="USD"/>
    <n v="1323669600"/>
    <d v="2011-12-12T06:00:00"/>
    <d v="2011-12-13T06:00:00"/>
    <n v="1323756000"/>
    <x v="8"/>
    <x v="7"/>
    <b v="0"/>
    <b v="0"/>
    <x v="7"/>
    <s v="photography books"/>
    <s v="photography/photography books"/>
  </r>
  <r>
    <n v="114300"/>
    <n v="96777"/>
    <n v="84.67"/>
    <x v="0"/>
    <n v="76.990453460620529"/>
    <n v="1257"/>
    <s v="US"/>
    <s v="USD"/>
    <n v="1440738000"/>
    <d v="2015-08-28T05:00:00"/>
    <d v="2015-09-04T05:00:00"/>
    <n v="1441342800"/>
    <x v="0"/>
    <x v="1"/>
    <b v="0"/>
    <b v="0"/>
    <x v="1"/>
    <s v="indie rock"/>
    <s v="music/indie rock"/>
  </r>
  <r>
    <n v="47900"/>
    <n v="31864"/>
    <n v="66.52"/>
    <x v="0"/>
    <n v="97.146341463414629"/>
    <n v="328"/>
    <s v="US"/>
    <s v="USD"/>
    <n v="1374296400"/>
    <d v="2013-07-20T05:00:00"/>
    <d v="2013-08-01T05:00:00"/>
    <n v="1375333200"/>
    <x v="2"/>
    <x v="8"/>
    <b v="0"/>
    <b v="0"/>
    <x v="3"/>
    <s v="plays"/>
    <s v="theater/plays"/>
  </r>
  <r>
    <n v="9000"/>
    <n v="4853"/>
    <n v="53.92"/>
    <x v="0"/>
    <n v="33.013605442176868"/>
    <n v="147"/>
    <s v="US"/>
    <s v="USD"/>
    <n v="1384840800"/>
    <d v="2013-11-19T06:00:00"/>
    <d v="2014-01-11T06:00:00"/>
    <n v="1389420000"/>
    <x v="2"/>
    <x v="0"/>
    <b v="0"/>
    <b v="0"/>
    <x v="3"/>
    <s v="plays"/>
    <s v="theater/plays"/>
  </r>
  <r>
    <n v="197600"/>
    <n v="82959"/>
    <n v="41.98"/>
    <x v="0"/>
    <n v="99.950602409638549"/>
    <n v="830"/>
    <s v="US"/>
    <s v="USD"/>
    <n v="1516600800"/>
    <d v="2018-01-22T06:00:00"/>
    <d v="2018-03-03T06:00:00"/>
    <n v="1520056800"/>
    <x v="9"/>
    <x v="2"/>
    <b v="0"/>
    <b v="0"/>
    <x v="6"/>
    <s v="video games"/>
    <s v="games/video games"/>
  </r>
  <r>
    <n v="157600"/>
    <n v="23159"/>
    <n v="14.69"/>
    <x v="0"/>
    <n v="69.966767371601208"/>
    <n v="331"/>
    <s v="GB"/>
    <s v="GBP"/>
    <n v="1436418000"/>
    <d v="2015-07-09T05:00:00"/>
    <d v="2015-07-10T05:00:00"/>
    <n v="1436504400"/>
    <x v="0"/>
    <x v="8"/>
    <b v="0"/>
    <b v="0"/>
    <x v="4"/>
    <s v="drama"/>
    <s v="film &amp; video/drama"/>
  </r>
  <r>
    <n v="8000"/>
    <n v="2758"/>
    <n v="34.479999999999997"/>
    <x v="0"/>
    <n v="110.32"/>
    <n v="25"/>
    <s v="US"/>
    <s v="USD"/>
    <n v="1503550800"/>
    <d v="2017-08-24T05:00:00"/>
    <d v="2017-10-18T05:00:00"/>
    <n v="1508302800"/>
    <x v="5"/>
    <x v="1"/>
    <b v="0"/>
    <b v="1"/>
    <x v="1"/>
    <s v="indie rock"/>
    <s v="music/indie rock"/>
  </r>
  <r>
    <n v="900"/>
    <n v="12607"/>
    <n v="1400.78"/>
    <x v="1"/>
    <n v="66.005235602094245"/>
    <n v="191"/>
    <s v="US"/>
    <s v="USD"/>
    <n v="1423634400"/>
    <d v="2015-02-11T06:00:00"/>
    <d v="2015-03-07T06:00:00"/>
    <n v="1425708000"/>
    <x v="0"/>
    <x v="10"/>
    <b v="0"/>
    <b v="0"/>
    <x v="2"/>
    <s v="web"/>
    <s v="technology/web"/>
  </r>
  <r>
    <n v="199000"/>
    <n v="142823"/>
    <n v="71.77"/>
    <x v="0"/>
    <n v="41.005742176284812"/>
    <n v="3483"/>
    <s v="US"/>
    <s v="USD"/>
    <n v="1487224800"/>
    <d v="2017-02-16T06:00:00"/>
    <d v="2017-03-01T06:00:00"/>
    <n v="1488348000"/>
    <x v="5"/>
    <x v="10"/>
    <b v="0"/>
    <b v="0"/>
    <x v="0"/>
    <s v="food trucks"/>
    <s v="food/food trucks"/>
  </r>
  <r>
    <n v="180800"/>
    <n v="95958"/>
    <n v="53.07"/>
    <x v="0"/>
    <n v="103.96316359696641"/>
    <n v="923"/>
    <s v="US"/>
    <s v="USD"/>
    <n v="1500008400"/>
    <d v="2017-07-14T05:00:00"/>
    <d v="2017-08-13T05:00:00"/>
    <n v="1502600400"/>
    <x v="5"/>
    <x v="8"/>
    <b v="0"/>
    <b v="0"/>
    <x v="3"/>
    <s v="plays"/>
    <s v="theater/plays"/>
  </r>
  <r>
    <n v="100"/>
    <n v="5"/>
    <n v="5"/>
    <x v="0"/>
    <n v="5"/>
    <n v="1"/>
    <s v="US"/>
    <s v="USD"/>
    <n v="1432098000"/>
    <d v="2015-05-20T05:00:00"/>
    <d v="2015-06-07T05:00:00"/>
    <n v="1433653200"/>
    <x v="0"/>
    <x v="11"/>
    <b v="0"/>
    <b v="1"/>
    <x v="1"/>
    <s v="jazz"/>
    <s v="music/jazz"/>
  </r>
  <r>
    <n v="74100"/>
    <n v="94631"/>
    <n v="127.71"/>
    <x v="1"/>
    <n v="47.009935419771487"/>
    <n v="2013"/>
    <s v="US"/>
    <s v="USD"/>
    <n v="1440392400"/>
    <d v="2015-08-24T05:00:00"/>
    <d v="2015-09-07T05:00:00"/>
    <n v="1441602000"/>
    <x v="0"/>
    <x v="1"/>
    <b v="0"/>
    <b v="0"/>
    <x v="1"/>
    <s v="rock"/>
    <s v="music/rock"/>
  </r>
  <r>
    <n v="2800"/>
    <n v="977"/>
    <n v="34.89"/>
    <x v="0"/>
    <n v="29.606060606060606"/>
    <n v="33"/>
    <s v="CA"/>
    <s v="CAD"/>
    <n v="1446876000"/>
    <d v="2015-11-07T06:00:00"/>
    <d v="2015-11-15T06:00:00"/>
    <n v="1447567200"/>
    <x v="0"/>
    <x v="0"/>
    <b v="0"/>
    <b v="0"/>
    <x v="3"/>
    <s v="plays"/>
    <s v="theater/plays"/>
  </r>
  <r>
    <n v="33600"/>
    <n v="137961"/>
    <n v="410.6"/>
    <x v="1"/>
    <n v="81.010569583088667"/>
    <n v="1703"/>
    <s v="US"/>
    <s v="USD"/>
    <n v="1562302800"/>
    <d v="2019-07-05T05:00:00"/>
    <d v="2019-07-06T05:00:00"/>
    <n v="1562389200"/>
    <x v="3"/>
    <x v="8"/>
    <b v="0"/>
    <b v="0"/>
    <x v="3"/>
    <s v="plays"/>
    <s v="theater/plays"/>
  </r>
  <r>
    <n v="6100"/>
    <n v="7548"/>
    <n v="123.74"/>
    <x v="1"/>
    <n v="94.35"/>
    <n v="80"/>
    <s v="DK"/>
    <s v="DKK"/>
    <n v="1378184400"/>
    <d v="2013-09-03T05:00:00"/>
    <d v="2013-09-10T05:00:00"/>
    <n v="1378789200"/>
    <x v="2"/>
    <x v="3"/>
    <b v="0"/>
    <b v="0"/>
    <x v="4"/>
    <s v="documentary"/>
    <s v="film &amp; video/documentary"/>
  </r>
  <r>
    <n v="3800"/>
    <n v="2241"/>
    <n v="58.97"/>
    <x v="2"/>
    <n v="26.058139534883722"/>
    <n v="86"/>
    <s v="US"/>
    <s v="USD"/>
    <n v="1485064800"/>
    <d v="2017-01-22T06:00:00"/>
    <d v="2017-03-03T06:00:00"/>
    <n v="1488520800"/>
    <x v="5"/>
    <x v="2"/>
    <b v="0"/>
    <b v="0"/>
    <x v="2"/>
    <s v="wearables"/>
    <s v="technology/wearables"/>
  </r>
  <r>
    <n v="9300"/>
    <n v="3431"/>
    <n v="36.89"/>
    <x v="0"/>
    <n v="85.775000000000006"/>
    <n v="40"/>
    <s v="IT"/>
    <s v="EUR"/>
    <n v="1326520800"/>
    <d v="2012-01-14T06:00:00"/>
    <d v="2012-01-23T06:00:00"/>
    <n v="1327298400"/>
    <x v="4"/>
    <x v="2"/>
    <b v="0"/>
    <b v="0"/>
    <x v="3"/>
    <s v="plays"/>
    <s v="theater/plays"/>
  </r>
  <r>
    <n v="2300"/>
    <n v="4253"/>
    <n v="184.91"/>
    <x v="1"/>
    <n v="103.73170731707317"/>
    <n v="41"/>
    <s v="US"/>
    <s v="USD"/>
    <n v="1441256400"/>
    <d v="2015-09-03T05:00:00"/>
    <d v="2015-09-28T05:00:00"/>
    <n v="1443416400"/>
    <x v="0"/>
    <x v="3"/>
    <b v="0"/>
    <b v="0"/>
    <x v="6"/>
    <s v="video games"/>
    <s v="games/video games"/>
  </r>
  <r>
    <n v="9700"/>
    <n v="1146"/>
    <n v="11.81"/>
    <x v="0"/>
    <n v="49.826086956521742"/>
    <n v="23"/>
    <s v="CA"/>
    <s v="CAD"/>
    <n v="1533877200"/>
    <d v="2018-08-10T05:00:00"/>
    <d v="2018-08-13T05:00:00"/>
    <n v="1534136400"/>
    <x v="9"/>
    <x v="1"/>
    <b v="1"/>
    <b v="0"/>
    <x v="7"/>
    <s v="photography books"/>
    <s v="photography/photography books"/>
  </r>
  <r>
    <n v="4000"/>
    <n v="11948"/>
    <n v="298.7"/>
    <x v="1"/>
    <n v="63.893048128342244"/>
    <n v="187"/>
    <s v="US"/>
    <s v="USD"/>
    <n v="1314421200"/>
    <d v="2011-08-27T05:00:00"/>
    <d v="2011-09-03T05:00:00"/>
    <n v="1315026000"/>
    <x v="8"/>
    <x v="1"/>
    <b v="0"/>
    <b v="0"/>
    <x v="4"/>
    <s v="animation"/>
    <s v="film &amp; video/animation"/>
  </r>
  <r>
    <n v="59700"/>
    <n v="135132"/>
    <n v="226.35"/>
    <x v="1"/>
    <n v="47.002434782608695"/>
    <n v="2875"/>
    <s v="GB"/>
    <s v="GBP"/>
    <n v="1293861600"/>
    <d v="2011-01-01T06:00:00"/>
    <d v="2011-01-15T06:00:00"/>
    <n v="1295071200"/>
    <x v="8"/>
    <x v="2"/>
    <b v="0"/>
    <b v="1"/>
    <x v="3"/>
    <s v="plays"/>
    <s v="theater/plays"/>
  </r>
  <r>
    <n v="5500"/>
    <n v="9546"/>
    <n v="173.56"/>
    <x v="1"/>
    <n v="108.47727272727273"/>
    <n v="88"/>
    <s v="US"/>
    <s v="USD"/>
    <n v="1507352400"/>
    <d v="2017-10-07T05:00:00"/>
    <d v="2017-10-31T05:00:00"/>
    <n v="1509426000"/>
    <x v="5"/>
    <x v="4"/>
    <b v="0"/>
    <b v="0"/>
    <x v="3"/>
    <s v="plays"/>
    <s v="theater/plays"/>
  </r>
  <r>
    <n v="3700"/>
    <n v="13755"/>
    <n v="371.76"/>
    <x v="1"/>
    <n v="72.015706806282722"/>
    <n v="191"/>
    <s v="US"/>
    <s v="USD"/>
    <n v="1296108000"/>
    <d v="2011-01-27T06:00:00"/>
    <d v="2011-03-06T06:00:00"/>
    <n v="1299391200"/>
    <x v="8"/>
    <x v="2"/>
    <b v="0"/>
    <b v="0"/>
    <x v="1"/>
    <s v="rock"/>
    <s v="music/rock"/>
  </r>
  <r>
    <n v="5200"/>
    <n v="8330"/>
    <n v="160.19"/>
    <x v="1"/>
    <n v="59.928057553956833"/>
    <n v="139"/>
    <s v="US"/>
    <s v="USD"/>
    <n v="1324965600"/>
    <d v="2011-12-27T06:00:00"/>
    <d v="2011-12-28T06:00:00"/>
    <n v="1325052000"/>
    <x v="8"/>
    <x v="7"/>
    <b v="0"/>
    <b v="0"/>
    <x v="1"/>
    <s v="rock"/>
    <s v="music/rock"/>
  </r>
  <r>
    <n v="900"/>
    <n v="14547"/>
    <n v="1616.33"/>
    <x v="1"/>
    <n v="78.209677419354833"/>
    <n v="186"/>
    <s v="US"/>
    <s v="USD"/>
    <n v="1520229600"/>
    <d v="2018-03-05T06:00:00"/>
    <d v="2018-04-04T05:00:00"/>
    <n v="1522818000"/>
    <x v="9"/>
    <x v="6"/>
    <b v="0"/>
    <b v="0"/>
    <x v="1"/>
    <s v="indie rock"/>
    <s v="music/indie rock"/>
  </r>
  <r>
    <n v="1600"/>
    <n v="11735"/>
    <n v="733.44"/>
    <x v="1"/>
    <n v="104.77678571428571"/>
    <n v="112"/>
    <s v="AU"/>
    <s v="AUD"/>
    <n v="1482991200"/>
    <d v="2016-12-29T06:00:00"/>
    <d v="2017-01-25T06:00:00"/>
    <n v="1485324000"/>
    <x v="7"/>
    <x v="7"/>
    <b v="0"/>
    <b v="0"/>
    <x v="3"/>
    <s v="plays"/>
    <s v="theater/plays"/>
  </r>
  <r>
    <n v="1800"/>
    <n v="10658"/>
    <n v="592.11"/>
    <x v="1"/>
    <n v="105.52475247524752"/>
    <n v="101"/>
    <s v="US"/>
    <s v="USD"/>
    <n v="1294034400"/>
    <d v="2011-01-03T06:00:00"/>
    <d v="2011-01-04T06:00:00"/>
    <n v="1294120800"/>
    <x v="8"/>
    <x v="2"/>
    <b v="0"/>
    <b v="1"/>
    <x v="3"/>
    <s v="plays"/>
    <s v="theater/plays"/>
  </r>
  <r>
    <n v="9900"/>
    <n v="1870"/>
    <n v="18.89"/>
    <x v="0"/>
    <n v="24.933333333333334"/>
    <n v="75"/>
    <s v="US"/>
    <s v="USD"/>
    <n v="1413608400"/>
    <d v="2014-10-18T05:00:00"/>
    <d v="2014-11-11T06:00:00"/>
    <n v="1415685600"/>
    <x v="1"/>
    <x v="4"/>
    <b v="0"/>
    <b v="1"/>
    <x v="3"/>
    <s v="plays"/>
    <s v="theater/plays"/>
  </r>
  <r>
    <n v="5200"/>
    <n v="14394"/>
    <n v="276.81"/>
    <x v="1"/>
    <n v="69.873786407766985"/>
    <n v="206"/>
    <s v="GB"/>
    <s v="GBP"/>
    <n v="1286946000"/>
    <d v="2010-10-13T05:00:00"/>
    <d v="2010-11-05T05:00:00"/>
    <n v="1288933200"/>
    <x v="6"/>
    <x v="4"/>
    <b v="0"/>
    <b v="1"/>
    <x v="4"/>
    <s v="documentary"/>
    <s v="film &amp; video/documentary"/>
  </r>
  <r>
    <n v="5400"/>
    <n v="14743"/>
    <n v="273.02"/>
    <x v="1"/>
    <n v="95.733766233766232"/>
    <n v="154"/>
    <s v="US"/>
    <s v="USD"/>
    <n v="1359871200"/>
    <d v="2013-02-03T06:00:00"/>
    <d v="2013-03-14T05:00:00"/>
    <n v="1363237200"/>
    <x v="2"/>
    <x v="10"/>
    <b v="0"/>
    <b v="1"/>
    <x v="4"/>
    <s v="television"/>
    <s v="film &amp; video/television"/>
  </r>
  <r>
    <n v="112300"/>
    <n v="178965"/>
    <n v="159.36000000000001"/>
    <x v="1"/>
    <n v="29.997485752598056"/>
    <n v="5966"/>
    <s v="US"/>
    <s v="USD"/>
    <n v="1555304400"/>
    <d v="2019-04-15T05:00:00"/>
    <d v="2019-04-21T05:00:00"/>
    <n v="1555822800"/>
    <x v="3"/>
    <x v="9"/>
    <b v="0"/>
    <b v="0"/>
    <x v="3"/>
    <s v="plays"/>
    <s v="theater/plays"/>
  </r>
  <r>
    <n v="189200"/>
    <n v="128410"/>
    <n v="67.87"/>
    <x v="0"/>
    <n v="59.011948529411768"/>
    <n v="2176"/>
    <s v="US"/>
    <s v="USD"/>
    <n v="1423375200"/>
    <d v="2015-02-08T06:00:00"/>
    <d v="2015-03-31T05:00:00"/>
    <n v="1427778000"/>
    <x v="0"/>
    <x v="10"/>
    <b v="0"/>
    <b v="0"/>
    <x v="3"/>
    <s v="plays"/>
    <s v="theater/plays"/>
  </r>
  <r>
    <n v="900"/>
    <n v="14324"/>
    <n v="1591.56"/>
    <x v="1"/>
    <n v="84.757396449704146"/>
    <n v="169"/>
    <s v="US"/>
    <s v="USD"/>
    <n v="1420696800"/>
    <d v="2015-01-08T06:00:00"/>
    <d v="2015-01-28T06:00:00"/>
    <n v="1422424800"/>
    <x v="0"/>
    <x v="2"/>
    <b v="0"/>
    <b v="1"/>
    <x v="4"/>
    <s v="documentary"/>
    <s v="film &amp; video/documentary"/>
  </r>
  <r>
    <n v="22500"/>
    <n v="164291"/>
    <n v="730.18"/>
    <x v="1"/>
    <n v="78.010921177587846"/>
    <n v="2106"/>
    <s v="US"/>
    <s v="USD"/>
    <n v="1502946000"/>
    <d v="2017-08-17T05:00:00"/>
    <d v="2017-08-25T05:00:00"/>
    <n v="1503637200"/>
    <x v="5"/>
    <x v="1"/>
    <b v="0"/>
    <b v="0"/>
    <x v="3"/>
    <s v="plays"/>
    <s v="theater/plays"/>
  </r>
  <r>
    <n v="167400"/>
    <n v="22073"/>
    <n v="13.19"/>
    <x v="0"/>
    <n v="50.05215419501134"/>
    <n v="441"/>
    <s v="US"/>
    <s v="USD"/>
    <n v="1547186400"/>
    <d v="2019-01-11T06:00:00"/>
    <d v="2019-01-16T06:00:00"/>
    <n v="1547618400"/>
    <x v="3"/>
    <x v="2"/>
    <b v="0"/>
    <b v="1"/>
    <x v="4"/>
    <s v="documentary"/>
    <s v="film &amp; video/documentary"/>
  </r>
  <r>
    <n v="2700"/>
    <n v="1479"/>
    <n v="54.78"/>
    <x v="0"/>
    <n v="59.16"/>
    <n v="25"/>
    <s v="US"/>
    <s v="USD"/>
    <n v="1444971600"/>
    <d v="2015-10-16T05:00:00"/>
    <d v="2015-12-12T06:00:00"/>
    <n v="1449900000"/>
    <x v="0"/>
    <x v="4"/>
    <b v="0"/>
    <b v="0"/>
    <x v="1"/>
    <s v="indie rock"/>
    <s v="music/indie rock"/>
  </r>
  <r>
    <n v="3400"/>
    <n v="12275"/>
    <n v="361.03"/>
    <x v="1"/>
    <n v="93.702290076335885"/>
    <n v="131"/>
    <s v="US"/>
    <s v="USD"/>
    <n v="1404622800"/>
    <d v="2014-07-06T05:00:00"/>
    <d v="2014-07-12T05:00:00"/>
    <n v="1405141200"/>
    <x v="1"/>
    <x v="8"/>
    <b v="0"/>
    <b v="0"/>
    <x v="1"/>
    <s v="rock"/>
    <s v="music/rock"/>
  </r>
  <r>
    <n v="49700"/>
    <n v="5098"/>
    <n v="10.26"/>
    <x v="0"/>
    <n v="40.14173228346457"/>
    <n v="127"/>
    <s v="US"/>
    <s v="USD"/>
    <n v="1571720400"/>
    <d v="2019-10-22T05:00:00"/>
    <d v="2019-11-05T06:00:00"/>
    <n v="1572933600"/>
    <x v="3"/>
    <x v="4"/>
    <b v="0"/>
    <b v="0"/>
    <x v="3"/>
    <s v="plays"/>
    <s v="theater/plays"/>
  </r>
  <r>
    <n v="178200"/>
    <n v="24882"/>
    <n v="13.96"/>
    <x v="0"/>
    <n v="70.090140845070422"/>
    <n v="355"/>
    <s v="US"/>
    <s v="USD"/>
    <n v="1526878800"/>
    <d v="2018-05-21T05:00:00"/>
    <d v="2018-06-28T05:00:00"/>
    <n v="1530162000"/>
    <x v="9"/>
    <x v="11"/>
    <b v="0"/>
    <b v="0"/>
    <x v="4"/>
    <s v="documentary"/>
    <s v="film &amp; video/documentary"/>
  </r>
  <r>
    <n v="7200"/>
    <n v="2912"/>
    <n v="40.44"/>
    <x v="0"/>
    <n v="66.181818181818187"/>
    <n v="44"/>
    <s v="GB"/>
    <s v="GBP"/>
    <n v="1319691600"/>
    <d v="2011-10-27T05:00:00"/>
    <d v="2011-11-10T06:00:00"/>
    <n v="1320904800"/>
    <x v="8"/>
    <x v="4"/>
    <b v="0"/>
    <b v="0"/>
    <x v="3"/>
    <s v="plays"/>
    <s v="theater/plays"/>
  </r>
  <r>
    <n v="2500"/>
    <n v="4008"/>
    <n v="160.32"/>
    <x v="1"/>
    <n v="47.714285714285715"/>
    <n v="84"/>
    <s v="US"/>
    <s v="USD"/>
    <n v="1371963600"/>
    <d v="2013-06-23T05:00:00"/>
    <d v="2013-06-28T05:00:00"/>
    <n v="1372395600"/>
    <x v="2"/>
    <x v="5"/>
    <b v="0"/>
    <b v="0"/>
    <x v="3"/>
    <s v="plays"/>
    <s v="theater/plays"/>
  </r>
  <r>
    <n v="5300"/>
    <n v="9749"/>
    <n v="183.94"/>
    <x v="1"/>
    <n v="62.896774193548389"/>
    <n v="155"/>
    <s v="US"/>
    <s v="USD"/>
    <n v="1433739600"/>
    <d v="2015-06-08T05:00:00"/>
    <d v="2015-07-24T05:00:00"/>
    <n v="1437714000"/>
    <x v="0"/>
    <x v="5"/>
    <b v="0"/>
    <b v="0"/>
    <x v="3"/>
    <s v="plays"/>
    <s v="theater/plays"/>
  </r>
  <r>
    <n v="9100"/>
    <n v="5803"/>
    <n v="63.77"/>
    <x v="0"/>
    <n v="86.611940298507463"/>
    <n v="67"/>
    <s v="US"/>
    <s v="USD"/>
    <n v="1508130000"/>
    <d v="2017-10-16T05:00:00"/>
    <d v="2017-11-04T05:00:00"/>
    <n v="1509771600"/>
    <x v="5"/>
    <x v="4"/>
    <b v="0"/>
    <b v="0"/>
    <x v="7"/>
    <s v="photography books"/>
    <s v="photography/photography books"/>
  </r>
  <r>
    <n v="6300"/>
    <n v="14199"/>
    <n v="225.38"/>
    <x v="1"/>
    <n v="75.126984126984127"/>
    <n v="189"/>
    <s v="US"/>
    <s v="USD"/>
    <n v="1550037600"/>
    <d v="2019-02-13T06:00:00"/>
    <d v="2019-02-19T06:00:00"/>
    <n v="1550556000"/>
    <x v="3"/>
    <x v="10"/>
    <b v="0"/>
    <b v="1"/>
    <x v="0"/>
    <s v="food trucks"/>
    <s v="food/food trucks"/>
  </r>
  <r>
    <n v="114400"/>
    <n v="196779"/>
    <n v="172.01"/>
    <x v="1"/>
    <n v="41.004167534903104"/>
    <n v="4799"/>
    <s v="US"/>
    <s v="USD"/>
    <n v="1486706400"/>
    <d v="2017-02-10T06:00:00"/>
    <d v="2017-03-09T06:00:00"/>
    <n v="1489039200"/>
    <x v="5"/>
    <x v="10"/>
    <b v="1"/>
    <b v="1"/>
    <x v="4"/>
    <s v="documentary"/>
    <s v="film &amp; video/documentary"/>
  </r>
  <r>
    <n v="38900"/>
    <n v="56859"/>
    <n v="146.16999999999999"/>
    <x v="1"/>
    <n v="50.007915567282325"/>
    <n v="1137"/>
    <s v="US"/>
    <s v="USD"/>
    <n v="1553835600"/>
    <d v="2019-03-29T05:00:00"/>
    <d v="2019-04-30T05:00:00"/>
    <n v="1556600400"/>
    <x v="3"/>
    <x v="6"/>
    <b v="0"/>
    <b v="0"/>
    <x v="5"/>
    <s v="nonfiction"/>
    <s v="publishing/nonfiction"/>
  </r>
  <r>
    <n v="135500"/>
    <n v="103554"/>
    <n v="76.42"/>
    <x v="0"/>
    <n v="96.960674157303373"/>
    <n v="1068"/>
    <s v="US"/>
    <s v="USD"/>
    <n v="1277528400"/>
    <d v="2010-06-26T05:00:00"/>
    <d v="2010-07-08T05:00:00"/>
    <n v="1278565200"/>
    <x v="6"/>
    <x v="5"/>
    <b v="0"/>
    <b v="0"/>
    <x v="3"/>
    <s v="plays"/>
    <s v="theater/plays"/>
  </r>
  <r>
    <n v="109000"/>
    <n v="42795"/>
    <n v="39.26"/>
    <x v="0"/>
    <n v="100.93160377358491"/>
    <n v="424"/>
    <s v="US"/>
    <s v="USD"/>
    <n v="1339477200"/>
    <d v="2012-06-12T05:00:00"/>
    <d v="2012-06-17T05:00:00"/>
    <n v="1339909200"/>
    <x v="4"/>
    <x v="5"/>
    <b v="0"/>
    <b v="0"/>
    <x v="2"/>
    <s v="wearables"/>
    <s v="technology/wearables"/>
  </r>
  <r>
    <n v="114800"/>
    <n v="12938"/>
    <n v="11.27"/>
    <x v="3"/>
    <n v="89.227586206896547"/>
    <n v="145"/>
    <s v="CH"/>
    <s v="CHF"/>
    <n v="1325656800"/>
    <d v="2012-01-04T06:00:00"/>
    <d v="2012-01-06T06:00:00"/>
    <n v="1325829600"/>
    <x v="4"/>
    <x v="2"/>
    <b v="0"/>
    <b v="0"/>
    <x v="1"/>
    <s v="indie rock"/>
    <s v="music/indie rock"/>
  </r>
  <r>
    <n v="83000"/>
    <n v="101352"/>
    <n v="122.11"/>
    <x v="1"/>
    <n v="87.979166666666671"/>
    <n v="1152"/>
    <s v="US"/>
    <s v="USD"/>
    <n v="1288242000"/>
    <d v="2010-10-28T05:00:00"/>
    <d v="2010-11-24T06:00:00"/>
    <n v="1290578400"/>
    <x v="6"/>
    <x v="4"/>
    <b v="0"/>
    <b v="0"/>
    <x v="3"/>
    <s v="plays"/>
    <s v="theater/plays"/>
  </r>
  <r>
    <n v="2400"/>
    <n v="4477"/>
    <n v="186.54"/>
    <x v="1"/>
    <n v="89.54"/>
    <n v="50"/>
    <s v="US"/>
    <s v="USD"/>
    <n v="1379048400"/>
    <d v="2013-09-13T05:00:00"/>
    <d v="2013-09-28T05:00:00"/>
    <n v="1380344400"/>
    <x v="2"/>
    <x v="3"/>
    <b v="0"/>
    <b v="0"/>
    <x v="7"/>
    <s v="photography books"/>
    <s v="photography/photography books"/>
  </r>
  <r>
    <n v="60400"/>
    <n v="4393"/>
    <n v="7.27"/>
    <x v="0"/>
    <n v="29.09271523178808"/>
    <n v="151"/>
    <s v="US"/>
    <s v="USD"/>
    <n v="1389679200"/>
    <d v="2014-01-14T06:00:00"/>
    <d v="2014-01-16T06:00:00"/>
    <n v="1389852000"/>
    <x v="1"/>
    <x v="2"/>
    <b v="0"/>
    <b v="0"/>
    <x v="5"/>
    <s v="nonfiction"/>
    <s v="publishing/nonfiction"/>
  </r>
  <r>
    <n v="102900"/>
    <n v="67546"/>
    <n v="65.64"/>
    <x v="0"/>
    <n v="42.006218905472636"/>
    <n v="1608"/>
    <s v="US"/>
    <s v="USD"/>
    <n v="1294293600"/>
    <d v="2011-01-06T06:00:00"/>
    <d v="2011-01-08T06:00:00"/>
    <n v="1294466400"/>
    <x v="8"/>
    <x v="2"/>
    <b v="0"/>
    <b v="0"/>
    <x v="2"/>
    <s v="wearables"/>
    <s v="technology/wearables"/>
  </r>
  <r>
    <n v="62800"/>
    <n v="143788"/>
    <n v="228.96"/>
    <x v="1"/>
    <n v="47.004903563255965"/>
    <n v="3059"/>
    <s v="CA"/>
    <s v="CAD"/>
    <n v="1500267600"/>
    <d v="2017-07-17T05:00:00"/>
    <d v="2017-07-18T05:00:00"/>
    <n v="1500354000"/>
    <x v="5"/>
    <x v="8"/>
    <b v="0"/>
    <b v="0"/>
    <x v="1"/>
    <s v="jazz"/>
    <s v="music/jazz"/>
  </r>
  <r>
    <n v="800"/>
    <n v="3755"/>
    <n v="469.38"/>
    <x v="1"/>
    <n v="110.44117647058823"/>
    <n v="34"/>
    <s v="US"/>
    <s v="USD"/>
    <n v="1375074000"/>
    <d v="2013-07-29T05:00:00"/>
    <d v="2013-08-08T05:00:00"/>
    <n v="1375938000"/>
    <x v="2"/>
    <x v="8"/>
    <b v="0"/>
    <b v="1"/>
    <x v="4"/>
    <s v="documentary"/>
    <s v="film &amp; video/documentary"/>
  </r>
  <r>
    <n v="7100"/>
    <n v="9238"/>
    <n v="130.11000000000001"/>
    <x v="1"/>
    <n v="41.990909090909092"/>
    <n v="220"/>
    <s v="US"/>
    <s v="USD"/>
    <n v="1323324000"/>
    <d v="2011-12-08T06:00:00"/>
    <d v="2011-12-09T06:00:00"/>
    <n v="1323410400"/>
    <x v="8"/>
    <x v="7"/>
    <b v="1"/>
    <b v="0"/>
    <x v="3"/>
    <s v="plays"/>
    <s v="theater/plays"/>
  </r>
  <r>
    <n v="46100"/>
    <n v="77012"/>
    <n v="167.05"/>
    <x v="1"/>
    <n v="48.012468827930178"/>
    <n v="1604"/>
    <s v="AU"/>
    <s v="AUD"/>
    <n v="1538715600"/>
    <d v="2018-10-05T05:00:00"/>
    <d v="2018-10-13T05:00:00"/>
    <n v="1539406800"/>
    <x v="9"/>
    <x v="4"/>
    <b v="0"/>
    <b v="0"/>
    <x v="4"/>
    <s v="drama"/>
    <s v="film &amp; video/drama"/>
  </r>
  <r>
    <n v="8100"/>
    <n v="14083"/>
    <n v="173.86"/>
    <x v="1"/>
    <n v="31.019823788546255"/>
    <n v="454"/>
    <s v="US"/>
    <s v="USD"/>
    <n v="1369285200"/>
    <d v="2013-05-23T05:00:00"/>
    <d v="2013-05-29T05:00:00"/>
    <n v="1369803600"/>
    <x v="2"/>
    <x v="11"/>
    <b v="0"/>
    <b v="0"/>
    <x v="1"/>
    <s v="rock"/>
    <s v="music/rock"/>
  </r>
  <r>
    <n v="1700"/>
    <n v="12202"/>
    <n v="717.76"/>
    <x v="1"/>
    <n v="99.203252032520325"/>
    <n v="123"/>
    <s v="IT"/>
    <s v="EUR"/>
    <n v="1525755600"/>
    <d v="2018-05-08T05:00:00"/>
    <d v="2018-05-10T05:00:00"/>
    <n v="1525928400"/>
    <x v="9"/>
    <x v="11"/>
    <b v="0"/>
    <b v="1"/>
    <x v="4"/>
    <s v="animation"/>
    <s v="film &amp; video/animation"/>
  </r>
  <r>
    <n v="97300"/>
    <n v="62127"/>
    <n v="63.85"/>
    <x v="0"/>
    <n v="66.022316684378325"/>
    <n v="941"/>
    <s v="US"/>
    <s v="USD"/>
    <n v="1296626400"/>
    <d v="2011-02-02T06:00:00"/>
    <d v="2011-02-09T06:00:00"/>
    <n v="1297231200"/>
    <x v="8"/>
    <x v="10"/>
    <b v="0"/>
    <b v="0"/>
    <x v="1"/>
    <s v="indie rock"/>
    <s v="music/indie rock"/>
  </r>
  <r>
    <n v="100"/>
    <n v="2"/>
    <n v="2"/>
    <x v="0"/>
    <n v="2"/>
    <n v="1"/>
    <s v="US"/>
    <s v="USD"/>
    <n v="1376629200"/>
    <d v="2013-08-16T05:00:00"/>
    <d v="2013-09-07T05:00:00"/>
    <n v="1378530000"/>
    <x v="2"/>
    <x v="1"/>
    <b v="0"/>
    <b v="1"/>
    <x v="7"/>
    <s v="photography books"/>
    <s v="photography/photography books"/>
  </r>
  <r>
    <n v="900"/>
    <n v="13772"/>
    <n v="1530.22"/>
    <x v="1"/>
    <n v="46.060200668896321"/>
    <n v="299"/>
    <s v="US"/>
    <s v="USD"/>
    <n v="1572152400"/>
    <d v="2019-10-27T05:00:00"/>
    <d v="2019-10-27T05:00:00"/>
    <n v="1572152400"/>
    <x v="3"/>
    <x v="4"/>
    <b v="0"/>
    <b v="0"/>
    <x v="3"/>
    <s v="plays"/>
    <s v="theater/plays"/>
  </r>
  <r>
    <n v="7300"/>
    <n v="2946"/>
    <n v="40.36"/>
    <x v="0"/>
    <n v="73.650000000000006"/>
    <n v="40"/>
    <s v="US"/>
    <s v="USD"/>
    <n v="1325829600"/>
    <d v="2012-01-06T06:00:00"/>
    <d v="2012-02-22T06:00:00"/>
    <n v="1329890400"/>
    <x v="4"/>
    <x v="2"/>
    <b v="0"/>
    <b v="1"/>
    <x v="4"/>
    <s v="shorts"/>
    <s v="film &amp; video/shorts"/>
  </r>
  <r>
    <n v="195800"/>
    <n v="168820"/>
    <n v="86.22"/>
    <x v="0"/>
    <n v="55.99336650082919"/>
    <n v="3015"/>
    <s v="CA"/>
    <s v="CAD"/>
    <n v="1273640400"/>
    <d v="2010-05-12T05:00:00"/>
    <d v="2010-06-17T05:00:00"/>
    <n v="1276750800"/>
    <x v="6"/>
    <x v="11"/>
    <b v="0"/>
    <b v="1"/>
    <x v="3"/>
    <s v="plays"/>
    <s v="theater/plays"/>
  </r>
  <r>
    <n v="48900"/>
    <n v="154321"/>
    <n v="315.58"/>
    <x v="1"/>
    <n v="68.985695127402778"/>
    <n v="2237"/>
    <s v="US"/>
    <s v="USD"/>
    <n v="1510639200"/>
    <d v="2017-11-14T06:00:00"/>
    <d v="2017-11-17T06:00:00"/>
    <n v="1510898400"/>
    <x v="5"/>
    <x v="0"/>
    <b v="0"/>
    <b v="0"/>
    <x v="3"/>
    <s v="plays"/>
    <s v="theater/plays"/>
  </r>
  <r>
    <n v="29600"/>
    <n v="26527"/>
    <n v="89.62"/>
    <x v="0"/>
    <n v="60.981609195402299"/>
    <n v="435"/>
    <s v="US"/>
    <s v="USD"/>
    <n v="1528088400"/>
    <d v="2018-06-04T05:00:00"/>
    <d v="2018-07-24T05:00:00"/>
    <n v="1532408400"/>
    <x v="9"/>
    <x v="5"/>
    <b v="0"/>
    <b v="0"/>
    <x v="3"/>
    <s v="plays"/>
    <s v="theater/plays"/>
  </r>
  <r>
    <n v="39300"/>
    <n v="71583"/>
    <n v="182.15"/>
    <x v="1"/>
    <n v="110.98139534883721"/>
    <n v="645"/>
    <s v="US"/>
    <s v="USD"/>
    <n v="1359525600"/>
    <d v="2013-01-30T06:00:00"/>
    <d v="2013-02-11T06:00:00"/>
    <n v="1360562400"/>
    <x v="2"/>
    <x v="2"/>
    <b v="1"/>
    <b v="0"/>
    <x v="4"/>
    <s v="documentary"/>
    <s v="film &amp; video/documentary"/>
  </r>
  <r>
    <n v="3400"/>
    <n v="12100"/>
    <n v="355.88"/>
    <x v="1"/>
    <n v="25"/>
    <n v="484"/>
    <s v="DK"/>
    <s v="DKK"/>
    <n v="1570942800"/>
    <d v="2019-10-13T05:00:00"/>
    <d v="2019-10-20T05:00:00"/>
    <n v="1571547600"/>
    <x v="3"/>
    <x v="4"/>
    <b v="0"/>
    <b v="0"/>
    <x v="3"/>
    <s v="plays"/>
    <s v="theater/plays"/>
  </r>
  <r>
    <n v="9200"/>
    <n v="12129"/>
    <n v="131.84"/>
    <x v="1"/>
    <n v="78.759740259740255"/>
    <n v="154"/>
    <s v="CA"/>
    <s v="CAD"/>
    <n v="1466398800"/>
    <d v="2016-06-20T05:00:00"/>
    <d v="2016-07-10T05:00:00"/>
    <n v="1468126800"/>
    <x v="7"/>
    <x v="5"/>
    <b v="0"/>
    <b v="0"/>
    <x v="4"/>
    <s v="documentary"/>
    <s v="film &amp; video/documentary"/>
  </r>
  <r>
    <n v="135600"/>
    <n v="62804"/>
    <n v="46.32"/>
    <x v="0"/>
    <n v="87.960784313725483"/>
    <n v="714"/>
    <s v="US"/>
    <s v="USD"/>
    <n v="1492491600"/>
    <d v="2017-04-18T05:00:00"/>
    <d v="2017-04-22T05:00:00"/>
    <n v="1492837200"/>
    <x v="5"/>
    <x v="9"/>
    <b v="0"/>
    <b v="0"/>
    <x v="1"/>
    <s v="rock"/>
    <s v="music/rock"/>
  </r>
  <r>
    <n v="153700"/>
    <n v="55536"/>
    <n v="36.130000000000003"/>
    <x v="2"/>
    <n v="49.987398739873989"/>
    <n v="1111"/>
    <s v="US"/>
    <s v="USD"/>
    <n v="1430197200"/>
    <d v="2015-04-28T05:00:00"/>
    <d v="2015-04-28T05:00:00"/>
    <n v="1430197200"/>
    <x v="0"/>
    <x v="9"/>
    <b v="0"/>
    <b v="0"/>
    <x v="6"/>
    <s v="mobile games"/>
    <s v="games/mobile games"/>
  </r>
  <r>
    <n v="7800"/>
    <n v="8161"/>
    <n v="104.63"/>
    <x v="1"/>
    <n v="99.524390243902445"/>
    <n v="82"/>
    <s v="US"/>
    <s v="USD"/>
    <n v="1496034000"/>
    <d v="2017-05-29T05:00:00"/>
    <d v="2017-05-31T05:00:00"/>
    <n v="1496206800"/>
    <x v="5"/>
    <x v="11"/>
    <b v="0"/>
    <b v="0"/>
    <x v="3"/>
    <s v="plays"/>
    <s v="theater/plays"/>
  </r>
  <r>
    <n v="2100"/>
    <n v="14046"/>
    <n v="668.86"/>
    <x v="1"/>
    <n v="104.82089552238806"/>
    <n v="134"/>
    <s v="US"/>
    <s v="USD"/>
    <n v="1388728800"/>
    <d v="2014-01-03T06:00:00"/>
    <d v="2014-01-13T06:00:00"/>
    <n v="1389592800"/>
    <x v="1"/>
    <x v="2"/>
    <b v="0"/>
    <b v="0"/>
    <x v="5"/>
    <s v="fiction"/>
    <s v="publishing/fiction"/>
  </r>
  <r>
    <n v="189500"/>
    <n v="117628"/>
    <n v="62.07"/>
    <x v="2"/>
    <n v="108.01469237832875"/>
    <n v="1089"/>
    <s v="US"/>
    <s v="USD"/>
    <n v="1543298400"/>
    <d v="2018-11-27T06:00:00"/>
    <d v="2018-12-24T06:00:00"/>
    <n v="1545631200"/>
    <x v="9"/>
    <x v="0"/>
    <b v="0"/>
    <b v="0"/>
    <x v="4"/>
    <s v="animation"/>
    <s v="film &amp; video/animation"/>
  </r>
  <r>
    <n v="188200"/>
    <n v="159405"/>
    <n v="84.7"/>
    <x v="0"/>
    <n v="28.998544660724033"/>
    <n v="5497"/>
    <s v="US"/>
    <s v="USD"/>
    <n v="1271739600"/>
    <d v="2010-04-20T05:00:00"/>
    <d v="2010-04-28T05:00:00"/>
    <n v="1272430800"/>
    <x v="6"/>
    <x v="9"/>
    <b v="0"/>
    <b v="1"/>
    <x v="0"/>
    <s v="food trucks"/>
    <s v="food/food trucks"/>
  </r>
  <r>
    <n v="113500"/>
    <n v="12552"/>
    <n v="11.06"/>
    <x v="0"/>
    <n v="30.028708133971293"/>
    <n v="418"/>
    <s v="US"/>
    <s v="USD"/>
    <n v="1326434400"/>
    <d v="2012-01-13T06:00:00"/>
    <d v="2012-01-30T06:00:00"/>
    <n v="1327903200"/>
    <x v="4"/>
    <x v="2"/>
    <b v="0"/>
    <b v="0"/>
    <x v="3"/>
    <s v="plays"/>
    <s v="theater/plays"/>
  </r>
  <r>
    <n v="134600"/>
    <n v="59007"/>
    <n v="43.84"/>
    <x v="0"/>
    <n v="41.005559416261292"/>
    <n v="1439"/>
    <s v="US"/>
    <s v="USD"/>
    <n v="1295244000"/>
    <d v="2011-01-17T06:00:00"/>
    <d v="2011-01-26T06:00:00"/>
    <n v="1296021600"/>
    <x v="8"/>
    <x v="2"/>
    <b v="0"/>
    <b v="1"/>
    <x v="4"/>
    <s v="documentary"/>
    <s v="film &amp; video/documentary"/>
  </r>
  <r>
    <n v="1700"/>
    <n v="943"/>
    <n v="55.47"/>
    <x v="0"/>
    <n v="62.866666666666667"/>
    <n v="15"/>
    <s v="US"/>
    <s v="USD"/>
    <n v="1541221200"/>
    <d v="2018-11-03T05:00:00"/>
    <d v="2018-11-27T06:00:00"/>
    <n v="1543298400"/>
    <x v="9"/>
    <x v="0"/>
    <b v="0"/>
    <b v="0"/>
    <x v="3"/>
    <s v="plays"/>
    <s v="theater/plays"/>
  </r>
  <r>
    <n v="163700"/>
    <n v="93963"/>
    <n v="57.4"/>
    <x v="0"/>
    <n v="47.005002501250623"/>
    <n v="1999"/>
    <s v="CA"/>
    <s v="CAD"/>
    <n v="1336280400"/>
    <d v="2012-05-06T05:00:00"/>
    <d v="2012-05-07T05:00:00"/>
    <n v="1336366800"/>
    <x v="4"/>
    <x v="11"/>
    <b v="0"/>
    <b v="0"/>
    <x v="4"/>
    <s v="documentary"/>
    <s v="film &amp; video/documentary"/>
  </r>
  <r>
    <n v="113800"/>
    <n v="140469"/>
    <n v="123.43"/>
    <x v="1"/>
    <n v="26.997693638285604"/>
    <n v="5203"/>
    <s v="US"/>
    <s v="USD"/>
    <n v="1324533600"/>
    <d v="2011-12-22T06:00:00"/>
    <d v="2011-12-28T06:00:00"/>
    <n v="1325052000"/>
    <x v="8"/>
    <x v="7"/>
    <b v="0"/>
    <b v="0"/>
    <x v="2"/>
    <s v="web"/>
    <s v="technology/web"/>
  </r>
  <r>
    <n v="5000"/>
    <n v="6423"/>
    <n v="128.46"/>
    <x v="1"/>
    <n v="68.329787234042556"/>
    <n v="94"/>
    <s v="US"/>
    <s v="USD"/>
    <n v="1498366800"/>
    <d v="2017-06-25T05:00:00"/>
    <d v="2017-07-09T05:00:00"/>
    <n v="1499576400"/>
    <x v="5"/>
    <x v="5"/>
    <b v="0"/>
    <b v="0"/>
    <x v="3"/>
    <s v="plays"/>
    <s v="theater/plays"/>
  </r>
  <r>
    <n v="9400"/>
    <n v="6015"/>
    <n v="63.99"/>
    <x v="0"/>
    <n v="50.974576271186443"/>
    <n v="118"/>
    <s v="US"/>
    <s v="USD"/>
    <n v="1498712400"/>
    <d v="2017-06-29T05:00:00"/>
    <d v="2017-07-29T05:00:00"/>
    <n v="1501304400"/>
    <x v="5"/>
    <x v="5"/>
    <b v="0"/>
    <b v="1"/>
    <x v="2"/>
    <s v="wearables"/>
    <s v="technology/wearables"/>
  </r>
  <r>
    <n v="8700"/>
    <n v="11075"/>
    <n v="127.3"/>
    <x v="1"/>
    <n v="54.024390243902438"/>
    <n v="205"/>
    <s v="US"/>
    <s v="USD"/>
    <n v="1271480400"/>
    <d v="2010-04-17T05:00:00"/>
    <d v="2010-05-07T05:00:00"/>
    <n v="1273208400"/>
    <x v="6"/>
    <x v="9"/>
    <b v="0"/>
    <b v="1"/>
    <x v="3"/>
    <s v="plays"/>
    <s v="theater/plays"/>
  </r>
  <r>
    <n v="147800"/>
    <n v="15723"/>
    <n v="10.64"/>
    <x v="0"/>
    <n v="97.055555555555557"/>
    <n v="162"/>
    <s v="US"/>
    <s v="USD"/>
    <n v="1316667600"/>
    <d v="2011-09-22T05:00:00"/>
    <d v="2011-09-24T05:00:00"/>
    <n v="1316840400"/>
    <x v="8"/>
    <x v="3"/>
    <b v="0"/>
    <b v="1"/>
    <x v="0"/>
    <s v="food trucks"/>
    <s v="food/food trucks"/>
  </r>
  <r>
    <n v="5100"/>
    <n v="2064"/>
    <n v="40.47"/>
    <x v="0"/>
    <n v="24.867469879518072"/>
    <n v="83"/>
    <s v="US"/>
    <s v="USD"/>
    <n v="1524027600"/>
    <d v="2018-04-18T05:00:00"/>
    <d v="2018-04-24T05:00:00"/>
    <n v="1524546000"/>
    <x v="9"/>
    <x v="9"/>
    <b v="0"/>
    <b v="0"/>
    <x v="1"/>
    <s v="indie rock"/>
    <s v="music/indie rock"/>
  </r>
  <r>
    <n v="2700"/>
    <n v="7767"/>
    <n v="287.67"/>
    <x v="1"/>
    <n v="84.423913043478265"/>
    <n v="92"/>
    <s v="US"/>
    <s v="USD"/>
    <n v="1438059600"/>
    <d v="2015-07-28T05:00:00"/>
    <d v="2015-08-03T05:00:00"/>
    <n v="1438578000"/>
    <x v="0"/>
    <x v="8"/>
    <b v="0"/>
    <b v="0"/>
    <x v="7"/>
    <s v="photography books"/>
    <s v="photography/photography books"/>
  </r>
  <r>
    <n v="1800"/>
    <n v="10313"/>
    <n v="572.94000000000005"/>
    <x v="1"/>
    <n v="47.091324200913242"/>
    <n v="219"/>
    <s v="US"/>
    <s v="USD"/>
    <n v="1361944800"/>
    <d v="2013-02-27T06:00:00"/>
    <d v="2013-03-06T06:00:00"/>
    <n v="1362549600"/>
    <x v="2"/>
    <x v="10"/>
    <b v="0"/>
    <b v="0"/>
    <x v="3"/>
    <s v="plays"/>
    <s v="theater/plays"/>
  </r>
  <r>
    <n v="174500"/>
    <n v="197018"/>
    <n v="112.9"/>
    <x v="1"/>
    <n v="77.996041171813147"/>
    <n v="2526"/>
    <s v="US"/>
    <s v="USD"/>
    <n v="1410584400"/>
    <d v="2014-09-13T05:00:00"/>
    <d v="2014-10-15T05:00:00"/>
    <n v="1413349200"/>
    <x v="1"/>
    <x v="3"/>
    <b v="0"/>
    <b v="1"/>
    <x v="3"/>
    <s v="plays"/>
    <s v="theater/plays"/>
  </r>
  <r>
    <n v="101400"/>
    <n v="47037"/>
    <n v="46.39"/>
    <x v="0"/>
    <n v="62.967871485943775"/>
    <n v="747"/>
    <s v="US"/>
    <s v="USD"/>
    <n v="1297404000"/>
    <d v="2011-02-11T06:00:00"/>
    <d v="2011-02-18T06:00:00"/>
    <n v="1298008800"/>
    <x v="8"/>
    <x v="10"/>
    <b v="0"/>
    <b v="0"/>
    <x v="4"/>
    <s v="animation"/>
    <s v="film &amp; video/animation"/>
  </r>
  <r>
    <n v="191000"/>
    <n v="173191"/>
    <n v="90.68"/>
    <x v="3"/>
    <n v="81.006080449017773"/>
    <n v="2138"/>
    <s v="US"/>
    <s v="USD"/>
    <n v="1392012000"/>
    <d v="2014-02-10T06:00:00"/>
    <d v="2014-03-10T05:00:00"/>
    <n v="1394427600"/>
    <x v="1"/>
    <x v="10"/>
    <b v="0"/>
    <b v="1"/>
    <x v="7"/>
    <s v="photography books"/>
    <s v="photography/photography books"/>
  </r>
  <r>
    <n v="8100"/>
    <n v="5487"/>
    <n v="67.739999999999995"/>
    <x v="0"/>
    <n v="65.321428571428569"/>
    <n v="84"/>
    <s v="US"/>
    <s v="USD"/>
    <n v="1569733200"/>
    <d v="2019-09-29T05:00:00"/>
    <d v="2019-11-02T05:00:00"/>
    <n v="1572670800"/>
    <x v="3"/>
    <x v="3"/>
    <b v="0"/>
    <b v="0"/>
    <x v="3"/>
    <s v="plays"/>
    <s v="theater/plays"/>
  </r>
  <r>
    <n v="5100"/>
    <n v="9817"/>
    <n v="192.49"/>
    <x v="1"/>
    <n v="104.43617021276596"/>
    <n v="94"/>
    <s v="US"/>
    <s v="USD"/>
    <n v="1529643600"/>
    <d v="2018-06-22T05:00:00"/>
    <d v="2018-07-09T05:00:00"/>
    <n v="1531112400"/>
    <x v="9"/>
    <x v="5"/>
    <b v="1"/>
    <b v="0"/>
    <x v="3"/>
    <s v="plays"/>
    <s v="theater/plays"/>
  </r>
  <r>
    <n v="7700"/>
    <n v="6369"/>
    <n v="82.71"/>
    <x v="0"/>
    <n v="69.989010989010993"/>
    <n v="91"/>
    <s v="US"/>
    <s v="USD"/>
    <n v="1399006800"/>
    <d v="2014-05-02T05:00:00"/>
    <d v="2014-05-22T05:00:00"/>
    <n v="1400734800"/>
    <x v="1"/>
    <x v="11"/>
    <b v="0"/>
    <b v="0"/>
    <x v="3"/>
    <s v="plays"/>
    <s v="theater/plays"/>
  </r>
  <r>
    <n v="121400"/>
    <n v="65755"/>
    <n v="54.16"/>
    <x v="0"/>
    <n v="83.023989898989896"/>
    <n v="792"/>
    <s v="US"/>
    <s v="USD"/>
    <n v="1385359200"/>
    <d v="2013-11-25T06:00:00"/>
    <d v="2013-12-11T06:00:00"/>
    <n v="1386741600"/>
    <x v="2"/>
    <x v="0"/>
    <b v="0"/>
    <b v="1"/>
    <x v="4"/>
    <s v="documentary"/>
    <s v="film &amp; video/documentary"/>
  </r>
  <r>
    <n v="5400"/>
    <n v="903"/>
    <n v="16.72"/>
    <x v="3"/>
    <n v="90.3"/>
    <n v="10"/>
    <s v="CA"/>
    <s v="CAD"/>
    <n v="1480572000"/>
    <d v="2016-12-01T06:00:00"/>
    <d v="2016-12-15T06:00:00"/>
    <n v="1481781600"/>
    <x v="7"/>
    <x v="7"/>
    <b v="1"/>
    <b v="0"/>
    <x v="3"/>
    <s v="plays"/>
    <s v="theater/plays"/>
  </r>
  <r>
    <n v="152400"/>
    <n v="178120"/>
    <n v="116.88"/>
    <x v="1"/>
    <n v="103.98131932282546"/>
    <n v="1713"/>
    <s v="IT"/>
    <s v="EUR"/>
    <n v="1418623200"/>
    <d v="2014-12-15T06:00:00"/>
    <d v="2014-12-27T06:00:00"/>
    <n v="1419660000"/>
    <x v="1"/>
    <x v="7"/>
    <b v="0"/>
    <b v="1"/>
    <x v="3"/>
    <s v="plays"/>
    <s v="theater/plays"/>
  </r>
  <r>
    <n v="1300"/>
    <n v="13678"/>
    <n v="1052.1500000000001"/>
    <x v="1"/>
    <n v="54.931726907630519"/>
    <n v="249"/>
    <s v="US"/>
    <s v="USD"/>
    <n v="1555736400"/>
    <d v="2019-04-20T05:00:00"/>
    <d v="2019-04-21T05:00:00"/>
    <n v="1555822800"/>
    <x v="3"/>
    <x v="9"/>
    <b v="0"/>
    <b v="0"/>
    <x v="1"/>
    <s v="jazz"/>
    <s v="music/jazz"/>
  </r>
  <r>
    <n v="8100"/>
    <n v="9969"/>
    <n v="123.07"/>
    <x v="1"/>
    <n v="51.921875"/>
    <n v="192"/>
    <s v="US"/>
    <s v="USD"/>
    <n v="1442120400"/>
    <d v="2015-09-13T05:00:00"/>
    <d v="2015-09-16T05:00:00"/>
    <n v="1442379600"/>
    <x v="0"/>
    <x v="3"/>
    <b v="0"/>
    <b v="1"/>
    <x v="4"/>
    <s v="animation"/>
    <s v="film &amp; video/animation"/>
  </r>
  <r>
    <n v="8300"/>
    <n v="14827"/>
    <n v="178.64"/>
    <x v="1"/>
    <n v="60.02834008097166"/>
    <n v="247"/>
    <s v="US"/>
    <s v="USD"/>
    <n v="1362376800"/>
    <d v="2013-03-04T06:00:00"/>
    <d v="2013-04-03T05:00:00"/>
    <n v="1364965200"/>
    <x v="2"/>
    <x v="6"/>
    <b v="0"/>
    <b v="0"/>
    <x v="3"/>
    <s v="plays"/>
    <s v="theater/plays"/>
  </r>
  <r>
    <n v="28400"/>
    <n v="100900"/>
    <n v="355.28"/>
    <x v="1"/>
    <n v="44.003488879197555"/>
    <n v="2293"/>
    <s v="US"/>
    <s v="USD"/>
    <n v="1478408400"/>
    <d v="2016-11-06T05:00:00"/>
    <d v="2016-11-13T06:00:00"/>
    <n v="1479016800"/>
    <x v="7"/>
    <x v="0"/>
    <b v="0"/>
    <b v="0"/>
    <x v="4"/>
    <s v="science fiction"/>
    <s v="film &amp; video/science fiction"/>
  </r>
  <r>
    <n v="102500"/>
    <n v="165954"/>
    <n v="161.91"/>
    <x v="1"/>
    <n v="53.003513254551258"/>
    <n v="3131"/>
    <s v="US"/>
    <s v="USD"/>
    <n v="1498798800"/>
    <d v="2017-06-30T05:00:00"/>
    <d v="2017-07-10T05:00:00"/>
    <n v="1499662800"/>
    <x v="5"/>
    <x v="5"/>
    <b v="0"/>
    <b v="0"/>
    <x v="4"/>
    <s v="television"/>
    <s v="film &amp; video/television"/>
  </r>
  <r>
    <n v="7000"/>
    <n v="1744"/>
    <n v="24.91"/>
    <x v="0"/>
    <n v="54.5"/>
    <n v="32"/>
    <s v="US"/>
    <s v="USD"/>
    <n v="1335416400"/>
    <d v="2012-04-26T05:00:00"/>
    <d v="2012-05-24T05:00:00"/>
    <n v="1337835600"/>
    <x v="4"/>
    <x v="9"/>
    <b v="0"/>
    <b v="0"/>
    <x v="2"/>
    <s v="wearables"/>
    <s v="technology/wearables"/>
  </r>
  <r>
    <n v="5400"/>
    <n v="10731"/>
    <n v="198.72"/>
    <x v="1"/>
    <n v="75.04195804195804"/>
    <n v="143"/>
    <s v="IT"/>
    <s v="EUR"/>
    <n v="1504328400"/>
    <d v="2017-09-02T05:00:00"/>
    <d v="2017-09-18T05:00:00"/>
    <n v="1505710800"/>
    <x v="5"/>
    <x v="3"/>
    <b v="0"/>
    <b v="0"/>
    <x v="3"/>
    <s v="plays"/>
    <s v="theater/plays"/>
  </r>
  <r>
    <n v="9300"/>
    <n v="3232"/>
    <n v="34.75"/>
    <x v="3"/>
    <n v="35.911111111111111"/>
    <n v="90"/>
    <s v="US"/>
    <s v="USD"/>
    <n v="1285822800"/>
    <d v="2010-09-30T05:00:00"/>
    <d v="2010-10-19T05:00:00"/>
    <n v="1287464400"/>
    <x v="6"/>
    <x v="3"/>
    <b v="0"/>
    <b v="0"/>
    <x v="3"/>
    <s v="plays"/>
    <s v="theater/plays"/>
  </r>
  <r>
    <n v="6200"/>
    <n v="10938"/>
    <n v="176.42"/>
    <x v="1"/>
    <n v="36.952702702702702"/>
    <n v="296"/>
    <s v="US"/>
    <s v="USD"/>
    <n v="1311483600"/>
    <d v="2011-07-24T05:00:00"/>
    <d v="2011-07-26T05:00:00"/>
    <n v="1311656400"/>
    <x v="8"/>
    <x v="8"/>
    <b v="0"/>
    <b v="1"/>
    <x v="1"/>
    <s v="indie rock"/>
    <s v="music/indie rock"/>
  </r>
  <r>
    <n v="2100"/>
    <n v="10739"/>
    <n v="511.38"/>
    <x v="1"/>
    <n v="63.170588235294119"/>
    <n v="170"/>
    <s v="US"/>
    <s v="USD"/>
    <n v="1291356000"/>
    <d v="2010-12-03T06:00:00"/>
    <d v="2010-12-24T06:00:00"/>
    <n v="1293170400"/>
    <x v="6"/>
    <x v="7"/>
    <b v="0"/>
    <b v="1"/>
    <x v="3"/>
    <s v="plays"/>
    <s v="theater/plays"/>
  </r>
  <r>
    <n v="6800"/>
    <n v="5579"/>
    <n v="82.04"/>
    <x v="0"/>
    <n v="29.99462365591398"/>
    <n v="186"/>
    <s v="US"/>
    <s v="USD"/>
    <n v="1355810400"/>
    <d v="2012-12-18T06:00:00"/>
    <d v="2012-12-20T06:00:00"/>
    <n v="1355983200"/>
    <x v="4"/>
    <x v="7"/>
    <b v="0"/>
    <b v="0"/>
    <x v="2"/>
    <s v="wearables"/>
    <s v="technology/wearables"/>
  </r>
  <r>
    <n v="155200"/>
    <n v="37754"/>
    <n v="24.33"/>
    <x v="3"/>
    <n v="86"/>
    <n v="439"/>
    <s v="GB"/>
    <s v="GBP"/>
    <n v="1513663200"/>
    <d v="2017-12-19T06:00:00"/>
    <d v="2018-01-04T06:00:00"/>
    <n v="1515045600"/>
    <x v="5"/>
    <x v="7"/>
    <b v="0"/>
    <b v="0"/>
    <x v="4"/>
    <s v="television"/>
    <s v="film &amp; video/television"/>
  </r>
  <r>
    <n v="89900"/>
    <n v="45384"/>
    <n v="50.48"/>
    <x v="0"/>
    <n v="75.014876033057845"/>
    <n v="605"/>
    <s v="US"/>
    <s v="USD"/>
    <n v="1365915600"/>
    <d v="2013-04-14T05:00:00"/>
    <d v="2013-04-16T05:00:00"/>
    <n v="1366088400"/>
    <x v="2"/>
    <x v="9"/>
    <b v="0"/>
    <b v="1"/>
    <x v="6"/>
    <s v="video games"/>
    <s v="games/video games"/>
  </r>
  <r>
    <n v="900"/>
    <n v="8703"/>
    <n v="967"/>
    <x v="1"/>
    <n v="101.19767441860465"/>
    <n v="86"/>
    <s v="DK"/>
    <s v="DKK"/>
    <n v="1551852000"/>
    <d v="2019-03-06T06:00:00"/>
    <d v="2019-03-23T05:00:00"/>
    <n v="1553317200"/>
    <x v="3"/>
    <x v="6"/>
    <b v="0"/>
    <b v="0"/>
    <x v="6"/>
    <s v="video games"/>
    <s v="games/video games"/>
  </r>
  <r>
    <n v="100"/>
    <n v="4"/>
    <n v="4"/>
    <x v="0"/>
    <n v="4"/>
    <n v="1"/>
    <s v="CA"/>
    <s v="CAD"/>
    <n v="1540098000"/>
    <d v="2018-10-21T05:00:00"/>
    <d v="2018-11-13T06:00:00"/>
    <n v="1542088800"/>
    <x v="9"/>
    <x v="4"/>
    <b v="0"/>
    <b v="0"/>
    <x v="4"/>
    <s v="animation"/>
    <s v="film &amp; video/animation"/>
  </r>
  <r>
    <n v="148400"/>
    <n v="182302"/>
    <n v="122.85"/>
    <x v="1"/>
    <n v="29.001272669424118"/>
    <n v="6286"/>
    <s v="US"/>
    <s v="USD"/>
    <n v="1500440400"/>
    <d v="2017-07-19T05:00:00"/>
    <d v="2017-08-19T05:00:00"/>
    <n v="1503118800"/>
    <x v="5"/>
    <x v="8"/>
    <b v="0"/>
    <b v="0"/>
    <x v="1"/>
    <s v="rock"/>
    <s v="music/rock"/>
  </r>
  <r>
    <n v="4800"/>
    <n v="3045"/>
    <n v="63.44"/>
    <x v="0"/>
    <n v="98.225806451612897"/>
    <n v="31"/>
    <s v="US"/>
    <s v="USD"/>
    <n v="1278392400"/>
    <d v="2010-07-06T05:00:00"/>
    <d v="2010-07-07T05:00:00"/>
    <n v="1278478800"/>
    <x v="6"/>
    <x v="8"/>
    <b v="0"/>
    <b v="0"/>
    <x v="4"/>
    <s v="drama"/>
    <s v="film &amp; video/drama"/>
  </r>
  <r>
    <n v="182400"/>
    <n v="102749"/>
    <n v="56.33"/>
    <x v="0"/>
    <n v="87.001693480101608"/>
    <n v="1181"/>
    <s v="US"/>
    <s v="USD"/>
    <n v="1480572000"/>
    <d v="2016-12-01T06:00:00"/>
    <d v="2017-01-11T06:00:00"/>
    <n v="1484114400"/>
    <x v="7"/>
    <x v="7"/>
    <b v="0"/>
    <b v="0"/>
    <x v="4"/>
    <s v="science fiction"/>
    <s v="film &amp; video/science fiction"/>
  </r>
  <r>
    <n v="4000"/>
    <n v="1763"/>
    <n v="44.08"/>
    <x v="0"/>
    <n v="45.205128205128204"/>
    <n v="39"/>
    <s v="US"/>
    <s v="USD"/>
    <n v="1382331600"/>
    <d v="2013-10-21T05:00:00"/>
    <d v="2013-11-26T06:00:00"/>
    <n v="1385445600"/>
    <x v="2"/>
    <x v="4"/>
    <b v="0"/>
    <b v="1"/>
    <x v="4"/>
    <s v="drama"/>
    <s v="film &amp; video/drama"/>
  </r>
  <r>
    <n v="116500"/>
    <n v="137904"/>
    <n v="118.37"/>
    <x v="1"/>
    <n v="37.001341561577675"/>
    <n v="3727"/>
    <s v="US"/>
    <s v="USD"/>
    <n v="1316754000"/>
    <d v="2011-09-23T05:00:00"/>
    <d v="2011-10-16T05:00:00"/>
    <n v="1318741200"/>
    <x v="8"/>
    <x v="3"/>
    <b v="0"/>
    <b v="0"/>
    <x v="3"/>
    <s v="plays"/>
    <s v="theater/plays"/>
  </r>
  <r>
    <n v="146400"/>
    <n v="152438"/>
    <n v="104.12"/>
    <x v="1"/>
    <n v="94.976947040498445"/>
    <n v="1605"/>
    <s v="US"/>
    <s v="USD"/>
    <n v="1518242400"/>
    <d v="2018-02-10T06:00:00"/>
    <d v="2018-02-10T06:00:00"/>
    <n v="1518242400"/>
    <x v="9"/>
    <x v="10"/>
    <b v="0"/>
    <b v="1"/>
    <x v="1"/>
    <s v="indie rock"/>
    <s v="music/indie rock"/>
  </r>
  <r>
    <n v="5000"/>
    <n v="1332"/>
    <n v="26.64"/>
    <x v="0"/>
    <n v="28.956521739130434"/>
    <n v="46"/>
    <s v="US"/>
    <s v="USD"/>
    <n v="1476421200"/>
    <d v="2016-10-14T05:00:00"/>
    <d v="2016-10-16T05:00:00"/>
    <n v="1476594000"/>
    <x v="7"/>
    <x v="4"/>
    <b v="0"/>
    <b v="0"/>
    <x v="3"/>
    <s v="plays"/>
    <s v="theater/plays"/>
  </r>
  <r>
    <n v="33800"/>
    <n v="118706"/>
    <n v="351.2"/>
    <x v="1"/>
    <n v="55.993396226415094"/>
    <n v="2120"/>
    <s v="US"/>
    <s v="USD"/>
    <n v="1269752400"/>
    <d v="2010-03-28T05:00:00"/>
    <d v="2010-05-11T05:00:00"/>
    <n v="1273554000"/>
    <x v="6"/>
    <x v="6"/>
    <b v="0"/>
    <b v="0"/>
    <x v="3"/>
    <s v="plays"/>
    <s v="theater/plays"/>
  </r>
  <r>
    <n v="6300"/>
    <n v="5674"/>
    <n v="90.06"/>
    <x v="0"/>
    <n v="54.038095238095238"/>
    <n v="105"/>
    <s v="US"/>
    <s v="USD"/>
    <n v="1419746400"/>
    <d v="2014-12-28T06:00:00"/>
    <d v="2015-01-22T06:00:00"/>
    <n v="1421906400"/>
    <x v="1"/>
    <x v="7"/>
    <b v="0"/>
    <b v="0"/>
    <x v="4"/>
    <s v="documentary"/>
    <s v="film &amp; video/documentary"/>
  </r>
  <r>
    <n v="2400"/>
    <n v="4119"/>
    <n v="171.63"/>
    <x v="1"/>
    <n v="82.38"/>
    <n v="50"/>
    <s v="US"/>
    <s v="USD"/>
    <n v="1281330000"/>
    <d v="2010-08-09T05:00:00"/>
    <d v="2010-08-12T05:00:00"/>
    <n v="1281589200"/>
    <x v="6"/>
    <x v="1"/>
    <b v="0"/>
    <b v="0"/>
    <x v="3"/>
    <s v="plays"/>
    <s v="theater/plays"/>
  </r>
  <r>
    <n v="98800"/>
    <n v="139354"/>
    <n v="141.05000000000001"/>
    <x v="1"/>
    <n v="66.997115384615384"/>
    <n v="2080"/>
    <s v="US"/>
    <s v="USD"/>
    <n v="1398661200"/>
    <d v="2014-04-28T05:00:00"/>
    <d v="2014-05-18T05:00:00"/>
    <n v="1400389200"/>
    <x v="1"/>
    <x v="9"/>
    <b v="0"/>
    <b v="0"/>
    <x v="4"/>
    <s v="drama"/>
    <s v="film &amp; video/drama"/>
  </r>
  <r>
    <n v="188800"/>
    <n v="57734"/>
    <n v="30.58"/>
    <x v="0"/>
    <n v="107.91401869158878"/>
    <n v="535"/>
    <s v="US"/>
    <s v="USD"/>
    <n v="1359525600"/>
    <d v="2013-01-30T06:00:00"/>
    <d v="2013-03-09T06:00:00"/>
    <n v="1362808800"/>
    <x v="2"/>
    <x v="2"/>
    <b v="0"/>
    <b v="0"/>
    <x v="6"/>
    <s v="mobile games"/>
    <s v="games/mobile games"/>
  </r>
  <r>
    <n v="134300"/>
    <n v="145265"/>
    <n v="108.16"/>
    <x v="1"/>
    <n v="69.009501187648453"/>
    <n v="2105"/>
    <s v="US"/>
    <s v="USD"/>
    <n v="1388469600"/>
    <d v="2013-12-31T06:00:00"/>
    <d v="2014-01-04T06:00:00"/>
    <n v="1388815200"/>
    <x v="2"/>
    <x v="7"/>
    <b v="0"/>
    <b v="0"/>
    <x v="4"/>
    <s v="animation"/>
    <s v="film &amp; video/animation"/>
  </r>
  <r>
    <n v="71200"/>
    <n v="95020"/>
    <n v="133.46"/>
    <x v="1"/>
    <n v="39.006568144499177"/>
    <n v="2436"/>
    <s v="US"/>
    <s v="USD"/>
    <n v="1518328800"/>
    <d v="2018-02-11T06:00:00"/>
    <d v="2018-02-25T06:00:00"/>
    <n v="1519538400"/>
    <x v="9"/>
    <x v="10"/>
    <b v="0"/>
    <b v="0"/>
    <x v="3"/>
    <s v="plays"/>
    <s v="theater/plays"/>
  </r>
  <r>
    <n v="4700"/>
    <n v="8829"/>
    <n v="187.85"/>
    <x v="1"/>
    <n v="110.3625"/>
    <n v="80"/>
    <s v="US"/>
    <s v="USD"/>
    <n v="1517032800"/>
    <d v="2018-01-27T06:00:00"/>
    <d v="2018-02-05T06:00:00"/>
    <n v="1517810400"/>
    <x v="9"/>
    <x v="2"/>
    <b v="0"/>
    <b v="0"/>
    <x v="5"/>
    <s v="translations"/>
    <s v="publishing/translations"/>
  </r>
  <r>
    <n v="1200"/>
    <n v="3984"/>
    <n v="332"/>
    <x v="1"/>
    <n v="94.857142857142861"/>
    <n v="42"/>
    <s v="US"/>
    <s v="USD"/>
    <n v="1368594000"/>
    <d v="2013-05-15T05:00:00"/>
    <d v="2013-06-07T05:00:00"/>
    <n v="1370581200"/>
    <x v="2"/>
    <x v="11"/>
    <b v="0"/>
    <b v="1"/>
    <x v="2"/>
    <s v="wearables"/>
    <s v="technology/wearables"/>
  </r>
  <r>
    <n v="1400"/>
    <n v="8053"/>
    <n v="575.21"/>
    <x v="1"/>
    <n v="57.935251798561154"/>
    <n v="139"/>
    <s v="CA"/>
    <s v="CAD"/>
    <n v="1448258400"/>
    <d v="2015-11-23T06:00:00"/>
    <d v="2015-11-30T06:00:00"/>
    <n v="1448863200"/>
    <x v="0"/>
    <x v="0"/>
    <b v="0"/>
    <b v="1"/>
    <x v="2"/>
    <s v="web"/>
    <s v="technology/web"/>
  </r>
  <r>
    <n v="4000"/>
    <n v="1620"/>
    <n v="40.5"/>
    <x v="0"/>
    <n v="101.25"/>
    <n v="16"/>
    <s v="US"/>
    <s v="USD"/>
    <n v="1555218000"/>
    <d v="2019-04-14T05:00:00"/>
    <d v="2019-04-30T05:00:00"/>
    <n v="1556600400"/>
    <x v="3"/>
    <x v="9"/>
    <b v="0"/>
    <b v="0"/>
    <x v="3"/>
    <s v="plays"/>
    <s v="theater/plays"/>
  </r>
  <r>
    <n v="5600"/>
    <n v="10328"/>
    <n v="184.43"/>
    <x v="1"/>
    <n v="64.95597484276729"/>
    <n v="159"/>
    <s v="US"/>
    <s v="USD"/>
    <n v="1431925200"/>
    <d v="2015-05-18T05:00:00"/>
    <d v="2015-05-20T05:00:00"/>
    <n v="1432098000"/>
    <x v="0"/>
    <x v="11"/>
    <b v="0"/>
    <b v="0"/>
    <x v="4"/>
    <s v="drama"/>
    <s v="film &amp; video/drama"/>
  </r>
  <r>
    <n v="3600"/>
    <n v="10289"/>
    <n v="285.81"/>
    <x v="1"/>
    <n v="27.00524934383202"/>
    <n v="381"/>
    <s v="US"/>
    <s v="USD"/>
    <n v="1481522400"/>
    <d v="2016-12-12T06:00:00"/>
    <d v="2016-12-19T06:00:00"/>
    <n v="1482127200"/>
    <x v="7"/>
    <x v="7"/>
    <b v="0"/>
    <b v="0"/>
    <x v="2"/>
    <s v="wearables"/>
    <s v="technology/wearables"/>
  </r>
  <r>
    <n v="3100"/>
    <n v="9889"/>
    <n v="319"/>
    <x v="1"/>
    <n v="50.97422680412371"/>
    <n v="194"/>
    <s v="GB"/>
    <s v="GBP"/>
    <n v="1335934800"/>
    <d v="2012-05-02T05:00:00"/>
    <d v="2012-05-02T05:00:00"/>
    <n v="1335934800"/>
    <x v="4"/>
    <x v="11"/>
    <b v="0"/>
    <b v="1"/>
    <x v="0"/>
    <s v="food trucks"/>
    <s v="food/food trucks"/>
  </r>
  <r>
    <n v="153800"/>
    <n v="60342"/>
    <n v="39.229999999999997"/>
    <x v="0"/>
    <n v="104.94260869565217"/>
    <n v="575"/>
    <s v="US"/>
    <s v="USD"/>
    <n v="1552280400"/>
    <d v="2019-03-11T05:00:00"/>
    <d v="2019-05-04T05:00:00"/>
    <n v="1556946000"/>
    <x v="3"/>
    <x v="6"/>
    <b v="0"/>
    <b v="0"/>
    <x v="1"/>
    <s v="rock"/>
    <s v="music/rock"/>
  </r>
  <r>
    <n v="5000"/>
    <n v="8907"/>
    <n v="178.14"/>
    <x v="1"/>
    <n v="84.028301886792448"/>
    <n v="106"/>
    <s v="US"/>
    <s v="USD"/>
    <n v="1529989200"/>
    <d v="2018-06-26T05:00:00"/>
    <d v="2018-06-27T05:00:00"/>
    <n v="1530075600"/>
    <x v="9"/>
    <x v="5"/>
    <b v="0"/>
    <b v="0"/>
    <x v="1"/>
    <s v="electric music"/>
    <s v="music/electric music"/>
  </r>
  <r>
    <n v="4000"/>
    <n v="14606"/>
    <n v="365.15"/>
    <x v="1"/>
    <n v="102.85915492957747"/>
    <n v="142"/>
    <s v="US"/>
    <s v="USD"/>
    <n v="1418709600"/>
    <d v="2014-12-16T06:00:00"/>
    <d v="2014-12-17T06:00:00"/>
    <n v="1418796000"/>
    <x v="1"/>
    <x v="7"/>
    <b v="0"/>
    <b v="0"/>
    <x v="4"/>
    <s v="television"/>
    <s v="film &amp; video/television"/>
  </r>
  <r>
    <n v="7400"/>
    <n v="8432"/>
    <n v="113.95"/>
    <x v="1"/>
    <n v="39.962085308056871"/>
    <n v="211"/>
    <s v="US"/>
    <s v="USD"/>
    <n v="1372136400"/>
    <d v="2013-06-25T05:00:00"/>
    <d v="2013-06-29T05:00:00"/>
    <n v="1372482000"/>
    <x v="2"/>
    <x v="5"/>
    <b v="0"/>
    <b v="1"/>
    <x v="5"/>
    <s v="translations"/>
    <s v="publishing/translations"/>
  </r>
  <r>
    <n v="191500"/>
    <n v="57122"/>
    <n v="29.83"/>
    <x v="0"/>
    <n v="51.001785714285717"/>
    <n v="1120"/>
    <s v="US"/>
    <s v="USD"/>
    <n v="1533877200"/>
    <d v="2018-08-10T05:00:00"/>
    <d v="2018-08-16T05:00:00"/>
    <n v="1534395600"/>
    <x v="9"/>
    <x v="1"/>
    <b v="0"/>
    <b v="0"/>
    <x v="5"/>
    <s v="fiction"/>
    <s v="publishing/fiction"/>
  </r>
  <r>
    <n v="8500"/>
    <n v="4613"/>
    <n v="54.27"/>
    <x v="0"/>
    <n v="40.823008849557525"/>
    <n v="113"/>
    <s v="US"/>
    <s v="USD"/>
    <n v="1309064400"/>
    <d v="2011-06-26T05:00:00"/>
    <d v="2011-07-23T05:00:00"/>
    <n v="1311397200"/>
    <x v="8"/>
    <x v="5"/>
    <b v="0"/>
    <b v="0"/>
    <x v="4"/>
    <s v="science fiction"/>
    <s v="film &amp; video/science fiction"/>
  </r>
  <r>
    <n v="68800"/>
    <n v="162603"/>
    <n v="236.34"/>
    <x v="1"/>
    <n v="58.999637155297535"/>
    <n v="2756"/>
    <s v="US"/>
    <s v="USD"/>
    <n v="1425877200"/>
    <d v="2015-03-09T05:00:00"/>
    <d v="2015-03-21T05:00:00"/>
    <n v="1426914000"/>
    <x v="0"/>
    <x v="6"/>
    <b v="0"/>
    <b v="0"/>
    <x v="2"/>
    <s v="wearables"/>
    <s v="technology/wearables"/>
  </r>
  <r>
    <n v="2400"/>
    <n v="12310"/>
    <n v="512.91999999999996"/>
    <x v="1"/>
    <n v="71.156069364161851"/>
    <n v="173"/>
    <s v="GB"/>
    <s v="GBP"/>
    <n v="1501304400"/>
    <d v="2017-07-29T05:00:00"/>
    <d v="2017-07-31T05:00:00"/>
    <n v="1501477200"/>
    <x v="5"/>
    <x v="8"/>
    <b v="0"/>
    <b v="0"/>
    <x v="0"/>
    <s v="food trucks"/>
    <s v="food/food trucks"/>
  </r>
  <r>
    <n v="8600"/>
    <n v="8656"/>
    <n v="100.65"/>
    <x v="1"/>
    <n v="99.494252873563212"/>
    <n v="87"/>
    <s v="US"/>
    <s v="USD"/>
    <n v="1268287200"/>
    <d v="2010-03-11T06:00:00"/>
    <d v="2010-03-20T05:00:00"/>
    <n v="1269061200"/>
    <x v="6"/>
    <x v="6"/>
    <b v="0"/>
    <b v="1"/>
    <x v="7"/>
    <s v="photography books"/>
    <s v="photography/photography books"/>
  </r>
  <r>
    <n v="196600"/>
    <n v="159931"/>
    <n v="81.349999999999994"/>
    <x v="0"/>
    <n v="103.98634590377114"/>
    <n v="1538"/>
    <s v="US"/>
    <s v="USD"/>
    <n v="1412139600"/>
    <d v="2014-10-01T05:00:00"/>
    <d v="2014-11-12T06:00:00"/>
    <n v="1415772000"/>
    <x v="1"/>
    <x v="4"/>
    <b v="0"/>
    <b v="1"/>
    <x v="3"/>
    <s v="plays"/>
    <s v="theater/plays"/>
  </r>
  <r>
    <n v="4200"/>
    <n v="689"/>
    <n v="16.399999999999999"/>
    <x v="0"/>
    <n v="76.555555555555557"/>
    <n v="9"/>
    <s v="US"/>
    <s v="USD"/>
    <n v="1330063200"/>
    <d v="2012-02-24T06:00:00"/>
    <d v="2012-03-06T06:00:00"/>
    <n v="1331013600"/>
    <x v="4"/>
    <x v="10"/>
    <b v="0"/>
    <b v="1"/>
    <x v="5"/>
    <s v="fiction"/>
    <s v="publishing/fiction"/>
  </r>
  <r>
    <n v="91400"/>
    <n v="48236"/>
    <n v="52.77"/>
    <x v="0"/>
    <n v="87.068592057761734"/>
    <n v="554"/>
    <s v="US"/>
    <s v="USD"/>
    <n v="1576130400"/>
    <d v="2019-12-12T06:00:00"/>
    <d v="2019-12-19T06:00:00"/>
    <n v="1576735200"/>
    <x v="3"/>
    <x v="7"/>
    <b v="0"/>
    <b v="0"/>
    <x v="3"/>
    <s v="plays"/>
    <s v="theater/plays"/>
  </r>
  <r>
    <n v="29600"/>
    <n v="77021"/>
    <n v="260.20999999999998"/>
    <x v="1"/>
    <n v="48.99554707379135"/>
    <n v="1572"/>
    <s v="GB"/>
    <s v="GBP"/>
    <n v="1407128400"/>
    <d v="2014-08-04T05:00:00"/>
    <d v="2014-09-22T05:00:00"/>
    <n v="1411362000"/>
    <x v="1"/>
    <x v="1"/>
    <b v="0"/>
    <b v="1"/>
    <x v="0"/>
    <s v="food trucks"/>
    <s v="food/food trucks"/>
  </r>
  <r>
    <n v="90600"/>
    <n v="27844"/>
    <n v="30.73"/>
    <x v="0"/>
    <n v="42.969135802469133"/>
    <n v="648"/>
    <s v="GB"/>
    <s v="GBP"/>
    <n v="1560142800"/>
    <d v="2019-06-10T05:00:00"/>
    <d v="2019-07-21T05:00:00"/>
    <n v="1563685200"/>
    <x v="3"/>
    <x v="5"/>
    <b v="0"/>
    <b v="0"/>
    <x v="3"/>
    <s v="plays"/>
    <s v="theater/plays"/>
  </r>
  <r>
    <n v="5200"/>
    <n v="702"/>
    <n v="13.5"/>
    <x v="0"/>
    <n v="33.428571428571431"/>
    <n v="21"/>
    <s v="GB"/>
    <s v="GBP"/>
    <n v="1520575200"/>
    <d v="2018-03-09T06:00:00"/>
    <d v="2018-03-24T05:00:00"/>
    <n v="1521867600"/>
    <x v="9"/>
    <x v="6"/>
    <b v="0"/>
    <b v="1"/>
    <x v="5"/>
    <s v="translations"/>
    <s v="publishing/translations"/>
  </r>
  <r>
    <n v="110300"/>
    <n v="197024"/>
    <n v="178.63"/>
    <x v="1"/>
    <n v="83.982949701619773"/>
    <n v="2346"/>
    <s v="US"/>
    <s v="USD"/>
    <n v="1492664400"/>
    <d v="2017-04-20T05:00:00"/>
    <d v="2017-05-23T05:00:00"/>
    <n v="1495515600"/>
    <x v="5"/>
    <x v="9"/>
    <b v="0"/>
    <b v="0"/>
    <x v="3"/>
    <s v="plays"/>
    <s v="theater/plays"/>
  </r>
  <r>
    <n v="5300"/>
    <n v="11663"/>
    <n v="220.06"/>
    <x v="1"/>
    <n v="101.41739130434783"/>
    <n v="115"/>
    <s v="US"/>
    <s v="USD"/>
    <n v="1454479200"/>
    <d v="2016-02-03T06:00:00"/>
    <d v="2016-02-20T06:00:00"/>
    <n v="1455948000"/>
    <x v="7"/>
    <x v="10"/>
    <b v="0"/>
    <b v="0"/>
    <x v="3"/>
    <s v="plays"/>
    <s v="theater/plays"/>
  </r>
  <r>
    <n v="9200"/>
    <n v="9339"/>
    <n v="101.51"/>
    <x v="1"/>
    <n v="109.87058823529412"/>
    <n v="85"/>
    <s v="IT"/>
    <s v="EUR"/>
    <n v="1281934800"/>
    <d v="2010-08-16T05:00:00"/>
    <d v="2010-08-21T05:00:00"/>
    <n v="1282366800"/>
    <x v="6"/>
    <x v="1"/>
    <b v="0"/>
    <b v="0"/>
    <x v="2"/>
    <s v="wearables"/>
    <s v="technology/wearables"/>
  </r>
  <r>
    <n v="2400"/>
    <n v="4596"/>
    <n v="191.5"/>
    <x v="1"/>
    <n v="31.916666666666668"/>
    <n v="144"/>
    <s v="US"/>
    <s v="USD"/>
    <n v="1573970400"/>
    <d v="2019-11-17T06:00:00"/>
    <d v="2019-11-24T06:00:00"/>
    <n v="1574575200"/>
    <x v="3"/>
    <x v="0"/>
    <b v="0"/>
    <b v="0"/>
    <x v="8"/>
    <s v="audio"/>
    <s v="journalism/audio"/>
  </r>
  <r>
    <n v="56800"/>
    <n v="173437"/>
    <n v="305.35000000000002"/>
    <x v="1"/>
    <n v="70.993450675399103"/>
    <n v="2443"/>
    <s v="US"/>
    <s v="USD"/>
    <n v="1372654800"/>
    <d v="2013-07-01T05:00:00"/>
    <d v="2013-07-27T05:00:00"/>
    <n v="1374901200"/>
    <x v="2"/>
    <x v="8"/>
    <b v="0"/>
    <b v="1"/>
    <x v="0"/>
    <s v="food trucks"/>
    <s v="food/food trucks"/>
  </r>
  <r>
    <n v="191000"/>
    <n v="45831"/>
    <n v="24"/>
    <x v="3"/>
    <n v="77.026890756302521"/>
    <n v="595"/>
    <s v="US"/>
    <s v="USD"/>
    <n v="1275886800"/>
    <d v="2010-06-07T05:00:00"/>
    <d v="2010-07-12T05:00:00"/>
    <n v="1278910800"/>
    <x v="6"/>
    <x v="5"/>
    <b v="1"/>
    <b v="1"/>
    <x v="4"/>
    <s v="shorts"/>
    <s v="film &amp; video/shorts"/>
  </r>
  <r>
    <n v="900"/>
    <n v="6514"/>
    <n v="723.78"/>
    <x v="1"/>
    <n v="101.78125"/>
    <n v="64"/>
    <s v="US"/>
    <s v="USD"/>
    <n v="1561784400"/>
    <d v="2019-06-29T05:00:00"/>
    <d v="2019-07-12T05:00:00"/>
    <n v="1562907600"/>
    <x v="3"/>
    <x v="5"/>
    <b v="0"/>
    <b v="0"/>
    <x v="7"/>
    <s v="photography books"/>
    <s v="photography/photography books"/>
  </r>
  <r>
    <n v="2500"/>
    <n v="13684"/>
    <n v="547.36"/>
    <x v="1"/>
    <n v="51.059701492537314"/>
    <n v="268"/>
    <s v="US"/>
    <s v="USD"/>
    <n v="1332392400"/>
    <d v="2012-03-22T05:00:00"/>
    <d v="2012-03-23T05:00:00"/>
    <n v="1332478800"/>
    <x v="4"/>
    <x v="6"/>
    <b v="0"/>
    <b v="0"/>
    <x v="2"/>
    <s v="wearables"/>
    <s v="technology/wearables"/>
  </r>
  <r>
    <n v="3200"/>
    <n v="13264"/>
    <n v="414.5"/>
    <x v="1"/>
    <n v="68.02051282051282"/>
    <n v="195"/>
    <s v="DK"/>
    <s v="DKK"/>
    <n v="1402376400"/>
    <d v="2014-06-10T05:00:00"/>
    <d v="2014-06-14T05:00:00"/>
    <n v="1402722000"/>
    <x v="1"/>
    <x v="5"/>
    <b v="0"/>
    <b v="0"/>
    <x v="3"/>
    <s v="plays"/>
    <s v="theater/plays"/>
  </r>
  <r>
    <n v="183800"/>
    <n v="1667"/>
    <n v="0.91"/>
    <x v="0"/>
    <n v="30.87037037037037"/>
    <n v="54"/>
    <s v="US"/>
    <s v="USD"/>
    <n v="1495342800"/>
    <d v="2017-05-21T05:00:00"/>
    <d v="2017-06-07T05:00:00"/>
    <n v="1496811600"/>
    <x v="5"/>
    <x v="11"/>
    <b v="0"/>
    <b v="0"/>
    <x v="4"/>
    <s v="animation"/>
    <s v="film &amp; video/animation"/>
  </r>
  <r>
    <n v="9800"/>
    <n v="3349"/>
    <n v="34.17"/>
    <x v="0"/>
    <n v="27.908333333333335"/>
    <n v="120"/>
    <s v="US"/>
    <s v="USD"/>
    <n v="1482213600"/>
    <d v="2016-12-20T06:00:00"/>
    <d v="2016-12-20T06:00:00"/>
    <n v="1482213600"/>
    <x v="7"/>
    <x v="7"/>
    <b v="0"/>
    <b v="1"/>
    <x v="2"/>
    <s v="wearables"/>
    <s v="technology/wearables"/>
  </r>
  <r>
    <n v="193400"/>
    <n v="46317"/>
    <n v="23.95"/>
    <x v="0"/>
    <n v="79.994818652849744"/>
    <n v="579"/>
    <s v="DK"/>
    <s v="DKK"/>
    <n v="1420092000"/>
    <d v="2015-01-01T06:00:00"/>
    <d v="2015-01-03T06:00:00"/>
    <n v="1420264800"/>
    <x v="0"/>
    <x v="2"/>
    <b v="0"/>
    <b v="0"/>
    <x v="2"/>
    <s v="web"/>
    <s v="technology/web"/>
  </r>
  <r>
    <n v="163800"/>
    <n v="78743"/>
    <n v="48.07"/>
    <x v="0"/>
    <n v="38.003378378378379"/>
    <n v="2072"/>
    <s v="US"/>
    <s v="USD"/>
    <n v="1458018000"/>
    <d v="2016-03-15T05:00:00"/>
    <d v="2016-03-20T05:00:00"/>
    <n v="1458450000"/>
    <x v="7"/>
    <x v="6"/>
    <b v="0"/>
    <b v="1"/>
    <x v="4"/>
    <s v="documentary"/>
    <s v="film &amp; video/documentary"/>
  </r>
  <r>
    <n v="100"/>
    <n v="0"/>
    <n v="0"/>
    <x v="0"/>
    <n v="0"/>
    <n v="0"/>
    <s v="US"/>
    <s v="USD"/>
    <n v="1367384400"/>
    <d v="2013-05-01T05:00:00"/>
    <d v="2013-05-29T05:00:00"/>
    <n v="1369803600"/>
    <x v="2"/>
    <x v="11"/>
    <b v="0"/>
    <b v="1"/>
    <x v="3"/>
    <s v="plays"/>
    <s v="theater/plays"/>
  </r>
  <r>
    <n v="153600"/>
    <n v="107743"/>
    <n v="70.150000000000006"/>
    <x v="0"/>
    <n v="59.990534521158132"/>
    <n v="1796"/>
    <s v="US"/>
    <s v="USD"/>
    <n v="1363064400"/>
    <d v="2013-03-12T05:00:00"/>
    <d v="2013-03-14T05:00:00"/>
    <n v="1363237200"/>
    <x v="2"/>
    <x v="6"/>
    <b v="0"/>
    <b v="0"/>
    <x v="4"/>
    <s v="documentary"/>
    <s v="film &amp; video/documentary"/>
  </r>
  <r>
    <n v="1300"/>
    <n v="6889"/>
    <n v="529.91999999999996"/>
    <x v="1"/>
    <n v="37.037634408602152"/>
    <n v="186"/>
    <s v="AU"/>
    <s v="AUD"/>
    <n v="1343365200"/>
    <d v="2012-07-27T05:00:00"/>
    <d v="2012-08-25T05:00:00"/>
    <n v="1345870800"/>
    <x v="4"/>
    <x v="8"/>
    <b v="0"/>
    <b v="1"/>
    <x v="6"/>
    <s v="video games"/>
    <s v="games/video games"/>
  </r>
  <r>
    <n v="25500"/>
    <n v="45983"/>
    <n v="180.33"/>
    <x v="1"/>
    <n v="99.963043478260872"/>
    <n v="460"/>
    <s v="US"/>
    <s v="USD"/>
    <n v="1435726800"/>
    <d v="2015-07-01T05:00:00"/>
    <d v="2015-07-21T05:00:00"/>
    <n v="1437454800"/>
    <x v="0"/>
    <x v="8"/>
    <b v="0"/>
    <b v="0"/>
    <x v="4"/>
    <s v="drama"/>
    <s v="film &amp; video/drama"/>
  </r>
  <r>
    <n v="7500"/>
    <n v="6924"/>
    <n v="92.32"/>
    <x v="0"/>
    <n v="111.6774193548387"/>
    <n v="62"/>
    <s v="IT"/>
    <s v="EUR"/>
    <n v="1431925200"/>
    <d v="2015-05-18T05:00:00"/>
    <d v="2015-05-19T05:00:00"/>
    <n v="1432011600"/>
    <x v="0"/>
    <x v="11"/>
    <b v="0"/>
    <b v="0"/>
    <x v="1"/>
    <s v="rock"/>
    <s v="music/rock"/>
  </r>
  <r>
    <n v="89900"/>
    <n v="12497"/>
    <n v="13.9"/>
    <x v="0"/>
    <n v="36.014409221902014"/>
    <n v="347"/>
    <s v="US"/>
    <s v="USD"/>
    <n v="1362722400"/>
    <d v="2013-03-08T06:00:00"/>
    <d v="2013-04-19T05:00:00"/>
    <n v="1366347600"/>
    <x v="2"/>
    <x v="6"/>
    <b v="0"/>
    <b v="1"/>
    <x v="5"/>
    <s v="radio &amp; podcasts"/>
    <s v="publishing/radio &amp; podcasts"/>
  </r>
  <r>
    <n v="18000"/>
    <n v="166874"/>
    <n v="927.08"/>
    <x v="1"/>
    <n v="66.010284810126578"/>
    <n v="2528"/>
    <s v="US"/>
    <s v="USD"/>
    <n v="1511416800"/>
    <d v="2017-11-23T06:00:00"/>
    <d v="2017-12-10T06:00:00"/>
    <n v="1512885600"/>
    <x v="5"/>
    <x v="0"/>
    <b v="0"/>
    <b v="1"/>
    <x v="3"/>
    <s v="plays"/>
    <s v="theater/plays"/>
  </r>
  <r>
    <n v="2100"/>
    <n v="837"/>
    <n v="39.86"/>
    <x v="0"/>
    <n v="44.05263157894737"/>
    <n v="19"/>
    <s v="US"/>
    <s v="USD"/>
    <n v="1365483600"/>
    <d v="2013-04-09T05:00:00"/>
    <d v="2013-05-28T05:00:00"/>
    <n v="1369717200"/>
    <x v="2"/>
    <x v="9"/>
    <b v="0"/>
    <b v="1"/>
    <x v="2"/>
    <s v="web"/>
    <s v="technology/web"/>
  </r>
  <r>
    <n v="172700"/>
    <n v="193820"/>
    <n v="112.23"/>
    <x v="1"/>
    <n v="52.999726551818434"/>
    <n v="3657"/>
    <s v="US"/>
    <s v="USD"/>
    <n v="1532840400"/>
    <d v="2018-07-29T05:00:00"/>
    <d v="2018-08-19T05:00:00"/>
    <n v="1534654800"/>
    <x v="9"/>
    <x v="8"/>
    <b v="0"/>
    <b v="0"/>
    <x v="3"/>
    <s v="plays"/>
    <s v="theater/plays"/>
  </r>
  <r>
    <n v="168500"/>
    <n v="119510"/>
    <n v="70.930000000000007"/>
    <x v="0"/>
    <n v="95"/>
    <n v="1258"/>
    <s v="US"/>
    <s v="USD"/>
    <n v="1336194000"/>
    <d v="2012-05-05T05:00:00"/>
    <d v="2012-05-15T05:00:00"/>
    <n v="1337058000"/>
    <x v="4"/>
    <x v="11"/>
    <b v="0"/>
    <b v="0"/>
    <x v="3"/>
    <s v="plays"/>
    <s v="theater/plays"/>
  </r>
  <r>
    <n v="7800"/>
    <n v="9289"/>
    <n v="119.09"/>
    <x v="1"/>
    <n v="70.908396946564892"/>
    <n v="131"/>
    <s v="AU"/>
    <s v="AUD"/>
    <n v="1527742800"/>
    <d v="2018-05-31T05:00:00"/>
    <d v="2018-06-24T05:00:00"/>
    <n v="1529816400"/>
    <x v="9"/>
    <x v="11"/>
    <b v="0"/>
    <b v="0"/>
    <x v="4"/>
    <s v="drama"/>
    <s v="film &amp; video/drama"/>
  </r>
  <r>
    <n v="147800"/>
    <n v="35498"/>
    <n v="24.02"/>
    <x v="0"/>
    <n v="98.060773480662988"/>
    <n v="362"/>
    <s v="US"/>
    <s v="USD"/>
    <n v="1564030800"/>
    <d v="2019-07-25T05:00:00"/>
    <d v="2019-08-04T05:00:00"/>
    <n v="1564894800"/>
    <x v="3"/>
    <x v="8"/>
    <b v="0"/>
    <b v="0"/>
    <x v="3"/>
    <s v="plays"/>
    <s v="theater/plays"/>
  </r>
  <r>
    <n v="9100"/>
    <n v="12678"/>
    <n v="139.32"/>
    <x v="1"/>
    <n v="53.046025104602514"/>
    <n v="239"/>
    <s v="US"/>
    <s v="USD"/>
    <n v="1404536400"/>
    <d v="2014-07-05T05:00:00"/>
    <d v="2014-07-06T05:00:00"/>
    <n v="1404622800"/>
    <x v="1"/>
    <x v="8"/>
    <b v="0"/>
    <b v="1"/>
    <x v="6"/>
    <s v="video games"/>
    <s v="games/video games"/>
  </r>
  <r>
    <n v="8300"/>
    <n v="3260"/>
    <n v="39.28"/>
    <x v="3"/>
    <n v="93.142857142857139"/>
    <n v="35"/>
    <s v="US"/>
    <s v="USD"/>
    <n v="1284008400"/>
    <d v="2010-09-09T05:00:00"/>
    <d v="2010-09-11T05:00:00"/>
    <n v="1284181200"/>
    <x v="6"/>
    <x v="3"/>
    <b v="0"/>
    <b v="0"/>
    <x v="4"/>
    <s v="television"/>
    <s v="film &amp; video/television"/>
  </r>
  <r>
    <n v="138700"/>
    <n v="31123"/>
    <n v="22.44"/>
    <x v="3"/>
    <n v="58.945075757575758"/>
    <n v="528"/>
    <s v="CH"/>
    <s v="CHF"/>
    <n v="1386309600"/>
    <d v="2013-12-06T06:00:00"/>
    <d v="2013-12-11T06:00:00"/>
    <n v="1386741600"/>
    <x v="2"/>
    <x v="7"/>
    <b v="0"/>
    <b v="1"/>
    <x v="1"/>
    <s v="rock"/>
    <s v="music/rock"/>
  </r>
  <r>
    <n v="8600"/>
    <n v="4797"/>
    <n v="55.78"/>
    <x v="0"/>
    <n v="36.067669172932334"/>
    <n v="133"/>
    <s v="CA"/>
    <s v="CAD"/>
    <n v="1324620000"/>
    <d v="2011-12-23T06:00:00"/>
    <d v="2011-12-25T06:00:00"/>
    <n v="1324792800"/>
    <x v="8"/>
    <x v="7"/>
    <b v="0"/>
    <b v="1"/>
    <x v="3"/>
    <s v="plays"/>
    <s v="theater/plays"/>
  </r>
  <r>
    <n v="125400"/>
    <n v="53324"/>
    <n v="42.52"/>
    <x v="0"/>
    <n v="63.030732860520096"/>
    <n v="846"/>
    <s v="US"/>
    <s v="USD"/>
    <n v="1281070800"/>
    <d v="2010-08-06T05:00:00"/>
    <d v="2010-09-13T05:00:00"/>
    <n v="1284354000"/>
    <x v="6"/>
    <x v="1"/>
    <b v="0"/>
    <b v="0"/>
    <x v="5"/>
    <s v="nonfiction"/>
    <s v="publishing/nonfiction"/>
  </r>
  <r>
    <n v="5900"/>
    <n v="6608"/>
    <n v="112"/>
    <x v="1"/>
    <n v="84.717948717948715"/>
    <n v="78"/>
    <s v="US"/>
    <s v="USD"/>
    <n v="1493960400"/>
    <d v="2017-05-05T05:00:00"/>
    <d v="2017-05-10T05:00:00"/>
    <n v="1494392400"/>
    <x v="5"/>
    <x v="11"/>
    <b v="0"/>
    <b v="0"/>
    <x v="0"/>
    <s v="food trucks"/>
    <s v="food/food trucks"/>
  </r>
  <r>
    <n v="8800"/>
    <n v="622"/>
    <n v="7.07"/>
    <x v="0"/>
    <n v="62.2"/>
    <n v="10"/>
    <s v="US"/>
    <s v="USD"/>
    <n v="1519365600"/>
    <d v="2018-02-23T06:00:00"/>
    <d v="2018-02-25T06:00:00"/>
    <n v="1519538400"/>
    <x v="9"/>
    <x v="10"/>
    <b v="0"/>
    <b v="1"/>
    <x v="4"/>
    <s v="animation"/>
    <s v="film &amp; video/animation"/>
  </r>
  <r>
    <n v="177700"/>
    <n v="180802"/>
    <n v="101.75"/>
    <x v="1"/>
    <n v="101.97518330513255"/>
    <n v="1773"/>
    <s v="US"/>
    <s v="USD"/>
    <n v="1420696800"/>
    <d v="2015-01-08T06:00:00"/>
    <d v="2015-01-22T06:00:00"/>
    <n v="1421906400"/>
    <x v="0"/>
    <x v="2"/>
    <b v="0"/>
    <b v="1"/>
    <x v="1"/>
    <s v="rock"/>
    <s v="music/rock"/>
  </r>
  <r>
    <n v="800"/>
    <n v="3406"/>
    <n v="425.75"/>
    <x v="1"/>
    <n v="106.4375"/>
    <n v="32"/>
    <s v="US"/>
    <s v="USD"/>
    <n v="1555650000"/>
    <d v="2019-04-19T05:00:00"/>
    <d v="2019-04-22T05:00:00"/>
    <n v="1555909200"/>
    <x v="3"/>
    <x v="9"/>
    <b v="0"/>
    <b v="0"/>
    <x v="3"/>
    <s v="plays"/>
    <s v="theater/plays"/>
  </r>
  <r>
    <n v="7600"/>
    <n v="11061"/>
    <n v="145.54"/>
    <x v="1"/>
    <n v="29.975609756097562"/>
    <n v="369"/>
    <s v="US"/>
    <s v="USD"/>
    <n v="1471928400"/>
    <d v="2016-08-23T05:00:00"/>
    <d v="2016-08-29T05:00:00"/>
    <n v="1472446800"/>
    <x v="7"/>
    <x v="1"/>
    <b v="0"/>
    <b v="1"/>
    <x v="4"/>
    <s v="drama"/>
    <s v="film &amp; video/drama"/>
  </r>
  <r>
    <n v="50500"/>
    <n v="16389"/>
    <n v="32.450000000000003"/>
    <x v="0"/>
    <n v="85.806282722513089"/>
    <n v="191"/>
    <s v="US"/>
    <s v="USD"/>
    <n v="1341291600"/>
    <d v="2012-07-03T05:00:00"/>
    <d v="2012-07-15T05:00:00"/>
    <n v="1342328400"/>
    <x v="4"/>
    <x v="8"/>
    <b v="0"/>
    <b v="0"/>
    <x v="4"/>
    <s v="shorts"/>
    <s v="film &amp; video/shorts"/>
  </r>
  <r>
    <n v="900"/>
    <n v="6303"/>
    <n v="700.33"/>
    <x v="1"/>
    <n v="70.82022471910112"/>
    <n v="89"/>
    <s v="US"/>
    <s v="USD"/>
    <n v="1267682400"/>
    <d v="2010-03-04T06:00:00"/>
    <d v="2010-03-09T06:00:00"/>
    <n v="1268114400"/>
    <x v="6"/>
    <x v="6"/>
    <b v="0"/>
    <b v="0"/>
    <x v="4"/>
    <s v="shorts"/>
    <s v="film &amp; video/shorts"/>
  </r>
  <r>
    <n v="96700"/>
    <n v="81136"/>
    <n v="83.9"/>
    <x v="0"/>
    <n v="40.998484082870135"/>
    <n v="1979"/>
    <s v="US"/>
    <s v="USD"/>
    <n v="1272258000"/>
    <d v="2010-04-26T05:00:00"/>
    <d v="2010-05-09T05:00:00"/>
    <n v="1273381200"/>
    <x v="6"/>
    <x v="9"/>
    <b v="0"/>
    <b v="0"/>
    <x v="3"/>
    <s v="plays"/>
    <s v="theater/plays"/>
  </r>
  <r>
    <n v="2100"/>
    <n v="1768"/>
    <n v="84.19"/>
    <x v="0"/>
    <n v="28.063492063492063"/>
    <n v="63"/>
    <s v="US"/>
    <s v="USD"/>
    <n v="1290492000"/>
    <d v="2010-11-23T06:00:00"/>
    <d v="2010-11-27T06:00:00"/>
    <n v="1290837600"/>
    <x v="6"/>
    <x v="0"/>
    <b v="0"/>
    <b v="0"/>
    <x v="2"/>
    <s v="wearables"/>
    <s v="technology/wearables"/>
  </r>
  <r>
    <n v="8300"/>
    <n v="12944"/>
    <n v="155.94999999999999"/>
    <x v="1"/>
    <n v="88.054421768707485"/>
    <n v="147"/>
    <s v="US"/>
    <s v="USD"/>
    <n v="1451109600"/>
    <d v="2015-12-26T06:00:00"/>
    <d v="2016-02-01T06:00:00"/>
    <n v="1454306400"/>
    <x v="0"/>
    <x v="7"/>
    <b v="0"/>
    <b v="1"/>
    <x v="3"/>
    <s v="plays"/>
    <s v="theater/plays"/>
  </r>
  <r>
    <n v="189200"/>
    <n v="188480"/>
    <n v="99.62"/>
    <x v="0"/>
    <n v="31"/>
    <n v="6080"/>
    <s v="CA"/>
    <s v="CAD"/>
    <n v="1454652000"/>
    <d v="2016-02-05T06:00:00"/>
    <d v="2016-03-12T06:00:00"/>
    <n v="1457762400"/>
    <x v="7"/>
    <x v="10"/>
    <b v="0"/>
    <b v="0"/>
    <x v="4"/>
    <s v="animation"/>
    <s v="film &amp; video/animation"/>
  </r>
  <r>
    <n v="9000"/>
    <n v="7227"/>
    <n v="80.3"/>
    <x v="0"/>
    <n v="90.337500000000006"/>
    <n v="80"/>
    <s v="GB"/>
    <s v="GBP"/>
    <n v="1385186400"/>
    <d v="2013-11-23T06:00:00"/>
    <d v="2014-01-07T06:00:00"/>
    <n v="1389074400"/>
    <x v="2"/>
    <x v="0"/>
    <b v="0"/>
    <b v="0"/>
    <x v="1"/>
    <s v="indie rock"/>
    <s v="music/indie rock"/>
  </r>
  <r>
    <n v="5100"/>
    <n v="574"/>
    <n v="11.25"/>
    <x v="0"/>
    <n v="63.777777777777779"/>
    <n v="9"/>
    <s v="US"/>
    <s v="USD"/>
    <n v="1399698000"/>
    <d v="2014-05-10T05:00:00"/>
    <d v="2014-06-07T05:00:00"/>
    <n v="1402117200"/>
    <x v="1"/>
    <x v="11"/>
    <b v="0"/>
    <b v="0"/>
    <x v="6"/>
    <s v="video games"/>
    <s v="games/video games"/>
  </r>
  <r>
    <n v="105000"/>
    <n v="96328"/>
    <n v="91.74"/>
    <x v="0"/>
    <n v="53.995515695067262"/>
    <n v="1784"/>
    <s v="US"/>
    <s v="USD"/>
    <n v="1283230800"/>
    <d v="2010-08-31T05:00:00"/>
    <d v="2010-09-14T05:00:00"/>
    <n v="1284440400"/>
    <x v="6"/>
    <x v="1"/>
    <b v="0"/>
    <b v="1"/>
    <x v="5"/>
    <s v="fiction"/>
    <s v="publishing/fiction"/>
  </r>
  <r>
    <n v="186700"/>
    <n v="178338"/>
    <n v="95.52"/>
    <x v="2"/>
    <n v="48.993956043956047"/>
    <n v="3640"/>
    <s v="CH"/>
    <s v="CHF"/>
    <n v="1384149600"/>
    <d v="2013-11-11T06:00:00"/>
    <d v="2014-01-06T06:00:00"/>
    <n v="1388988000"/>
    <x v="2"/>
    <x v="0"/>
    <b v="0"/>
    <b v="0"/>
    <x v="6"/>
    <s v="video games"/>
    <s v="games/video games"/>
  </r>
  <r>
    <n v="1600"/>
    <n v="8046"/>
    <n v="502.88"/>
    <x v="1"/>
    <n v="63.857142857142854"/>
    <n v="126"/>
    <s v="CA"/>
    <s v="CAD"/>
    <n v="1516860000"/>
    <d v="2018-01-25T06:00:00"/>
    <d v="2018-01-26T06:00:00"/>
    <n v="1516946400"/>
    <x v="9"/>
    <x v="2"/>
    <b v="0"/>
    <b v="0"/>
    <x v="3"/>
    <s v="plays"/>
    <s v="theater/plays"/>
  </r>
  <r>
    <n v="115600"/>
    <n v="184086"/>
    <n v="159.24"/>
    <x v="1"/>
    <n v="82.996393146979258"/>
    <n v="2218"/>
    <s v="GB"/>
    <s v="GBP"/>
    <n v="1374642000"/>
    <d v="2013-07-24T05:00:00"/>
    <d v="2013-08-29T05:00:00"/>
    <n v="1377752400"/>
    <x v="2"/>
    <x v="8"/>
    <b v="0"/>
    <b v="0"/>
    <x v="1"/>
    <s v="indie rock"/>
    <s v="music/indie rock"/>
  </r>
  <r>
    <n v="89100"/>
    <n v="13385"/>
    <n v="15.02"/>
    <x v="0"/>
    <n v="55.08230452674897"/>
    <n v="243"/>
    <s v="US"/>
    <s v="USD"/>
    <n v="1534482000"/>
    <d v="2018-08-17T05:00:00"/>
    <d v="2018-08-18T05:00:00"/>
    <n v="1534568400"/>
    <x v="9"/>
    <x v="1"/>
    <b v="0"/>
    <b v="1"/>
    <x v="4"/>
    <s v="drama"/>
    <s v="film &amp; video/drama"/>
  </r>
  <r>
    <n v="2600"/>
    <n v="12533"/>
    <n v="482.04"/>
    <x v="1"/>
    <n v="62.044554455445542"/>
    <n v="202"/>
    <s v="IT"/>
    <s v="EUR"/>
    <n v="1528434000"/>
    <d v="2018-06-08T05:00:00"/>
    <d v="2018-06-10T05:00:00"/>
    <n v="1528606800"/>
    <x v="9"/>
    <x v="5"/>
    <b v="0"/>
    <b v="1"/>
    <x v="3"/>
    <s v="plays"/>
    <s v="theater/plays"/>
  </r>
  <r>
    <n v="9800"/>
    <n v="14697"/>
    <n v="149.97"/>
    <x v="1"/>
    <n v="104.97857142857143"/>
    <n v="140"/>
    <s v="IT"/>
    <s v="EUR"/>
    <n v="1282626000"/>
    <d v="2010-08-24T05:00:00"/>
    <d v="2010-09-19T05:00:00"/>
    <n v="1284872400"/>
    <x v="6"/>
    <x v="1"/>
    <b v="0"/>
    <b v="0"/>
    <x v="5"/>
    <s v="fiction"/>
    <s v="publishing/fiction"/>
  </r>
  <r>
    <n v="84400"/>
    <n v="98935"/>
    <n v="117.22"/>
    <x v="1"/>
    <n v="94.044676806083643"/>
    <n v="1052"/>
    <s v="DK"/>
    <s v="DKK"/>
    <n v="1535605200"/>
    <d v="2018-08-30T05:00:00"/>
    <d v="2018-09-22T05:00:00"/>
    <n v="1537592400"/>
    <x v="9"/>
    <x v="1"/>
    <b v="1"/>
    <b v="1"/>
    <x v="4"/>
    <s v="documentary"/>
    <s v="film &amp; video/documentary"/>
  </r>
  <r>
    <n v="151300"/>
    <n v="57034"/>
    <n v="37.700000000000003"/>
    <x v="0"/>
    <n v="44.007716049382715"/>
    <n v="1296"/>
    <s v="US"/>
    <s v="USD"/>
    <n v="1379826000"/>
    <d v="2013-09-22T05:00:00"/>
    <d v="2013-10-08T05:00:00"/>
    <n v="1381208400"/>
    <x v="2"/>
    <x v="3"/>
    <b v="0"/>
    <b v="0"/>
    <x v="6"/>
    <s v="mobile games"/>
    <s v="games/mobile games"/>
  </r>
  <r>
    <n v="9800"/>
    <n v="7120"/>
    <n v="72.650000000000006"/>
    <x v="0"/>
    <n v="92.467532467532465"/>
    <n v="77"/>
    <s v="US"/>
    <s v="USD"/>
    <n v="1561957200"/>
    <d v="2019-07-01T05:00:00"/>
    <d v="2019-07-07T05:00:00"/>
    <n v="1562475600"/>
    <x v="3"/>
    <x v="8"/>
    <b v="0"/>
    <b v="1"/>
    <x v="0"/>
    <s v="food trucks"/>
    <s v="food/food trucks"/>
  </r>
  <r>
    <n v="5300"/>
    <n v="14097"/>
    <n v="265.98"/>
    <x v="1"/>
    <n v="57.072874493927124"/>
    <n v="247"/>
    <s v="US"/>
    <s v="USD"/>
    <n v="1525496400"/>
    <d v="2018-05-05T05:00:00"/>
    <d v="2018-05-27T05:00:00"/>
    <n v="1527397200"/>
    <x v="9"/>
    <x v="11"/>
    <b v="0"/>
    <b v="0"/>
    <x v="7"/>
    <s v="photography books"/>
    <s v="photography/photography books"/>
  </r>
  <r>
    <n v="178000"/>
    <n v="43086"/>
    <n v="24.21"/>
    <x v="0"/>
    <n v="109.07848101265823"/>
    <n v="395"/>
    <s v="IT"/>
    <s v="EUR"/>
    <n v="1433912400"/>
    <d v="2015-06-10T05:00:00"/>
    <d v="2015-07-06T05:00:00"/>
    <n v="1436158800"/>
    <x v="0"/>
    <x v="5"/>
    <b v="0"/>
    <b v="0"/>
    <x v="6"/>
    <s v="mobile games"/>
    <s v="games/mobile games"/>
  </r>
  <r>
    <n v="77000"/>
    <n v="1930"/>
    <n v="2.5099999999999998"/>
    <x v="0"/>
    <n v="39.387755102040813"/>
    <n v="49"/>
    <s v="GB"/>
    <s v="GBP"/>
    <n v="1453442400"/>
    <d v="2016-01-22T06:00:00"/>
    <d v="2016-02-21T06:00:00"/>
    <n v="1456034400"/>
    <x v="7"/>
    <x v="2"/>
    <b v="0"/>
    <b v="0"/>
    <x v="1"/>
    <s v="indie rock"/>
    <s v="music/indie rock"/>
  </r>
  <r>
    <n v="84900"/>
    <n v="13864"/>
    <n v="16.329999999999998"/>
    <x v="0"/>
    <n v="77.022222222222226"/>
    <n v="180"/>
    <s v="US"/>
    <s v="USD"/>
    <n v="1378875600"/>
    <d v="2013-09-11T05:00:00"/>
    <d v="2013-09-26T05:00:00"/>
    <n v="1380171600"/>
    <x v="2"/>
    <x v="3"/>
    <b v="0"/>
    <b v="0"/>
    <x v="6"/>
    <s v="video games"/>
    <s v="games/video games"/>
  </r>
  <r>
    <n v="2800"/>
    <n v="7742"/>
    <n v="276.5"/>
    <x v="1"/>
    <n v="92.166666666666671"/>
    <n v="84"/>
    <s v="US"/>
    <s v="USD"/>
    <n v="1452232800"/>
    <d v="2016-01-08T06:00:00"/>
    <d v="2016-01-21T06:00:00"/>
    <n v="1453356000"/>
    <x v="7"/>
    <x v="2"/>
    <b v="0"/>
    <b v="0"/>
    <x v="1"/>
    <s v="rock"/>
    <s v="music/rock"/>
  </r>
  <r>
    <n v="184800"/>
    <n v="164109"/>
    <n v="88.8"/>
    <x v="0"/>
    <n v="61.007063197026021"/>
    <n v="2690"/>
    <s v="US"/>
    <s v="USD"/>
    <n v="1577253600"/>
    <d v="2019-12-25T06:00:00"/>
    <d v="2020-01-14T06:00:00"/>
    <n v="1578981600"/>
    <x v="3"/>
    <x v="7"/>
    <b v="0"/>
    <b v="0"/>
    <x v="3"/>
    <s v="plays"/>
    <s v="theater/plays"/>
  </r>
  <r>
    <n v="4200"/>
    <n v="6870"/>
    <n v="163.57"/>
    <x v="1"/>
    <n v="78.068181818181813"/>
    <n v="88"/>
    <s v="US"/>
    <s v="USD"/>
    <n v="1537160400"/>
    <d v="2018-09-17T05:00:00"/>
    <d v="2018-09-20T05:00:00"/>
    <n v="1537419600"/>
    <x v="9"/>
    <x v="3"/>
    <b v="0"/>
    <b v="1"/>
    <x v="3"/>
    <s v="plays"/>
    <s v="theater/plays"/>
  </r>
  <r>
    <n v="1300"/>
    <n v="12597"/>
    <n v="969"/>
    <x v="1"/>
    <n v="80.75"/>
    <n v="156"/>
    <s v="US"/>
    <s v="USD"/>
    <n v="1422165600"/>
    <d v="2015-01-25T06:00:00"/>
    <d v="2015-02-06T06:00:00"/>
    <n v="1423202400"/>
    <x v="0"/>
    <x v="2"/>
    <b v="0"/>
    <b v="0"/>
    <x v="4"/>
    <s v="drama"/>
    <s v="film &amp; video/drama"/>
  </r>
  <r>
    <n v="66100"/>
    <n v="179074"/>
    <n v="270.91000000000003"/>
    <x v="1"/>
    <n v="59.991289782244557"/>
    <n v="2985"/>
    <s v="US"/>
    <s v="USD"/>
    <n v="1459486800"/>
    <d v="2016-04-01T05:00:00"/>
    <d v="2016-04-14T05:00:00"/>
    <n v="1460610000"/>
    <x v="7"/>
    <x v="9"/>
    <b v="0"/>
    <b v="0"/>
    <x v="3"/>
    <s v="plays"/>
    <s v="theater/plays"/>
  </r>
  <r>
    <n v="29500"/>
    <n v="83843"/>
    <n v="284.20999999999998"/>
    <x v="1"/>
    <n v="110.03018372703411"/>
    <n v="762"/>
    <s v="US"/>
    <s v="USD"/>
    <n v="1369717200"/>
    <d v="2013-05-28T05:00:00"/>
    <d v="2013-06-06T05:00:00"/>
    <n v="1370494800"/>
    <x v="2"/>
    <x v="11"/>
    <b v="0"/>
    <b v="0"/>
    <x v="2"/>
    <s v="wearables"/>
    <s v="technology/wearables"/>
  </r>
  <r>
    <n v="100"/>
    <n v="4"/>
    <n v="4"/>
    <x v="3"/>
    <n v="4"/>
    <n v="1"/>
    <s v="CH"/>
    <s v="CHF"/>
    <n v="1330495200"/>
    <d v="2012-02-29T06:00:00"/>
    <d v="2012-03-21T05:00:00"/>
    <n v="1332306000"/>
    <x v="4"/>
    <x v="10"/>
    <b v="0"/>
    <b v="0"/>
    <x v="1"/>
    <s v="indie rock"/>
    <s v="music/indie rock"/>
  </r>
  <r>
    <n v="180100"/>
    <n v="105598"/>
    <n v="58.63"/>
    <x v="0"/>
    <n v="37.99856063332134"/>
    <n v="2779"/>
    <s v="AU"/>
    <s v="AUD"/>
    <n v="1419055200"/>
    <d v="2014-12-20T06:00:00"/>
    <d v="2015-01-29T06:00:00"/>
    <n v="1422511200"/>
    <x v="1"/>
    <x v="7"/>
    <b v="0"/>
    <b v="1"/>
    <x v="2"/>
    <s v="web"/>
    <s v="technology/web"/>
  </r>
  <r>
    <n v="9000"/>
    <n v="8866"/>
    <n v="98.51"/>
    <x v="0"/>
    <n v="96.369565217391298"/>
    <n v="92"/>
    <s v="US"/>
    <s v="USD"/>
    <n v="1480140000"/>
    <d v="2016-11-26T06:00:00"/>
    <d v="2016-11-28T06:00:00"/>
    <n v="1480312800"/>
    <x v="7"/>
    <x v="0"/>
    <b v="0"/>
    <b v="0"/>
    <x v="3"/>
    <s v="plays"/>
    <s v="theater/plays"/>
  </r>
  <r>
    <n v="170600"/>
    <n v="75022"/>
    <n v="43.98"/>
    <x v="0"/>
    <n v="72.978599221789878"/>
    <n v="1028"/>
    <s v="US"/>
    <s v="USD"/>
    <n v="1293948000"/>
    <d v="2011-01-02T06:00:00"/>
    <d v="2011-01-03T06:00:00"/>
    <n v="1294034400"/>
    <x v="8"/>
    <x v="2"/>
    <b v="0"/>
    <b v="0"/>
    <x v="1"/>
    <s v="rock"/>
    <s v="music/rock"/>
  </r>
  <r>
    <n v="9500"/>
    <n v="14408"/>
    <n v="151.66"/>
    <x v="1"/>
    <n v="26.007220216606498"/>
    <n v="554"/>
    <s v="CA"/>
    <s v="CAD"/>
    <n v="1482127200"/>
    <d v="2016-12-19T06:00:00"/>
    <d v="2016-12-25T06:00:00"/>
    <n v="1482645600"/>
    <x v="7"/>
    <x v="7"/>
    <b v="0"/>
    <b v="0"/>
    <x v="1"/>
    <s v="indie rock"/>
    <s v="music/indie rock"/>
  </r>
  <r>
    <n v="6300"/>
    <n v="14089"/>
    <n v="223.63"/>
    <x v="1"/>
    <n v="104.36296296296297"/>
    <n v="135"/>
    <s v="DK"/>
    <s v="DKK"/>
    <n v="1396414800"/>
    <d v="2014-04-02T05:00:00"/>
    <d v="2014-05-03T05:00:00"/>
    <n v="1399093200"/>
    <x v="1"/>
    <x v="9"/>
    <b v="0"/>
    <b v="0"/>
    <x v="1"/>
    <s v="rock"/>
    <s v="music/rock"/>
  </r>
  <r>
    <n v="5200"/>
    <n v="12467"/>
    <n v="239.75"/>
    <x v="1"/>
    <n v="102.18852459016394"/>
    <n v="122"/>
    <s v="US"/>
    <s v="USD"/>
    <n v="1315285200"/>
    <d v="2011-09-06T05:00:00"/>
    <d v="2011-09-13T05:00:00"/>
    <n v="1315890000"/>
    <x v="8"/>
    <x v="3"/>
    <b v="0"/>
    <b v="1"/>
    <x v="5"/>
    <s v="translations"/>
    <s v="publishing/translations"/>
  </r>
  <r>
    <n v="6000"/>
    <n v="11960"/>
    <n v="199.33"/>
    <x v="1"/>
    <n v="54.117647058823529"/>
    <n v="221"/>
    <s v="US"/>
    <s v="USD"/>
    <n v="1443762000"/>
    <d v="2015-10-02T05:00:00"/>
    <d v="2015-10-05T05:00:00"/>
    <n v="1444021200"/>
    <x v="0"/>
    <x v="4"/>
    <b v="0"/>
    <b v="1"/>
    <x v="4"/>
    <s v="science fiction"/>
    <s v="film &amp; video/science fiction"/>
  </r>
  <r>
    <n v="5800"/>
    <n v="7966"/>
    <n v="137.34"/>
    <x v="1"/>
    <n v="63.222222222222221"/>
    <n v="126"/>
    <s v="US"/>
    <s v="USD"/>
    <n v="1456293600"/>
    <d v="2016-02-24T06:00:00"/>
    <d v="2016-04-07T05:00:00"/>
    <n v="1460005200"/>
    <x v="7"/>
    <x v="10"/>
    <b v="0"/>
    <b v="0"/>
    <x v="3"/>
    <s v="plays"/>
    <s v="theater/plays"/>
  </r>
  <r>
    <n v="105300"/>
    <n v="106321"/>
    <n v="100.97"/>
    <x v="1"/>
    <n v="104.03228962818004"/>
    <n v="1022"/>
    <s v="US"/>
    <s v="USD"/>
    <n v="1470114000"/>
    <d v="2016-08-02T05:00:00"/>
    <d v="2016-08-09T05:00:00"/>
    <n v="1470718800"/>
    <x v="7"/>
    <x v="1"/>
    <b v="0"/>
    <b v="0"/>
    <x v="3"/>
    <s v="plays"/>
    <s v="theater/plays"/>
  </r>
  <r>
    <n v="20000"/>
    <n v="158832"/>
    <n v="794.16"/>
    <x v="1"/>
    <n v="49.994334277620396"/>
    <n v="3177"/>
    <s v="US"/>
    <s v="USD"/>
    <n v="1321596000"/>
    <d v="2011-11-18T06:00:00"/>
    <d v="2011-12-28T06:00:00"/>
    <n v="1325052000"/>
    <x v="8"/>
    <x v="0"/>
    <b v="0"/>
    <b v="0"/>
    <x v="4"/>
    <s v="animation"/>
    <s v="film &amp; video/animation"/>
  </r>
  <r>
    <n v="3000"/>
    <n v="11091"/>
    <n v="369.7"/>
    <x v="1"/>
    <n v="56.015151515151516"/>
    <n v="198"/>
    <s v="CH"/>
    <s v="CHF"/>
    <n v="1318827600"/>
    <d v="2011-10-17T05:00:00"/>
    <d v="2011-10-19T05:00:00"/>
    <n v="1319000400"/>
    <x v="8"/>
    <x v="4"/>
    <b v="0"/>
    <b v="0"/>
    <x v="3"/>
    <s v="plays"/>
    <s v="theater/plays"/>
  </r>
  <r>
    <n v="9900"/>
    <n v="1269"/>
    <n v="12.82"/>
    <x v="0"/>
    <n v="48.807692307692307"/>
    <n v="26"/>
    <s v="CH"/>
    <s v="CHF"/>
    <n v="1552366800"/>
    <d v="2019-03-12T05:00:00"/>
    <d v="2019-03-14T05:00:00"/>
    <n v="1552539600"/>
    <x v="3"/>
    <x v="6"/>
    <b v="0"/>
    <b v="0"/>
    <x v="1"/>
    <s v="rock"/>
    <s v="music/rock"/>
  </r>
  <r>
    <n v="3700"/>
    <n v="5107"/>
    <n v="138.03"/>
    <x v="1"/>
    <n v="60.082352941176474"/>
    <n v="85"/>
    <s v="AU"/>
    <s v="AUD"/>
    <n v="1542088800"/>
    <d v="2018-11-13T06:00:00"/>
    <d v="2018-12-03T06:00:00"/>
    <n v="1543816800"/>
    <x v="9"/>
    <x v="0"/>
    <b v="0"/>
    <b v="0"/>
    <x v="4"/>
    <s v="documentary"/>
    <s v="film &amp; video/documentary"/>
  </r>
  <r>
    <n v="168700"/>
    <n v="141393"/>
    <n v="83.81"/>
    <x v="0"/>
    <n v="78.990502793296088"/>
    <n v="1790"/>
    <s v="US"/>
    <s v="USD"/>
    <n v="1426395600"/>
    <d v="2015-03-15T05:00:00"/>
    <d v="2015-03-23T05:00:00"/>
    <n v="1427086800"/>
    <x v="0"/>
    <x v="6"/>
    <b v="0"/>
    <b v="0"/>
    <x v="3"/>
    <s v="plays"/>
    <s v="theater/plays"/>
  </r>
  <r>
    <n v="94900"/>
    <n v="194166"/>
    <n v="204.6"/>
    <x v="1"/>
    <n v="53.99499443826474"/>
    <n v="3596"/>
    <s v="US"/>
    <s v="USD"/>
    <n v="1321336800"/>
    <d v="2011-11-15T06:00:00"/>
    <d v="2011-12-05T06:00:00"/>
    <n v="1323064800"/>
    <x v="8"/>
    <x v="0"/>
    <b v="0"/>
    <b v="0"/>
    <x v="3"/>
    <s v="plays"/>
    <s v="theater/plays"/>
  </r>
  <r>
    <n v="9300"/>
    <n v="4124"/>
    <n v="44.34"/>
    <x v="0"/>
    <n v="111.45945945945945"/>
    <n v="37"/>
    <s v="US"/>
    <s v="USD"/>
    <n v="1456293600"/>
    <d v="2016-02-24T06:00:00"/>
    <d v="2016-03-18T05:00:00"/>
    <n v="1458277200"/>
    <x v="7"/>
    <x v="10"/>
    <b v="0"/>
    <b v="1"/>
    <x v="1"/>
    <s v="electric music"/>
    <s v="music/electric music"/>
  </r>
  <r>
    <n v="6800"/>
    <n v="14865"/>
    <n v="218.6"/>
    <x v="1"/>
    <n v="60.922131147540981"/>
    <n v="244"/>
    <s v="US"/>
    <s v="USD"/>
    <n v="1404968400"/>
    <d v="2014-07-10T05:00:00"/>
    <d v="2014-07-12T05:00:00"/>
    <n v="1405141200"/>
    <x v="1"/>
    <x v="8"/>
    <b v="0"/>
    <b v="0"/>
    <x v="1"/>
    <s v="rock"/>
    <s v="music/rock"/>
  </r>
  <r>
    <n v="72400"/>
    <n v="134688"/>
    <n v="186.03"/>
    <x v="1"/>
    <n v="26.0015444015444"/>
    <n v="5180"/>
    <s v="US"/>
    <s v="USD"/>
    <n v="1279170000"/>
    <d v="2010-07-15T05:00:00"/>
    <d v="2010-08-29T05:00:00"/>
    <n v="1283058000"/>
    <x v="6"/>
    <x v="8"/>
    <b v="0"/>
    <b v="0"/>
    <x v="3"/>
    <s v="plays"/>
    <s v="theater/plays"/>
  </r>
  <r>
    <n v="20100"/>
    <n v="47705"/>
    <n v="237.34"/>
    <x v="1"/>
    <n v="80.993208828522924"/>
    <n v="589"/>
    <s v="IT"/>
    <s v="EUR"/>
    <n v="1294725600"/>
    <d v="2011-01-11T06:00:00"/>
    <d v="2011-01-23T06:00:00"/>
    <n v="1295762400"/>
    <x v="8"/>
    <x v="2"/>
    <b v="0"/>
    <b v="0"/>
    <x v="4"/>
    <s v="animation"/>
    <s v="film &amp; video/animation"/>
  </r>
  <r>
    <n v="31200"/>
    <n v="95364"/>
    <n v="305.64999999999998"/>
    <x v="1"/>
    <n v="34.995963302752294"/>
    <n v="2725"/>
    <s v="US"/>
    <s v="USD"/>
    <n v="1419055200"/>
    <d v="2014-12-20T06:00:00"/>
    <d v="2014-12-26T06:00:00"/>
    <n v="1419573600"/>
    <x v="1"/>
    <x v="7"/>
    <b v="0"/>
    <b v="1"/>
    <x v="1"/>
    <s v="rock"/>
    <s v="music/rock"/>
  </r>
  <r>
    <n v="3500"/>
    <n v="3295"/>
    <n v="94.14"/>
    <x v="0"/>
    <n v="94.142857142857139"/>
    <n v="35"/>
    <s v="IT"/>
    <s v="EUR"/>
    <n v="1434690000"/>
    <d v="2015-06-19T05:00:00"/>
    <d v="2015-08-05T05:00:00"/>
    <n v="1438750800"/>
    <x v="0"/>
    <x v="5"/>
    <b v="0"/>
    <b v="0"/>
    <x v="4"/>
    <s v="shorts"/>
    <s v="film &amp; video/shorts"/>
  </r>
  <r>
    <n v="9000"/>
    <n v="4896"/>
    <n v="54.4"/>
    <x v="3"/>
    <n v="52.085106382978722"/>
    <n v="94"/>
    <s v="US"/>
    <s v="USD"/>
    <n v="1443416400"/>
    <d v="2015-09-28T05:00:00"/>
    <d v="2015-10-14T05:00:00"/>
    <n v="1444798800"/>
    <x v="0"/>
    <x v="3"/>
    <b v="0"/>
    <b v="1"/>
    <x v="1"/>
    <s v="rock"/>
    <s v="music/rock"/>
  </r>
  <r>
    <n v="6700"/>
    <n v="7496"/>
    <n v="111.88"/>
    <x v="1"/>
    <n v="24.986666666666668"/>
    <n v="300"/>
    <s v="US"/>
    <s v="USD"/>
    <n v="1399006800"/>
    <d v="2014-05-02T05:00:00"/>
    <d v="2014-05-04T05:00:00"/>
    <n v="1399179600"/>
    <x v="1"/>
    <x v="11"/>
    <b v="0"/>
    <b v="0"/>
    <x v="8"/>
    <s v="audio"/>
    <s v="journalism/audio"/>
  </r>
  <r>
    <n v="2700"/>
    <n v="9967"/>
    <n v="369.15"/>
    <x v="1"/>
    <n v="69.215277777777771"/>
    <n v="144"/>
    <s v="US"/>
    <s v="USD"/>
    <n v="1575698400"/>
    <d v="2019-12-07T06:00:00"/>
    <d v="2019-12-17T06:00:00"/>
    <n v="1576562400"/>
    <x v="3"/>
    <x v="7"/>
    <b v="0"/>
    <b v="1"/>
    <x v="0"/>
    <s v="food trucks"/>
    <s v="food/food trucks"/>
  </r>
  <r>
    <n v="83300"/>
    <n v="52421"/>
    <n v="62.93"/>
    <x v="0"/>
    <n v="93.944444444444443"/>
    <n v="558"/>
    <s v="US"/>
    <s v="USD"/>
    <n v="1400562000"/>
    <d v="2014-05-20T05:00:00"/>
    <d v="2014-05-23T05:00:00"/>
    <n v="1400821200"/>
    <x v="1"/>
    <x v="11"/>
    <b v="0"/>
    <b v="1"/>
    <x v="3"/>
    <s v="plays"/>
    <s v="theater/plays"/>
  </r>
  <r>
    <n v="9700"/>
    <n v="6298"/>
    <n v="64.930000000000007"/>
    <x v="0"/>
    <n v="98.40625"/>
    <n v="64"/>
    <s v="US"/>
    <s v="USD"/>
    <n v="1509512400"/>
    <d v="2017-11-01T05:00:00"/>
    <d v="2017-11-18T06:00:00"/>
    <n v="1510984800"/>
    <x v="5"/>
    <x v="0"/>
    <b v="0"/>
    <b v="0"/>
    <x v="3"/>
    <s v="plays"/>
    <s v="theater/plays"/>
  </r>
  <r>
    <n v="8200"/>
    <n v="1546"/>
    <n v="18.850000000000001"/>
    <x v="3"/>
    <n v="41.783783783783782"/>
    <n v="37"/>
    <s v="US"/>
    <s v="USD"/>
    <n v="1299823200"/>
    <d v="2011-03-11T06:00:00"/>
    <d v="2011-04-06T05:00:00"/>
    <n v="1302066000"/>
    <x v="8"/>
    <x v="6"/>
    <b v="0"/>
    <b v="0"/>
    <x v="1"/>
    <s v="jazz"/>
    <s v="music/jazz"/>
  </r>
  <r>
    <n v="96500"/>
    <n v="16168"/>
    <n v="16.75"/>
    <x v="0"/>
    <n v="65.991836734693877"/>
    <n v="245"/>
    <s v="US"/>
    <s v="USD"/>
    <n v="1322719200"/>
    <d v="2011-12-01T06:00:00"/>
    <d v="2011-12-04T06:00:00"/>
    <n v="1322978400"/>
    <x v="8"/>
    <x v="7"/>
    <b v="0"/>
    <b v="0"/>
    <x v="4"/>
    <s v="science fiction"/>
    <s v="film &amp; video/science fiction"/>
  </r>
  <r>
    <n v="6200"/>
    <n v="6269"/>
    <n v="101.11"/>
    <x v="1"/>
    <n v="72.05747126436782"/>
    <n v="87"/>
    <s v="US"/>
    <s v="USD"/>
    <n v="1312693200"/>
    <d v="2011-08-07T05:00:00"/>
    <d v="2011-08-19T05:00:00"/>
    <n v="1313730000"/>
    <x v="8"/>
    <x v="1"/>
    <b v="0"/>
    <b v="0"/>
    <x v="1"/>
    <s v="jazz"/>
    <s v="music/jazz"/>
  </r>
  <r>
    <n v="43800"/>
    <n v="149578"/>
    <n v="341.5"/>
    <x v="1"/>
    <n v="48.003209242618745"/>
    <n v="3116"/>
    <s v="US"/>
    <s v="USD"/>
    <n v="1393394400"/>
    <d v="2014-02-26T06:00:00"/>
    <d v="2014-03-06T06:00:00"/>
    <n v="1394085600"/>
    <x v="1"/>
    <x v="10"/>
    <b v="0"/>
    <b v="0"/>
    <x v="3"/>
    <s v="plays"/>
    <s v="theater/plays"/>
  </r>
  <r>
    <n v="6000"/>
    <n v="3841"/>
    <n v="64.02"/>
    <x v="0"/>
    <n v="54.098591549295776"/>
    <n v="71"/>
    <s v="US"/>
    <s v="USD"/>
    <n v="1304053200"/>
    <d v="2011-04-29T05:00:00"/>
    <d v="2011-05-14T05:00:00"/>
    <n v="1305349200"/>
    <x v="8"/>
    <x v="9"/>
    <b v="0"/>
    <b v="0"/>
    <x v="2"/>
    <s v="web"/>
    <s v="technology/web"/>
  </r>
  <r>
    <n v="8700"/>
    <n v="4531"/>
    <n v="52.08"/>
    <x v="0"/>
    <n v="107.88095238095238"/>
    <n v="42"/>
    <s v="US"/>
    <s v="USD"/>
    <n v="1433912400"/>
    <d v="2015-06-10T05:00:00"/>
    <d v="2015-06-15T05:00:00"/>
    <n v="1434344400"/>
    <x v="0"/>
    <x v="5"/>
    <b v="0"/>
    <b v="1"/>
    <x v="6"/>
    <s v="video games"/>
    <s v="games/video games"/>
  </r>
  <r>
    <n v="18900"/>
    <n v="60934"/>
    <n v="322.39999999999998"/>
    <x v="1"/>
    <n v="67.034103410341032"/>
    <n v="909"/>
    <s v="US"/>
    <s v="USD"/>
    <n v="1329717600"/>
    <d v="2012-02-20T06:00:00"/>
    <d v="2012-03-08T06:00:00"/>
    <n v="1331186400"/>
    <x v="4"/>
    <x v="10"/>
    <b v="0"/>
    <b v="0"/>
    <x v="4"/>
    <s v="documentary"/>
    <s v="film &amp; video/documentary"/>
  </r>
  <r>
    <n v="86400"/>
    <n v="103255"/>
    <n v="119.51"/>
    <x v="1"/>
    <n v="64.01425914445133"/>
    <n v="1613"/>
    <s v="US"/>
    <s v="USD"/>
    <n v="1335330000"/>
    <d v="2012-04-25T05:00:00"/>
    <d v="2012-05-09T05:00:00"/>
    <n v="1336539600"/>
    <x v="4"/>
    <x v="9"/>
    <b v="0"/>
    <b v="0"/>
    <x v="2"/>
    <s v="web"/>
    <s v="technology/web"/>
  </r>
  <r>
    <n v="8900"/>
    <n v="13065"/>
    <n v="146.80000000000001"/>
    <x v="1"/>
    <n v="96.066176470588232"/>
    <n v="136"/>
    <s v="US"/>
    <s v="USD"/>
    <n v="1268888400"/>
    <d v="2010-03-18T05:00:00"/>
    <d v="2010-03-28T05:00:00"/>
    <n v="1269752400"/>
    <x v="6"/>
    <x v="6"/>
    <b v="0"/>
    <b v="0"/>
    <x v="5"/>
    <s v="translations"/>
    <s v="publishing/translations"/>
  </r>
  <r>
    <n v="700"/>
    <n v="6654"/>
    <n v="950.57"/>
    <x v="1"/>
    <n v="51.184615384615384"/>
    <n v="130"/>
    <s v="US"/>
    <s v="USD"/>
    <n v="1289973600"/>
    <d v="2010-11-17T06:00:00"/>
    <d v="2010-12-06T06:00:00"/>
    <n v="1291615200"/>
    <x v="6"/>
    <x v="0"/>
    <b v="0"/>
    <b v="0"/>
    <x v="1"/>
    <s v="rock"/>
    <s v="music/rock"/>
  </r>
  <r>
    <n v="9400"/>
    <n v="6852"/>
    <n v="72.89"/>
    <x v="0"/>
    <n v="43.92307692307692"/>
    <n v="156"/>
    <s v="CA"/>
    <s v="CAD"/>
    <n v="1547877600"/>
    <d v="2019-01-19T06:00:00"/>
    <d v="2019-03-12T05:00:00"/>
    <n v="1552366800"/>
    <x v="3"/>
    <x v="2"/>
    <b v="0"/>
    <b v="1"/>
    <x v="0"/>
    <s v="food trucks"/>
    <s v="food/food trucks"/>
  </r>
  <r>
    <n v="157600"/>
    <n v="124517"/>
    <n v="79.010000000000005"/>
    <x v="0"/>
    <n v="91.021198830409361"/>
    <n v="1368"/>
    <s v="GB"/>
    <s v="GBP"/>
    <n v="1269493200"/>
    <d v="2010-03-25T05:00:00"/>
    <d v="2010-04-25T05:00:00"/>
    <n v="1272171600"/>
    <x v="6"/>
    <x v="6"/>
    <b v="0"/>
    <b v="0"/>
    <x v="3"/>
    <s v="plays"/>
    <s v="theater/plays"/>
  </r>
  <r>
    <n v="7900"/>
    <n v="5113"/>
    <n v="64.72"/>
    <x v="0"/>
    <n v="50.127450980392155"/>
    <n v="102"/>
    <s v="US"/>
    <s v="USD"/>
    <n v="1436072400"/>
    <d v="2015-07-05T05:00:00"/>
    <d v="2015-07-12T05:00:00"/>
    <n v="1436677200"/>
    <x v="0"/>
    <x v="8"/>
    <b v="0"/>
    <b v="0"/>
    <x v="4"/>
    <s v="documentary"/>
    <s v="film &amp; video/documentary"/>
  </r>
  <r>
    <n v="7100"/>
    <n v="5824"/>
    <n v="82.03"/>
    <x v="0"/>
    <n v="67.720930232558146"/>
    <n v="86"/>
    <s v="AU"/>
    <s v="AUD"/>
    <n v="1419141600"/>
    <d v="2014-12-21T06:00:00"/>
    <d v="2015-01-01T06:00:00"/>
    <n v="1420092000"/>
    <x v="1"/>
    <x v="7"/>
    <b v="0"/>
    <b v="0"/>
    <x v="5"/>
    <s v="radio &amp; podcasts"/>
    <s v="publishing/radio &amp; podcasts"/>
  </r>
  <r>
    <n v="600"/>
    <n v="6226"/>
    <n v="1037.67"/>
    <x v="1"/>
    <n v="61.03921568627451"/>
    <n v="102"/>
    <s v="US"/>
    <s v="USD"/>
    <n v="1279083600"/>
    <d v="2010-07-14T05:00:00"/>
    <d v="2010-07-24T05:00:00"/>
    <n v="1279947600"/>
    <x v="6"/>
    <x v="8"/>
    <b v="0"/>
    <b v="0"/>
    <x v="6"/>
    <s v="video games"/>
    <s v="games/video games"/>
  </r>
  <r>
    <n v="156800"/>
    <n v="20243"/>
    <n v="12.91"/>
    <x v="0"/>
    <n v="80.011857707509876"/>
    <n v="253"/>
    <s v="US"/>
    <s v="USD"/>
    <n v="1401426000"/>
    <d v="2014-05-30T05:00:00"/>
    <d v="2014-06-08T05:00:00"/>
    <n v="1402203600"/>
    <x v="1"/>
    <x v="11"/>
    <b v="0"/>
    <b v="0"/>
    <x v="3"/>
    <s v="plays"/>
    <s v="theater/plays"/>
  </r>
  <r>
    <n v="121600"/>
    <n v="188288"/>
    <n v="154.84"/>
    <x v="1"/>
    <n v="47.001497753369947"/>
    <n v="4006"/>
    <s v="US"/>
    <s v="USD"/>
    <n v="1395810000"/>
    <d v="2014-03-26T05:00:00"/>
    <d v="2014-04-08T05:00:00"/>
    <n v="1396933200"/>
    <x v="1"/>
    <x v="6"/>
    <b v="0"/>
    <b v="0"/>
    <x v="4"/>
    <s v="animation"/>
    <s v="film &amp; video/animation"/>
  </r>
  <r>
    <n v="157300"/>
    <n v="11167"/>
    <n v="7.1"/>
    <x v="0"/>
    <n v="71.127388535031841"/>
    <n v="157"/>
    <s v="US"/>
    <s v="USD"/>
    <n v="1467003600"/>
    <d v="2016-06-27T05:00:00"/>
    <d v="2016-06-30T05:00:00"/>
    <n v="1467262800"/>
    <x v="7"/>
    <x v="5"/>
    <b v="0"/>
    <b v="1"/>
    <x v="3"/>
    <s v="plays"/>
    <s v="theater/plays"/>
  </r>
  <r>
    <n v="70300"/>
    <n v="146595"/>
    <n v="208.53"/>
    <x v="1"/>
    <n v="89.99079189686924"/>
    <n v="1629"/>
    <s v="US"/>
    <s v="USD"/>
    <n v="1268715600"/>
    <d v="2010-03-16T05:00:00"/>
    <d v="2010-04-06T05:00:00"/>
    <n v="1270530000"/>
    <x v="6"/>
    <x v="6"/>
    <b v="0"/>
    <b v="1"/>
    <x v="3"/>
    <s v="plays"/>
    <s v="theater/plays"/>
  </r>
  <r>
    <n v="7900"/>
    <n v="7875"/>
    <n v="99.68"/>
    <x v="0"/>
    <n v="43.032786885245905"/>
    <n v="183"/>
    <s v="US"/>
    <s v="USD"/>
    <n v="1457157600"/>
    <d v="2016-03-05T06:00:00"/>
    <d v="2016-03-12T06:00:00"/>
    <n v="1457762400"/>
    <x v="7"/>
    <x v="6"/>
    <b v="0"/>
    <b v="1"/>
    <x v="4"/>
    <s v="drama"/>
    <s v="film &amp; video/drama"/>
  </r>
  <r>
    <n v="73800"/>
    <n v="148779"/>
    <n v="201.6"/>
    <x v="1"/>
    <n v="67.997714808043881"/>
    <n v="2188"/>
    <s v="US"/>
    <s v="USD"/>
    <n v="1573970400"/>
    <d v="2019-11-17T06:00:00"/>
    <d v="2019-12-05T06:00:00"/>
    <n v="1575525600"/>
    <x v="3"/>
    <x v="0"/>
    <b v="0"/>
    <b v="0"/>
    <x v="3"/>
    <s v="plays"/>
    <s v="theater/plays"/>
  </r>
  <r>
    <n v="108500"/>
    <n v="175868"/>
    <n v="162.09"/>
    <x v="1"/>
    <n v="73.004566210045667"/>
    <n v="2409"/>
    <s v="IT"/>
    <s v="EUR"/>
    <n v="1276578000"/>
    <d v="2010-06-15T05:00:00"/>
    <d v="2010-07-14T05:00:00"/>
    <n v="1279083600"/>
    <x v="6"/>
    <x v="5"/>
    <b v="0"/>
    <b v="0"/>
    <x v="1"/>
    <s v="rock"/>
    <s v="music/rock"/>
  </r>
  <r>
    <n v="140300"/>
    <n v="5112"/>
    <n v="3.64"/>
    <x v="0"/>
    <n v="62.341463414634148"/>
    <n v="82"/>
    <s v="DK"/>
    <s v="DKK"/>
    <n v="1423720800"/>
    <d v="2015-02-12T06:00:00"/>
    <d v="2015-02-20T06:00:00"/>
    <n v="1424412000"/>
    <x v="0"/>
    <x v="10"/>
    <b v="0"/>
    <b v="0"/>
    <x v="4"/>
    <s v="documentary"/>
    <s v="film &amp; video/documentary"/>
  </r>
  <r>
    <n v="100"/>
    <n v="5"/>
    <n v="5"/>
    <x v="0"/>
    <n v="5"/>
    <n v="1"/>
    <s v="GB"/>
    <s v="GBP"/>
    <n v="1375160400"/>
    <d v="2013-07-30T05:00:00"/>
    <d v="2013-08-11T05:00:00"/>
    <n v="1376197200"/>
    <x v="2"/>
    <x v="8"/>
    <b v="0"/>
    <b v="0"/>
    <x v="0"/>
    <s v="food trucks"/>
    <s v="food/food trucks"/>
  </r>
  <r>
    <n v="6300"/>
    <n v="13018"/>
    <n v="206.63"/>
    <x v="1"/>
    <n v="67.103092783505161"/>
    <n v="194"/>
    <s v="US"/>
    <s v="USD"/>
    <n v="1401426000"/>
    <d v="2014-05-30T05:00:00"/>
    <d v="2014-06-16T05:00:00"/>
    <n v="1402894800"/>
    <x v="1"/>
    <x v="11"/>
    <b v="1"/>
    <b v="0"/>
    <x v="2"/>
    <s v="wearables"/>
    <s v="technology/wearables"/>
  </r>
  <r>
    <n v="71100"/>
    <n v="91176"/>
    <n v="128.24"/>
    <x v="1"/>
    <n v="79.978947368421046"/>
    <n v="1140"/>
    <s v="US"/>
    <s v="USD"/>
    <n v="1433480400"/>
    <d v="2015-06-05T05:00:00"/>
    <d v="2015-06-16T05:00:00"/>
    <n v="1434430800"/>
    <x v="0"/>
    <x v="5"/>
    <b v="0"/>
    <b v="0"/>
    <x v="3"/>
    <s v="plays"/>
    <s v="theater/plays"/>
  </r>
  <r>
    <n v="5300"/>
    <n v="6342"/>
    <n v="119.66"/>
    <x v="1"/>
    <n v="62.176470588235297"/>
    <n v="102"/>
    <s v="US"/>
    <s v="USD"/>
    <n v="1555563600"/>
    <d v="2019-04-18T05:00:00"/>
    <d v="2019-05-15T05:00:00"/>
    <n v="1557896400"/>
    <x v="3"/>
    <x v="9"/>
    <b v="0"/>
    <b v="0"/>
    <x v="3"/>
    <s v="plays"/>
    <s v="theater/plays"/>
  </r>
  <r>
    <n v="88700"/>
    <n v="151438"/>
    <n v="170.73"/>
    <x v="1"/>
    <n v="53.005950297514879"/>
    <n v="2857"/>
    <s v="US"/>
    <s v="USD"/>
    <n v="1295676000"/>
    <d v="2011-01-22T06:00:00"/>
    <d v="2011-02-12T06:00:00"/>
    <n v="1297490400"/>
    <x v="8"/>
    <x v="2"/>
    <b v="0"/>
    <b v="0"/>
    <x v="3"/>
    <s v="plays"/>
    <s v="theater/plays"/>
  </r>
  <r>
    <n v="3300"/>
    <n v="6178"/>
    <n v="187.21"/>
    <x v="1"/>
    <n v="57.738317757009348"/>
    <n v="107"/>
    <s v="US"/>
    <s v="USD"/>
    <n v="1443848400"/>
    <d v="2015-10-03T05:00:00"/>
    <d v="2015-11-13T06:00:00"/>
    <n v="1447394400"/>
    <x v="0"/>
    <x v="4"/>
    <b v="0"/>
    <b v="0"/>
    <x v="5"/>
    <s v="nonfiction"/>
    <s v="publishing/nonfiction"/>
  </r>
  <r>
    <n v="3400"/>
    <n v="6405"/>
    <n v="188.38"/>
    <x v="1"/>
    <n v="40.03125"/>
    <n v="160"/>
    <s v="GB"/>
    <s v="GBP"/>
    <n v="1457330400"/>
    <d v="2016-03-07T06:00:00"/>
    <d v="2016-03-18T05:00:00"/>
    <n v="1458277200"/>
    <x v="7"/>
    <x v="6"/>
    <b v="0"/>
    <b v="0"/>
    <x v="1"/>
    <s v="rock"/>
    <s v="music/rock"/>
  </r>
  <r>
    <n v="137600"/>
    <n v="180667"/>
    <n v="131.30000000000001"/>
    <x v="1"/>
    <n v="81.016591928251117"/>
    <n v="2230"/>
    <s v="US"/>
    <s v="USD"/>
    <n v="1395550800"/>
    <d v="2014-03-23T05:00:00"/>
    <d v="2014-03-25T05:00:00"/>
    <n v="1395723600"/>
    <x v="1"/>
    <x v="6"/>
    <b v="0"/>
    <b v="0"/>
    <x v="0"/>
    <s v="food trucks"/>
    <s v="food/food trucks"/>
  </r>
  <r>
    <n v="3900"/>
    <n v="11075"/>
    <n v="283.97000000000003"/>
    <x v="1"/>
    <n v="35.047468354430379"/>
    <n v="316"/>
    <s v="US"/>
    <s v="USD"/>
    <n v="1551852000"/>
    <d v="2019-03-06T06:00:00"/>
    <d v="2019-03-10T06:00:00"/>
    <n v="1552197600"/>
    <x v="3"/>
    <x v="6"/>
    <b v="0"/>
    <b v="1"/>
    <x v="1"/>
    <s v="jazz"/>
    <s v="music/jazz"/>
  </r>
  <r>
    <n v="10000"/>
    <n v="12042"/>
    <n v="120.42"/>
    <x v="1"/>
    <n v="102.92307692307692"/>
    <n v="117"/>
    <s v="US"/>
    <s v="USD"/>
    <n v="1547618400"/>
    <d v="2019-01-16T06:00:00"/>
    <d v="2019-02-02T06:00:00"/>
    <n v="1549087200"/>
    <x v="3"/>
    <x v="2"/>
    <b v="0"/>
    <b v="0"/>
    <x v="4"/>
    <s v="science fiction"/>
    <s v="film &amp; video/science fiction"/>
  </r>
  <r>
    <n v="42800"/>
    <n v="179356"/>
    <n v="419.06"/>
    <x v="1"/>
    <n v="27.998126756166094"/>
    <n v="6406"/>
    <s v="US"/>
    <s v="USD"/>
    <n v="1355637600"/>
    <d v="2012-12-16T06:00:00"/>
    <d v="2012-12-30T06:00:00"/>
    <n v="1356847200"/>
    <x v="4"/>
    <x v="7"/>
    <b v="0"/>
    <b v="0"/>
    <x v="3"/>
    <s v="plays"/>
    <s v="theater/plays"/>
  </r>
  <r>
    <n v="8200"/>
    <n v="1136"/>
    <n v="13.85"/>
    <x v="3"/>
    <n v="75.733333333333334"/>
    <n v="15"/>
    <s v="US"/>
    <s v="USD"/>
    <n v="1374728400"/>
    <d v="2013-07-25T05:00:00"/>
    <d v="2013-08-06T05:00:00"/>
    <n v="1375765200"/>
    <x v="2"/>
    <x v="8"/>
    <b v="0"/>
    <b v="0"/>
    <x v="3"/>
    <s v="plays"/>
    <s v="theater/plays"/>
  </r>
  <r>
    <n v="6200"/>
    <n v="8645"/>
    <n v="139.44"/>
    <x v="1"/>
    <n v="45.026041666666664"/>
    <n v="192"/>
    <s v="US"/>
    <s v="USD"/>
    <n v="1287810000"/>
    <d v="2010-10-23T05:00:00"/>
    <d v="2010-11-15T06:00:00"/>
    <n v="1289800800"/>
    <x v="6"/>
    <x v="4"/>
    <b v="0"/>
    <b v="0"/>
    <x v="1"/>
    <s v="electric music"/>
    <s v="music/electric music"/>
  </r>
  <r>
    <n v="1100"/>
    <n v="1914"/>
    <n v="174"/>
    <x v="1"/>
    <n v="73.615384615384613"/>
    <n v="26"/>
    <s v="CA"/>
    <s v="CAD"/>
    <n v="1503723600"/>
    <d v="2017-08-26T05:00:00"/>
    <d v="2017-09-04T05:00:00"/>
    <n v="1504501200"/>
    <x v="5"/>
    <x v="1"/>
    <b v="0"/>
    <b v="0"/>
    <x v="3"/>
    <s v="plays"/>
    <s v="theater/plays"/>
  </r>
  <r>
    <n v="26500"/>
    <n v="41205"/>
    <n v="155.49"/>
    <x v="1"/>
    <n v="56.991701244813278"/>
    <n v="723"/>
    <s v="US"/>
    <s v="USD"/>
    <n v="1484114400"/>
    <d v="2017-01-11T06:00:00"/>
    <d v="2017-01-29T06:00:00"/>
    <n v="1485669600"/>
    <x v="5"/>
    <x v="2"/>
    <b v="0"/>
    <b v="0"/>
    <x v="3"/>
    <s v="plays"/>
    <s v="theater/plays"/>
  </r>
  <r>
    <n v="8500"/>
    <n v="14488"/>
    <n v="170.45"/>
    <x v="1"/>
    <n v="85.223529411764702"/>
    <n v="170"/>
    <s v="IT"/>
    <s v="EUR"/>
    <n v="1461906000"/>
    <d v="2016-04-29T05:00:00"/>
    <d v="2016-05-09T05:00:00"/>
    <n v="1462770000"/>
    <x v="7"/>
    <x v="9"/>
    <b v="0"/>
    <b v="0"/>
    <x v="3"/>
    <s v="plays"/>
    <s v="theater/plays"/>
  </r>
  <r>
    <n v="6400"/>
    <n v="12129"/>
    <n v="189.52"/>
    <x v="1"/>
    <n v="50.962184873949582"/>
    <n v="238"/>
    <s v="GB"/>
    <s v="GBP"/>
    <n v="1379653200"/>
    <d v="2013-09-20T05:00:00"/>
    <d v="2013-09-21T05:00:00"/>
    <n v="1379739600"/>
    <x v="2"/>
    <x v="3"/>
    <b v="0"/>
    <b v="1"/>
    <x v="1"/>
    <s v="indie rock"/>
    <s v="music/indie rock"/>
  </r>
  <r>
    <n v="1400"/>
    <n v="3496"/>
    <n v="249.71"/>
    <x v="1"/>
    <n v="63.563636363636363"/>
    <n v="55"/>
    <s v="US"/>
    <s v="USD"/>
    <n v="1401858000"/>
    <d v="2014-06-04T05:00:00"/>
    <d v="2014-06-14T05:00:00"/>
    <n v="1402722000"/>
    <x v="1"/>
    <x v="5"/>
    <b v="0"/>
    <b v="0"/>
    <x v="3"/>
    <s v="plays"/>
    <s v="theater/plays"/>
  </r>
  <r>
    <n v="198600"/>
    <n v="97037"/>
    <n v="48.86"/>
    <x v="0"/>
    <n v="80.999165275459092"/>
    <n v="1198"/>
    <s v="US"/>
    <s v="USD"/>
    <n v="1367470800"/>
    <d v="2013-05-02T05:00:00"/>
    <d v="2013-05-23T05:00:00"/>
    <n v="1369285200"/>
    <x v="2"/>
    <x v="11"/>
    <b v="0"/>
    <b v="0"/>
    <x v="5"/>
    <s v="nonfiction"/>
    <s v="publishing/nonfiction"/>
  </r>
  <r>
    <n v="195900"/>
    <n v="55757"/>
    <n v="28.46"/>
    <x v="0"/>
    <n v="86.044753086419746"/>
    <n v="648"/>
    <s v="US"/>
    <s v="USD"/>
    <n v="1304658000"/>
    <d v="2011-05-06T05:00:00"/>
    <d v="2011-05-07T05:00:00"/>
    <n v="1304744400"/>
    <x v="8"/>
    <x v="11"/>
    <b v="1"/>
    <b v="1"/>
    <x v="3"/>
    <s v="plays"/>
    <s v="theater/plays"/>
  </r>
  <r>
    <n v="4300"/>
    <n v="11525"/>
    <n v="268.02"/>
    <x v="1"/>
    <n v="90.0390625"/>
    <n v="128"/>
    <s v="AU"/>
    <s v="AUD"/>
    <n v="1467954000"/>
    <d v="2016-07-08T05:00:00"/>
    <d v="2016-07-12T05:00:00"/>
    <n v="1468299600"/>
    <x v="7"/>
    <x v="8"/>
    <b v="0"/>
    <b v="0"/>
    <x v="7"/>
    <s v="photography books"/>
    <s v="photography/photography books"/>
  </r>
  <r>
    <n v="25600"/>
    <n v="158669"/>
    <n v="619.79999999999995"/>
    <x v="1"/>
    <n v="74.006063432835816"/>
    <n v="2144"/>
    <s v="US"/>
    <s v="USD"/>
    <n v="1473742800"/>
    <d v="2016-09-13T05:00:00"/>
    <d v="2016-09-18T05:00:00"/>
    <n v="1474174800"/>
    <x v="7"/>
    <x v="3"/>
    <b v="0"/>
    <b v="0"/>
    <x v="3"/>
    <s v="plays"/>
    <s v="theater/plays"/>
  </r>
  <r>
    <n v="189000"/>
    <n v="5916"/>
    <n v="3.13"/>
    <x v="0"/>
    <n v="92.4375"/>
    <n v="64"/>
    <s v="US"/>
    <s v="USD"/>
    <n v="1523768400"/>
    <d v="2018-04-15T05:00:00"/>
    <d v="2018-05-11T05:00:00"/>
    <n v="1526014800"/>
    <x v="9"/>
    <x v="9"/>
    <b v="0"/>
    <b v="0"/>
    <x v="1"/>
    <s v="indie rock"/>
    <s v="music/indie rock"/>
  </r>
  <r>
    <n v="94300"/>
    <n v="150806"/>
    <n v="159.91999999999999"/>
    <x v="1"/>
    <n v="55.999257333828446"/>
    <n v="2693"/>
    <s v="GB"/>
    <s v="GBP"/>
    <n v="1437022800"/>
    <d v="2015-07-16T05:00:00"/>
    <d v="2015-07-21T05:00:00"/>
    <n v="1437454800"/>
    <x v="0"/>
    <x v="8"/>
    <b v="0"/>
    <b v="0"/>
    <x v="3"/>
    <s v="plays"/>
    <s v="theater/plays"/>
  </r>
  <r>
    <n v="5100"/>
    <n v="14249"/>
    <n v="279.39"/>
    <x v="1"/>
    <n v="32.983796296296298"/>
    <n v="432"/>
    <s v="US"/>
    <s v="USD"/>
    <n v="1422165600"/>
    <d v="2015-01-25T06:00:00"/>
    <d v="2015-01-31T06:00:00"/>
    <n v="1422684000"/>
    <x v="0"/>
    <x v="2"/>
    <b v="0"/>
    <b v="0"/>
    <x v="7"/>
    <s v="photography books"/>
    <s v="photography/photography books"/>
  </r>
  <r>
    <n v="7500"/>
    <n v="5803"/>
    <n v="77.37"/>
    <x v="0"/>
    <n v="93.596774193548384"/>
    <n v="62"/>
    <s v="US"/>
    <s v="USD"/>
    <n v="1580104800"/>
    <d v="2020-01-27T06:00:00"/>
    <d v="2020-02-10T06:00:00"/>
    <n v="1581314400"/>
    <x v="10"/>
    <x v="2"/>
    <b v="0"/>
    <b v="0"/>
    <x v="3"/>
    <s v="plays"/>
    <s v="theater/plays"/>
  </r>
  <r>
    <n v="6400"/>
    <n v="13205"/>
    <n v="206.33"/>
    <x v="1"/>
    <n v="69.867724867724874"/>
    <n v="189"/>
    <s v="US"/>
    <s v="USD"/>
    <n v="1285650000"/>
    <d v="2010-09-28T05:00:00"/>
    <d v="2010-10-07T05:00:00"/>
    <n v="1286427600"/>
    <x v="6"/>
    <x v="3"/>
    <b v="0"/>
    <b v="1"/>
    <x v="3"/>
    <s v="plays"/>
    <s v="theater/plays"/>
  </r>
  <r>
    <n v="1600"/>
    <n v="11108"/>
    <n v="694.25"/>
    <x v="1"/>
    <n v="72.129870129870127"/>
    <n v="154"/>
    <s v="GB"/>
    <s v="GBP"/>
    <n v="1276664400"/>
    <d v="2010-06-16T05:00:00"/>
    <d v="2010-07-10T05:00:00"/>
    <n v="1278738000"/>
    <x v="6"/>
    <x v="5"/>
    <b v="1"/>
    <b v="0"/>
    <x v="0"/>
    <s v="food trucks"/>
    <s v="food/food trucks"/>
  </r>
  <r>
    <n v="1900"/>
    <n v="2884"/>
    <n v="151.79"/>
    <x v="1"/>
    <n v="30.041666666666668"/>
    <n v="96"/>
    <s v="US"/>
    <s v="USD"/>
    <n v="1286168400"/>
    <d v="2010-10-04T05:00:00"/>
    <d v="2010-10-07T05:00:00"/>
    <n v="1286427600"/>
    <x v="6"/>
    <x v="4"/>
    <b v="0"/>
    <b v="0"/>
    <x v="1"/>
    <s v="indie rock"/>
    <s v="music/indie rock"/>
  </r>
  <r>
    <n v="85900"/>
    <n v="55476"/>
    <n v="64.58"/>
    <x v="0"/>
    <n v="73.968000000000004"/>
    <n v="750"/>
    <s v="US"/>
    <s v="USD"/>
    <n v="1467781200"/>
    <d v="2016-07-06T05:00:00"/>
    <d v="2016-07-08T05:00:00"/>
    <n v="1467954000"/>
    <x v="7"/>
    <x v="8"/>
    <b v="0"/>
    <b v="1"/>
    <x v="3"/>
    <s v="plays"/>
    <s v="theater/plays"/>
  </r>
  <r>
    <n v="9500"/>
    <n v="5973"/>
    <n v="62.87"/>
    <x v="3"/>
    <n v="68.65517241379311"/>
    <n v="87"/>
    <s v="US"/>
    <s v="USD"/>
    <n v="1556686800"/>
    <d v="2019-05-01T05:00:00"/>
    <d v="2019-05-12T05:00:00"/>
    <n v="1557637200"/>
    <x v="3"/>
    <x v="11"/>
    <b v="0"/>
    <b v="1"/>
    <x v="3"/>
    <s v="plays"/>
    <s v="theater/plays"/>
  </r>
  <r>
    <n v="59200"/>
    <n v="183756"/>
    <n v="310.39999999999998"/>
    <x v="1"/>
    <n v="59.992164544564154"/>
    <n v="3063"/>
    <s v="US"/>
    <s v="USD"/>
    <n v="1553576400"/>
    <d v="2019-03-26T05:00:00"/>
    <d v="2019-03-30T05:00:00"/>
    <n v="1553922000"/>
    <x v="3"/>
    <x v="6"/>
    <b v="0"/>
    <b v="0"/>
    <x v="3"/>
    <s v="plays"/>
    <s v="theater/plays"/>
  </r>
  <r>
    <n v="72100"/>
    <n v="30902"/>
    <n v="42.86"/>
    <x v="2"/>
    <n v="111.15827338129496"/>
    <n v="278"/>
    <s v="US"/>
    <s v="USD"/>
    <n v="1414904400"/>
    <d v="2014-11-02T05:00:00"/>
    <d v="2014-11-20T06:00:00"/>
    <n v="1416463200"/>
    <x v="1"/>
    <x v="0"/>
    <b v="0"/>
    <b v="0"/>
    <x v="3"/>
    <s v="plays"/>
    <s v="theater/plays"/>
  </r>
  <r>
    <n v="6700"/>
    <n v="5569"/>
    <n v="83.12"/>
    <x v="0"/>
    <n v="53.038095238095238"/>
    <n v="105"/>
    <s v="US"/>
    <s v="USD"/>
    <n v="1446876000"/>
    <d v="2015-11-07T06:00:00"/>
    <d v="2015-11-11T06:00:00"/>
    <n v="1447221600"/>
    <x v="0"/>
    <x v="0"/>
    <b v="0"/>
    <b v="0"/>
    <x v="4"/>
    <s v="animation"/>
    <s v="film &amp; video/animation"/>
  </r>
  <r>
    <n v="118200"/>
    <n v="92824"/>
    <n v="78.53"/>
    <x v="3"/>
    <n v="55.985524728588658"/>
    <n v="1658"/>
    <s v="US"/>
    <s v="USD"/>
    <n v="1490418000"/>
    <d v="2017-03-25T05:00:00"/>
    <d v="2017-04-08T05:00:00"/>
    <n v="1491627600"/>
    <x v="5"/>
    <x v="6"/>
    <b v="0"/>
    <b v="0"/>
    <x v="4"/>
    <s v="television"/>
    <s v="film &amp; video/television"/>
  </r>
  <r>
    <n v="139000"/>
    <n v="158590"/>
    <n v="114.09"/>
    <x v="1"/>
    <n v="69.986760812003524"/>
    <n v="2266"/>
    <s v="US"/>
    <s v="USD"/>
    <n v="1360389600"/>
    <d v="2013-02-09T06:00:00"/>
    <d v="2013-03-13T05:00:00"/>
    <n v="1363150800"/>
    <x v="2"/>
    <x v="10"/>
    <b v="0"/>
    <b v="0"/>
    <x v="4"/>
    <s v="television"/>
    <s v="film &amp; video/television"/>
  </r>
  <r>
    <n v="197700"/>
    <n v="127591"/>
    <n v="64.540000000000006"/>
    <x v="0"/>
    <n v="48.998079877112133"/>
    <n v="2604"/>
    <s v="DK"/>
    <s v="DKK"/>
    <n v="1326866400"/>
    <d v="2012-01-18T06:00:00"/>
    <d v="2012-03-03T06:00:00"/>
    <n v="1330754400"/>
    <x v="4"/>
    <x v="2"/>
    <b v="0"/>
    <b v="1"/>
    <x v="4"/>
    <s v="animation"/>
    <s v="film &amp; video/animation"/>
  </r>
  <r>
    <n v="8500"/>
    <n v="6750"/>
    <n v="79.41"/>
    <x v="0"/>
    <n v="103.84615384615384"/>
    <n v="65"/>
    <s v="US"/>
    <s v="USD"/>
    <n v="1479103200"/>
    <d v="2016-11-14T06:00:00"/>
    <d v="2016-11-22T06:00:00"/>
    <n v="1479794400"/>
    <x v="7"/>
    <x v="0"/>
    <b v="0"/>
    <b v="0"/>
    <x v="3"/>
    <s v="plays"/>
    <s v="theater/plays"/>
  </r>
  <r>
    <n v="81600"/>
    <n v="9318"/>
    <n v="11.42"/>
    <x v="0"/>
    <n v="99.127659574468083"/>
    <n v="94"/>
    <s v="US"/>
    <s v="USD"/>
    <n v="1280206800"/>
    <d v="2010-07-27T05:00:00"/>
    <d v="2010-08-08T05:00:00"/>
    <n v="1281243600"/>
    <x v="6"/>
    <x v="8"/>
    <b v="0"/>
    <b v="1"/>
    <x v="3"/>
    <s v="plays"/>
    <s v="theater/plays"/>
  </r>
  <r>
    <n v="8600"/>
    <n v="4832"/>
    <n v="56.19"/>
    <x v="2"/>
    <n v="107.37777777777778"/>
    <n v="45"/>
    <s v="US"/>
    <s v="USD"/>
    <n v="1532754000"/>
    <d v="2018-07-28T05:00:00"/>
    <d v="2018-07-28T05:00:00"/>
    <n v="1532754000"/>
    <x v="9"/>
    <x v="8"/>
    <b v="0"/>
    <b v="1"/>
    <x v="4"/>
    <s v="drama"/>
    <s v="film &amp; video/drama"/>
  </r>
  <r>
    <n v="119800"/>
    <n v="19769"/>
    <n v="16.5"/>
    <x v="0"/>
    <n v="76.922178988326849"/>
    <n v="257"/>
    <s v="US"/>
    <s v="USD"/>
    <n v="1453096800"/>
    <d v="2016-01-18T06:00:00"/>
    <d v="2016-01-21T06:00:00"/>
    <n v="1453356000"/>
    <x v="7"/>
    <x v="2"/>
    <b v="0"/>
    <b v="0"/>
    <x v="3"/>
    <s v="plays"/>
    <s v="theater/plays"/>
  </r>
  <r>
    <n v="9400"/>
    <n v="11277"/>
    <n v="119.97"/>
    <x v="1"/>
    <n v="58.128865979381445"/>
    <n v="194"/>
    <s v="CH"/>
    <s v="CHF"/>
    <n v="1487570400"/>
    <d v="2017-02-20T06:00:00"/>
    <d v="2017-03-20T05:00:00"/>
    <n v="1489986000"/>
    <x v="5"/>
    <x v="10"/>
    <b v="0"/>
    <b v="0"/>
    <x v="3"/>
    <s v="plays"/>
    <s v="theater/plays"/>
  </r>
  <r>
    <n v="9200"/>
    <n v="13382"/>
    <n v="145.46"/>
    <x v="1"/>
    <n v="103.73643410852713"/>
    <n v="129"/>
    <s v="CA"/>
    <s v="CAD"/>
    <n v="1545026400"/>
    <d v="2018-12-17T06:00:00"/>
    <d v="2018-12-26T06:00:00"/>
    <n v="1545804000"/>
    <x v="9"/>
    <x v="7"/>
    <b v="0"/>
    <b v="0"/>
    <x v="2"/>
    <s v="wearables"/>
    <s v="technology/wearables"/>
  </r>
  <r>
    <n v="14900"/>
    <n v="32986"/>
    <n v="221.38"/>
    <x v="1"/>
    <n v="87.962666666666664"/>
    <n v="375"/>
    <s v="US"/>
    <s v="USD"/>
    <n v="1488348000"/>
    <d v="2017-03-01T06:00:00"/>
    <d v="2017-03-19T05:00:00"/>
    <n v="1489899600"/>
    <x v="5"/>
    <x v="6"/>
    <b v="0"/>
    <b v="0"/>
    <x v="3"/>
    <s v="plays"/>
    <s v="theater/plays"/>
  </r>
  <r>
    <n v="169400"/>
    <n v="81984"/>
    <n v="48.4"/>
    <x v="0"/>
    <n v="28"/>
    <n v="2928"/>
    <s v="CA"/>
    <s v="CAD"/>
    <n v="1545112800"/>
    <d v="2018-12-18T06:00:00"/>
    <d v="2019-01-03T06:00:00"/>
    <n v="1546495200"/>
    <x v="9"/>
    <x v="7"/>
    <b v="0"/>
    <b v="0"/>
    <x v="3"/>
    <s v="plays"/>
    <s v="theater/plays"/>
  </r>
  <r>
    <n v="192100"/>
    <n v="178483"/>
    <n v="92.91"/>
    <x v="0"/>
    <n v="37.999361294443261"/>
    <n v="4697"/>
    <s v="US"/>
    <s v="USD"/>
    <n v="1537938000"/>
    <d v="2018-09-26T05:00:00"/>
    <d v="2018-10-17T05:00:00"/>
    <n v="1539752400"/>
    <x v="9"/>
    <x v="3"/>
    <b v="0"/>
    <b v="1"/>
    <x v="1"/>
    <s v="rock"/>
    <s v="music/rock"/>
  </r>
  <r>
    <n v="98700"/>
    <n v="87448"/>
    <n v="88.6"/>
    <x v="0"/>
    <n v="29.999313893653515"/>
    <n v="2915"/>
    <s v="US"/>
    <s v="USD"/>
    <n v="1363150800"/>
    <d v="2013-03-13T05:00:00"/>
    <d v="2013-03-24T05:00:00"/>
    <n v="1364101200"/>
    <x v="2"/>
    <x v="6"/>
    <b v="0"/>
    <b v="0"/>
    <x v="6"/>
    <s v="video games"/>
    <s v="games/video games"/>
  </r>
  <r>
    <n v="4500"/>
    <n v="1863"/>
    <n v="41.4"/>
    <x v="0"/>
    <n v="103.5"/>
    <n v="18"/>
    <s v="US"/>
    <s v="USD"/>
    <n v="1523250000"/>
    <d v="2018-04-09T05:00:00"/>
    <d v="2018-05-03T05:00:00"/>
    <n v="1525323600"/>
    <x v="9"/>
    <x v="9"/>
    <b v="0"/>
    <b v="0"/>
    <x v="5"/>
    <s v="translations"/>
    <s v="publishing/translations"/>
  </r>
  <r>
    <n v="98600"/>
    <n v="62174"/>
    <n v="63.06"/>
    <x v="3"/>
    <n v="85.994467496542185"/>
    <n v="723"/>
    <s v="US"/>
    <s v="USD"/>
    <n v="1499317200"/>
    <d v="2017-07-06T05:00:00"/>
    <d v="2017-07-24T05:00:00"/>
    <n v="1500872400"/>
    <x v="5"/>
    <x v="8"/>
    <b v="1"/>
    <b v="0"/>
    <x v="0"/>
    <s v="food trucks"/>
    <s v="food/food trucks"/>
  </r>
  <r>
    <n v="121700"/>
    <n v="59003"/>
    <n v="48.48"/>
    <x v="0"/>
    <n v="98.011627906976742"/>
    <n v="602"/>
    <s v="CH"/>
    <s v="CHF"/>
    <n v="1287550800"/>
    <d v="2010-10-20T05:00:00"/>
    <d v="2010-10-31T05:00:00"/>
    <n v="1288501200"/>
    <x v="6"/>
    <x v="4"/>
    <b v="1"/>
    <b v="1"/>
    <x v="3"/>
    <s v="plays"/>
    <s v="theater/plays"/>
  </r>
  <r>
    <n v="100"/>
    <n v="2"/>
    <n v="2"/>
    <x v="0"/>
    <n v="2"/>
    <n v="1"/>
    <s v="US"/>
    <s v="USD"/>
    <n v="1404795600"/>
    <d v="2014-07-08T05:00:00"/>
    <d v="2014-08-04T05:00:00"/>
    <n v="1407128400"/>
    <x v="1"/>
    <x v="8"/>
    <b v="0"/>
    <b v="0"/>
    <x v="1"/>
    <s v="jazz"/>
    <s v="music/jazz"/>
  </r>
  <r>
    <n v="196700"/>
    <n v="174039"/>
    <n v="88.48"/>
    <x v="0"/>
    <n v="44.994570837642193"/>
    <n v="3868"/>
    <s v="IT"/>
    <s v="EUR"/>
    <n v="1393048800"/>
    <d v="2014-02-22T06:00:00"/>
    <d v="2014-03-09T06:00:00"/>
    <n v="1394344800"/>
    <x v="1"/>
    <x v="10"/>
    <b v="0"/>
    <b v="0"/>
    <x v="4"/>
    <s v="shorts"/>
    <s v="film &amp; video/shorts"/>
  </r>
  <r>
    <n v="10000"/>
    <n v="12684"/>
    <n v="126.84"/>
    <x v="1"/>
    <n v="31.012224938875306"/>
    <n v="409"/>
    <s v="US"/>
    <s v="USD"/>
    <n v="1470373200"/>
    <d v="2016-08-05T05:00:00"/>
    <d v="2016-09-17T05:00:00"/>
    <n v="1474088400"/>
    <x v="7"/>
    <x v="1"/>
    <b v="0"/>
    <b v="0"/>
    <x v="2"/>
    <s v="web"/>
    <s v="technology/web"/>
  </r>
  <r>
    <n v="600"/>
    <n v="14033"/>
    <n v="2338.83"/>
    <x v="1"/>
    <n v="59.970085470085472"/>
    <n v="234"/>
    <s v="US"/>
    <s v="USD"/>
    <n v="1460091600"/>
    <d v="2016-04-08T05:00:00"/>
    <d v="2016-04-10T05:00:00"/>
    <n v="1460264400"/>
    <x v="7"/>
    <x v="9"/>
    <b v="0"/>
    <b v="0"/>
    <x v="2"/>
    <s v="web"/>
    <s v="technology/web"/>
  </r>
  <r>
    <n v="35000"/>
    <n v="177936"/>
    <n v="508.39"/>
    <x v="1"/>
    <n v="58.9973474801061"/>
    <n v="3016"/>
    <s v="US"/>
    <s v="USD"/>
    <n v="1440392400"/>
    <d v="2015-08-24T05:00:00"/>
    <d v="2015-08-29T05:00:00"/>
    <n v="1440824400"/>
    <x v="0"/>
    <x v="1"/>
    <b v="0"/>
    <b v="0"/>
    <x v="1"/>
    <s v="metal"/>
    <s v="music/metal"/>
  </r>
  <r>
    <n v="6900"/>
    <n v="13212"/>
    <n v="191.48"/>
    <x v="1"/>
    <n v="50.045454545454547"/>
    <n v="264"/>
    <s v="US"/>
    <s v="USD"/>
    <n v="1488434400"/>
    <d v="2017-03-02T06:00:00"/>
    <d v="2017-03-15T05:00:00"/>
    <n v="1489554000"/>
    <x v="5"/>
    <x v="6"/>
    <b v="1"/>
    <b v="0"/>
    <x v="7"/>
    <s v="photography books"/>
    <s v="photography/photography books"/>
  </r>
  <r>
    <n v="118400"/>
    <n v="49879"/>
    <n v="42.13"/>
    <x v="0"/>
    <n v="98.966269841269835"/>
    <n v="504"/>
    <s v="AU"/>
    <s v="AUD"/>
    <n v="1514440800"/>
    <d v="2017-12-28T06:00:00"/>
    <d v="2018-01-02T06:00:00"/>
    <n v="1514872800"/>
    <x v="5"/>
    <x v="7"/>
    <b v="0"/>
    <b v="0"/>
    <x v="0"/>
    <s v="food trucks"/>
    <s v="food/food trucks"/>
  </r>
  <r>
    <n v="10000"/>
    <n v="824"/>
    <n v="8.24"/>
    <x v="0"/>
    <n v="58.857142857142854"/>
    <n v="14"/>
    <s v="US"/>
    <s v="USD"/>
    <n v="1514354400"/>
    <d v="2017-12-27T06:00:00"/>
    <d v="2018-01-12T06:00:00"/>
    <n v="1515736800"/>
    <x v="5"/>
    <x v="7"/>
    <b v="0"/>
    <b v="0"/>
    <x v="4"/>
    <s v="science fiction"/>
    <s v="film &amp; video/science fiction"/>
  </r>
  <r>
    <n v="52600"/>
    <n v="31594"/>
    <n v="60.06"/>
    <x v="3"/>
    <n v="81.010256410256417"/>
    <n v="390"/>
    <s v="US"/>
    <s v="USD"/>
    <n v="1440910800"/>
    <d v="2015-08-30T05:00:00"/>
    <d v="2015-09-22T05:00:00"/>
    <n v="1442898000"/>
    <x v="0"/>
    <x v="1"/>
    <b v="0"/>
    <b v="0"/>
    <x v="1"/>
    <s v="rock"/>
    <s v="music/rock"/>
  </r>
  <r>
    <n v="120700"/>
    <n v="57010"/>
    <n v="47.23"/>
    <x v="0"/>
    <n v="76.013333333333335"/>
    <n v="750"/>
    <s v="GB"/>
    <s v="GBP"/>
    <n v="1296108000"/>
    <d v="2011-01-27T06:00:00"/>
    <d v="2011-01-28T06:00:00"/>
    <n v="1296194400"/>
    <x v="8"/>
    <x v="2"/>
    <b v="0"/>
    <b v="0"/>
    <x v="4"/>
    <s v="documentary"/>
    <s v="film &amp; video/documentary"/>
  </r>
  <r>
    <n v="9100"/>
    <n v="7438"/>
    <n v="81.739999999999995"/>
    <x v="0"/>
    <n v="96.597402597402592"/>
    <n v="77"/>
    <s v="US"/>
    <s v="USD"/>
    <n v="1440133200"/>
    <d v="2015-08-21T05:00:00"/>
    <d v="2015-08-30T05:00:00"/>
    <n v="1440910800"/>
    <x v="0"/>
    <x v="1"/>
    <b v="1"/>
    <b v="0"/>
    <x v="3"/>
    <s v="plays"/>
    <s v="theater/plays"/>
  </r>
  <r>
    <n v="106800"/>
    <n v="57872"/>
    <n v="54.19"/>
    <x v="0"/>
    <n v="76.957446808510639"/>
    <n v="752"/>
    <s v="DK"/>
    <s v="DKK"/>
    <n v="1332910800"/>
    <d v="2012-03-28T05:00:00"/>
    <d v="2012-04-27T05:00:00"/>
    <n v="1335502800"/>
    <x v="4"/>
    <x v="6"/>
    <b v="0"/>
    <b v="0"/>
    <x v="1"/>
    <s v="jazz"/>
    <s v="music/jazz"/>
  </r>
  <r>
    <n v="9100"/>
    <n v="8906"/>
    <n v="97.87"/>
    <x v="0"/>
    <n v="67.984732824427482"/>
    <n v="131"/>
    <s v="US"/>
    <s v="USD"/>
    <n v="1544335200"/>
    <d v="2018-12-09T06:00:00"/>
    <d v="2018-12-13T06:00:00"/>
    <n v="1544680800"/>
    <x v="9"/>
    <x v="7"/>
    <b v="0"/>
    <b v="0"/>
    <x v="3"/>
    <s v="plays"/>
    <s v="theater/plays"/>
  </r>
  <r>
    <n v="10000"/>
    <n v="7724"/>
    <n v="77.239999999999995"/>
    <x v="0"/>
    <n v="88.781609195402297"/>
    <n v="87"/>
    <s v="US"/>
    <s v="USD"/>
    <n v="1286427600"/>
    <d v="2010-10-07T05:00:00"/>
    <d v="2010-10-30T05:00:00"/>
    <n v="1288414800"/>
    <x v="6"/>
    <x v="4"/>
    <b v="0"/>
    <b v="0"/>
    <x v="3"/>
    <s v="plays"/>
    <s v="theater/plays"/>
  </r>
  <r>
    <n v="79400"/>
    <n v="26571"/>
    <n v="33.46"/>
    <x v="0"/>
    <n v="24.99623706491063"/>
    <n v="1063"/>
    <s v="US"/>
    <s v="USD"/>
    <n v="1329717600"/>
    <d v="2012-02-20T06:00:00"/>
    <d v="2012-03-01T06:00:00"/>
    <n v="1330581600"/>
    <x v="4"/>
    <x v="10"/>
    <b v="0"/>
    <b v="0"/>
    <x v="1"/>
    <s v="jazz"/>
    <s v="music/jazz"/>
  </r>
  <r>
    <n v="5100"/>
    <n v="12219"/>
    <n v="239.59"/>
    <x v="1"/>
    <n v="44.922794117647058"/>
    <n v="272"/>
    <s v="US"/>
    <s v="USD"/>
    <n v="1310187600"/>
    <d v="2011-07-09T05:00:00"/>
    <d v="2011-07-23T05:00:00"/>
    <n v="1311397200"/>
    <x v="8"/>
    <x v="8"/>
    <b v="0"/>
    <b v="1"/>
    <x v="4"/>
    <s v="documentary"/>
    <s v="film &amp; video/documentary"/>
  </r>
  <r>
    <n v="3100"/>
    <n v="1985"/>
    <n v="64.03"/>
    <x v="3"/>
    <n v="79.400000000000006"/>
    <n v="25"/>
    <s v="US"/>
    <s v="USD"/>
    <n v="1377838800"/>
    <d v="2013-08-30T05:00:00"/>
    <d v="2013-09-05T05:00:00"/>
    <n v="1378357200"/>
    <x v="2"/>
    <x v="1"/>
    <b v="0"/>
    <b v="1"/>
    <x v="3"/>
    <s v="plays"/>
    <s v="theater/plays"/>
  </r>
  <r>
    <n v="6900"/>
    <n v="12155"/>
    <n v="176.16"/>
    <x v="1"/>
    <n v="29.009546539379475"/>
    <n v="419"/>
    <s v="US"/>
    <s v="USD"/>
    <n v="1410325200"/>
    <d v="2014-09-10T05:00:00"/>
    <d v="2014-09-19T05:00:00"/>
    <n v="1411102800"/>
    <x v="1"/>
    <x v="3"/>
    <b v="0"/>
    <b v="0"/>
    <x v="8"/>
    <s v="audio"/>
    <s v="journalism/audio"/>
  </r>
  <r>
    <n v="27500"/>
    <n v="5593"/>
    <n v="20.34"/>
    <x v="0"/>
    <n v="73.59210526315789"/>
    <n v="76"/>
    <s v="US"/>
    <s v="USD"/>
    <n v="1343797200"/>
    <d v="2012-08-01T05:00:00"/>
    <d v="2012-08-13T05:00:00"/>
    <n v="1344834000"/>
    <x v="4"/>
    <x v="1"/>
    <b v="0"/>
    <b v="0"/>
    <x v="3"/>
    <s v="plays"/>
    <s v="theater/plays"/>
  </r>
  <r>
    <n v="48800"/>
    <n v="175020"/>
    <n v="358.65"/>
    <x v="1"/>
    <n v="107.97038864898211"/>
    <n v="1621"/>
    <s v="IT"/>
    <s v="EUR"/>
    <n v="1498453200"/>
    <d v="2017-06-26T05:00:00"/>
    <d v="2017-07-05T05:00:00"/>
    <n v="1499230800"/>
    <x v="5"/>
    <x v="5"/>
    <b v="0"/>
    <b v="0"/>
    <x v="3"/>
    <s v="plays"/>
    <s v="theater/plays"/>
  </r>
  <r>
    <n v="16200"/>
    <n v="75955"/>
    <n v="468.86"/>
    <x v="1"/>
    <n v="68.987284287011803"/>
    <n v="1101"/>
    <s v="US"/>
    <s v="USD"/>
    <n v="1456380000"/>
    <d v="2016-02-25T06:00:00"/>
    <d v="2016-03-08T06:00:00"/>
    <n v="1457416800"/>
    <x v="7"/>
    <x v="10"/>
    <b v="0"/>
    <b v="0"/>
    <x v="1"/>
    <s v="indie rock"/>
    <s v="music/indie rock"/>
  </r>
  <r>
    <n v="97600"/>
    <n v="119127"/>
    <n v="122.06"/>
    <x v="1"/>
    <n v="111.02236719478098"/>
    <n v="1073"/>
    <s v="US"/>
    <s v="USD"/>
    <n v="1280552400"/>
    <d v="2010-07-31T05:00:00"/>
    <d v="2010-08-04T05:00:00"/>
    <n v="1280898000"/>
    <x v="6"/>
    <x v="8"/>
    <b v="0"/>
    <b v="1"/>
    <x v="3"/>
    <s v="plays"/>
    <s v="theater/plays"/>
  </r>
  <r>
    <n v="197900"/>
    <n v="110689"/>
    <n v="55.93"/>
    <x v="0"/>
    <n v="24.997515808491418"/>
    <n v="4428"/>
    <s v="AU"/>
    <s v="AUD"/>
    <n v="1521608400"/>
    <d v="2018-03-21T05:00:00"/>
    <d v="2018-03-31T05:00:00"/>
    <n v="1522472400"/>
    <x v="9"/>
    <x v="6"/>
    <b v="0"/>
    <b v="0"/>
    <x v="3"/>
    <s v="plays"/>
    <s v="theater/plays"/>
  </r>
  <r>
    <n v="5600"/>
    <n v="2445"/>
    <n v="43.66"/>
    <x v="0"/>
    <n v="42.155172413793103"/>
    <n v="58"/>
    <s v="IT"/>
    <s v="EUR"/>
    <n v="1460696400"/>
    <d v="2016-04-15T05:00:00"/>
    <d v="2016-05-06T05:00:00"/>
    <n v="1462510800"/>
    <x v="7"/>
    <x v="9"/>
    <b v="0"/>
    <b v="0"/>
    <x v="1"/>
    <s v="indie rock"/>
    <s v="music/indie rock"/>
  </r>
  <r>
    <n v="170700"/>
    <n v="57250"/>
    <n v="33.54"/>
    <x v="3"/>
    <n v="47.003284072249592"/>
    <n v="1218"/>
    <s v="US"/>
    <s v="USD"/>
    <n v="1313730000"/>
    <d v="2011-08-19T05:00:00"/>
    <d v="2011-10-05T05:00:00"/>
    <n v="1317790800"/>
    <x v="8"/>
    <x v="1"/>
    <b v="0"/>
    <b v="0"/>
    <x v="7"/>
    <s v="photography books"/>
    <s v="photography/photography books"/>
  </r>
  <r>
    <n v="9700"/>
    <n v="11929"/>
    <n v="122.98"/>
    <x v="1"/>
    <n v="36.0392749244713"/>
    <n v="331"/>
    <s v="US"/>
    <s v="USD"/>
    <n v="1568178000"/>
    <d v="2019-09-11T05:00:00"/>
    <d v="2019-09-18T05:00:00"/>
    <n v="1568782800"/>
    <x v="3"/>
    <x v="3"/>
    <b v="0"/>
    <b v="0"/>
    <x v="8"/>
    <s v="audio"/>
    <s v="journalism/audio"/>
  </r>
  <r>
    <n v="62300"/>
    <n v="118214"/>
    <n v="189.75"/>
    <x v="1"/>
    <n v="101.03760683760684"/>
    <n v="1170"/>
    <s v="US"/>
    <s v="USD"/>
    <n v="1348635600"/>
    <d v="2012-09-26T05:00:00"/>
    <d v="2012-10-05T05:00:00"/>
    <n v="1349413200"/>
    <x v="4"/>
    <x v="3"/>
    <b v="0"/>
    <b v="0"/>
    <x v="7"/>
    <s v="photography books"/>
    <s v="photography/photography books"/>
  </r>
  <r>
    <n v="5300"/>
    <n v="4432"/>
    <n v="83.62"/>
    <x v="0"/>
    <n v="39.927927927927925"/>
    <n v="111"/>
    <s v="US"/>
    <s v="USD"/>
    <n v="1468126800"/>
    <d v="2016-07-10T05:00:00"/>
    <d v="2016-08-29T05:00:00"/>
    <n v="1472446800"/>
    <x v="7"/>
    <x v="8"/>
    <b v="0"/>
    <b v="0"/>
    <x v="5"/>
    <s v="fiction"/>
    <s v="publishing/fiction"/>
  </r>
  <r>
    <n v="99500"/>
    <n v="17879"/>
    <n v="17.97"/>
    <x v="3"/>
    <n v="83.158139534883716"/>
    <n v="215"/>
    <s v="US"/>
    <s v="USD"/>
    <n v="1547877600"/>
    <d v="2019-01-19T06:00:00"/>
    <d v="2019-01-21T06:00:00"/>
    <n v="1548050400"/>
    <x v="3"/>
    <x v="2"/>
    <b v="0"/>
    <b v="0"/>
    <x v="4"/>
    <s v="drama"/>
    <s v="film &amp; video/drama"/>
  </r>
  <r>
    <n v="1400"/>
    <n v="14511"/>
    <n v="1036.5"/>
    <x v="1"/>
    <n v="39.97520661157025"/>
    <n v="363"/>
    <s v="US"/>
    <s v="USD"/>
    <n v="1571374800"/>
    <d v="2019-10-18T05:00:00"/>
    <d v="2019-10-23T05:00:00"/>
    <n v="1571806800"/>
    <x v="3"/>
    <x v="4"/>
    <b v="0"/>
    <b v="1"/>
    <x v="0"/>
    <s v="food trucks"/>
    <s v="food/food trucks"/>
  </r>
  <r>
    <n v="145600"/>
    <n v="141822"/>
    <n v="97.41"/>
    <x v="0"/>
    <n v="47.993908629441627"/>
    <n v="2955"/>
    <s v="US"/>
    <s v="USD"/>
    <n v="1576303200"/>
    <d v="2019-12-14T06:00:00"/>
    <d v="2019-12-16T06:00:00"/>
    <n v="1576476000"/>
    <x v="3"/>
    <x v="7"/>
    <b v="0"/>
    <b v="1"/>
    <x v="6"/>
    <s v="mobile games"/>
    <s v="games/mobile games"/>
  </r>
  <r>
    <n v="184100"/>
    <n v="159037"/>
    <n v="86.39"/>
    <x v="0"/>
    <n v="95.978877489438744"/>
    <n v="1657"/>
    <s v="US"/>
    <s v="USD"/>
    <n v="1324447200"/>
    <d v="2011-12-21T06:00:00"/>
    <d v="2011-12-27T06:00:00"/>
    <n v="1324965600"/>
    <x v="8"/>
    <x v="7"/>
    <b v="0"/>
    <b v="0"/>
    <x v="3"/>
    <s v="plays"/>
    <s v="theater/plays"/>
  </r>
  <r>
    <n v="5400"/>
    <n v="8109"/>
    <n v="150.16999999999999"/>
    <x v="1"/>
    <n v="78.728155339805824"/>
    <n v="103"/>
    <s v="US"/>
    <s v="USD"/>
    <n v="1386741600"/>
    <d v="2013-12-11T06:00:00"/>
    <d v="2013-12-20T06:00:00"/>
    <n v="1387519200"/>
    <x v="2"/>
    <x v="7"/>
    <b v="0"/>
    <b v="0"/>
    <x v="3"/>
    <s v="plays"/>
    <s v="theater/plays"/>
  </r>
  <r>
    <n v="2300"/>
    <n v="8244"/>
    <n v="358.43"/>
    <x v="1"/>
    <n v="56.081632653061227"/>
    <n v="147"/>
    <s v="US"/>
    <s v="USD"/>
    <n v="1537074000"/>
    <d v="2018-09-16T05:00:00"/>
    <d v="2018-09-18T05:00:00"/>
    <n v="1537246800"/>
    <x v="9"/>
    <x v="3"/>
    <b v="0"/>
    <b v="0"/>
    <x v="3"/>
    <s v="plays"/>
    <s v="theater/plays"/>
  </r>
  <r>
    <n v="1400"/>
    <n v="7600"/>
    <n v="542.86"/>
    <x v="1"/>
    <n v="69.090909090909093"/>
    <n v="110"/>
    <s v="CA"/>
    <s v="CAD"/>
    <n v="1277787600"/>
    <d v="2010-06-29T05:00:00"/>
    <d v="2010-07-19T05:00:00"/>
    <n v="1279515600"/>
    <x v="6"/>
    <x v="5"/>
    <b v="0"/>
    <b v="0"/>
    <x v="5"/>
    <s v="nonfiction"/>
    <s v="publishing/nonfiction"/>
  </r>
  <r>
    <n v="140000"/>
    <n v="94501"/>
    <n v="67.5"/>
    <x v="0"/>
    <n v="102.05291576673866"/>
    <n v="926"/>
    <s v="CA"/>
    <s v="CAD"/>
    <n v="1440306000"/>
    <d v="2015-08-23T05:00:00"/>
    <d v="2015-09-16T05:00:00"/>
    <n v="1442379600"/>
    <x v="0"/>
    <x v="1"/>
    <b v="0"/>
    <b v="0"/>
    <x v="3"/>
    <s v="plays"/>
    <s v="theater/plays"/>
  </r>
  <r>
    <n v="7500"/>
    <n v="14381"/>
    <n v="191.75"/>
    <x v="1"/>
    <n v="107.32089552238806"/>
    <n v="134"/>
    <s v="US"/>
    <s v="USD"/>
    <n v="1522126800"/>
    <d v="2018-03-27T05:00:00"/>
    <d v="2018-04-07T05:00:00"/>
    <n v="1523077200"/>
    <x v="9"/>
    <x v="6"/>
    <b v="0"/>
    <b v="0"/>
    <x v="2"/>
    <s v="wearables"/>
    <s v="technology/wearables"/>
  </r>
  <r>
    <n v="1500"/>
    <n v="13980"/>
    <n v="932"/>
    <x v="1"/>
    <n v="51.970260223048328"/>
    <n v="269"/>
    <s v="US"/>
    <s v="USD"/>
    <n v="1489298400"/>
    <d v="2017-03-12T06:00:00"/>
    <d v="2017-03-15T05:00:00"/>
    <n v="1489554000"/>
    <x v="5"/>
    <x v="6"/>
    <b v="0"/>
    <b v="0"/>
    <x v="3"/>
    <s v="plays"/>
    <s v="theater/plays"/>
  </r>
  <r>
    <n v="2900"/>
    <n v="12449"/>
    <n v="429.28"/>
    <x v="1"/>
    <n v="71.137142857142862"/>
    <n v="175"/>
    <s v="US"/>
    <s v="USD"/>
    <n v="1547100000"/>
    <d v="2019-01-10T06:00:00"/>
    <d v="2019-01-26T06:00:00"/>
    <n v="1548482400"/>
    <x v="3"/>
    <x v="2"/>
    <b v="0"/>
    <b v="1"/>
    <x v="4"/>
    <s v="television"/>
    <s v="film &amp; video/television"/>
  </r>
  <r>
    <n v="7300"/>
    <n v="7348"/>
    <n v="100.66"/>
    <x v="1"/>
    <n v="106.49275362318841"/>
    <n v="69"/>
    <s v="US"/>
    <s v="USD"/>
    <n v="1383022800"/>
    <d v="2013-10-29T05:00:00"/>
    <d v="2013-11-10T06:00:00"/>
    <n v="1384063200"/>
    <x v="2"/>
    <x v="4"/>
    <b v="0"/>
    <b v="0"/>
    <x v="2"/>
    <s v="web"/>
    <s v="technology/web"/>
  </r>
  <r>
    <n v="3600"/>
    <n v="8158"/>
    <n v="226.61"/>
    <x v="1"/>
    <n v="42.93684210526316"/>
    <n v="190"/>
    <s v="US"/>
    <s v="USD"/>
    <n v="1322373600"/>
    <d v="2011-11-27T06:00:00"/>
    <d v="2011-12-03T06:00:00"/>
    <n v="1322892000"/>
    <x v="8"/>
    <x v="0"/>
    <b v="0"/>
    <b v="1"/>
    <x v="4"/>
    <s v="documentary"/>
    <s v="film &amp; video/documentary"/>
  </r>
  <r>
    <n v="5000"/>
    <n v="7119"/>
    <n v="142.38"/>
    <x v="1"/>
    <n v="30.037974683544302"/>
    <n v="237"/>
    <s v="US"/>
    <s v="USD"/>
    <n v="1349240400"/>
    <d v="2012-10-03T05:00:00"/>
    <d v="2012-10-20T05:00:00"/>
    <n v="1350709200"/>
    <x v="4"/>
    <x v="4"/>
    <b v="1"/>
    <b v="1"/>
    <x v="4"/>
    <s v="documentary"/>
    <s v="film &amp; video/documentary"/>
  </r>
  <r>
    <n v="6000"/>
    <n v="5438"/>
    <n v="90.63"/>
    <x v="0"/>
    <n v="70.623376623376629"/>
    <n v="77"/>
    <s v="GB"/>
    <s v="GBP"/>
    <n v="1562648400"/>
    <d v="2019-07-09T05:00:00"/>
    <d v="2019-07-27T05:00:00"/>
    <n v="1564203600"/>
    <x v="3"/>
    <x v="8"/>
    <b v="0"/>
    <b v="0"/>
    <x v="1"/>
    <s v="rock"/>
    <s v="music/rock"/>
  </r>
  <r>
    <n v="180400"/>
    <n v="115396"/>
    <n v="63.97"/>
    <x v="0"/>
    <n v="66.016018306636155"/>
    <n v="1748"/>
    <s v="US"/>
    <s v="USD"/>
    <n v="1508216400"/>
    <d v="2017-10-17T05:00:00"/>
    <d v="2017-11-03T05:00:00"/>
    <n v="1509685200"/>
    <x v="5"/>
    <x v="4"/>
    <b v="0"/>
    <b v="0"/>
    <x v="3"/>
    <s v="plays"/>
    <s v="theater/plays"/>
  </r>
  <r>
    <n v="9100"/>
    <n v="7656"/>
    <n v="84.13"/>
    <x v="0"/>
    <n v="96.911392405063296"/>
    <n v="79"/>
    <s v="US"/>
    <s v="USD"/>
    <n v="1511762400"/>
    <d v="2017-11-27T06:00:00"/>
    <d v="2018-01-03T06:00:00"/>
    <n v="1514959200"/>
    <x v="5"/>
    <x v="0"/>
    <b v="0"/>
    <b v="0"/>
    <x v="3"/>
    <s v="plays"/>
    <s v="theater/plays"/>
  </r>
  <r>
    <n v="9200"/>
    <n v="12322"/>
    <n v="133.93"/>
    <x v="1"/>
    <n v="62.867346938775512"/>
    <n v="196"/>
    <s v="IT"/>
    <s v="EUR"/>
    <n v="1447480800"/>
    <d v="2015-11-14T06:00:00"/>
    <d v="2015-11-30T06:00:00"/>
    <n v="1448863200"/>
    <x v="0"/>
    <x v="0"/>
    <b v="1"/>
    <b v="0"/>
    <x v="1"/>
    <s v="rock"/>
    <s v="music/rock"/>
  </r>
  <r>
    <n v="164100"/>
    <n v="96888"/>
    <n v="59.04"/>
    <x v="0"/>
    <n v="108.98537682789652"/>
    <n v="889"/>
    <s v="US"/>
    <s v="USD"/>
    <n v="1429506000"/>
    <d v="2015-04-20T05:00:00"/>
    <d v="2015-04-21T05:00:00"/>
    <n v="1429592400"/>
    <x v="0"/>
    <x v="9"/>
    <b v="0"/>
    <b v="1"/>
    <x v="3"/>
    <s v="plays"/>
    <s v="theater/plays"/>
  </r>
  <r>
    <n v="128900"/>
    <n v="196960"/>
    <n v="152.80000000000001"/>
    <x v="1"/>
    <n v="26.999314599040439"/>
    <n v="7295"/>
    <s v="US"/>
    <s v="USD"/>
    <n v="1522472400"/>
    <d v="2018-03-31T05:00:00"/>
    <d v="2018-04-02T05:00:00"/>
    <n v="1522645200"/>
    <x v="9"/>
    <x v="6"/>
    <b v="0"/>
    <b v="0"/>
    <x v="1"/>
    <s v="electric music"/>
    <s v="music/electric music"/>
  </r>
  <r>
    <n v="42100"/>
    <n v="188057"/>
    <n v="446.69"/>
    <x v="1"/>
    <n v="65.004147943311438"/>
    <n v="2893"/>
    <s v="CA"/>
    <s v="CAD"/>
    <n v="1322114400"/>
    <d v="2011-11-24T06:00:00"/>
    <d v="2011-12-08T06:00:00"/>
    <n v="1323324000"/>
    <x v="8"/>
    <x v="0"/>
    <b v="0"/>
    <b v="0"/>
    <x v="2"/>
    <s v="wearables"/>
    <s v="technology/wearables"/>
  </r>
  <r>
    <n v="7400"/>
    <n v="6245"/>
    <n v="84.39"/>
    <x v="0"/>
    <n v="111.51785714285714"/>
    <n v="56"/>
    <s v="US"/>
    <s v="USD"/>
    <n v="1561438800"/>
    <d v="2019-06-25T05:00:00"/>
    <d v="2019-06-26T05:00:00"/>
    <n v="1561525200"/>
    <x v="3"/>
    <x v="5"/>
    <b v="0"/>
    <b v="0"/>
    <x v="4"/>
    <s v="drama"/>
    <s v="film &amp; video/drama"/>
  </r>
  <r>
    <n v="100"/>
    <n v="3"/>
    <n v="3"/>
    <x v="0"/>
    <n v="3"/>
    <n v="1"/>
    <s v="US"/>
    <s v="USD"/>
    <n v="1264399200"/>
    <d v="2010-01-25T06:00:00"/>
    <d v="2010-02-09T06:00:00"/>
    <n v="1265695200"/>
    <x v="6"/>
    <x v="2"/>
    <b v="0"/>
    <b v="0"/>
    <x v="2"/>
    <s v="wearables"/>
    <s v="technology/wearables"/>
  </r>
  <r>
    <n v="52000"/>
    <n v="91014"/>
    <n v="175.03"/>
    <x v="1"/>
    <n v="110.99268292682927"/>
    <n v="820"/>
    <s v="US"/>
    <s v="USD"/>
    <n v="1301202000"/>
    <d v="2011-03-27T05:00:00"/>
    <d v="2011-04-03T05:00:00"/>
    <n v="1301806800"/>
    <x v="8"/>
    <x v="6"/>
    <b v="1"/>
    <b v="0"/>
    <x v="3"/>
    <s v="plays"/>
    <s v="theater/plays"/>
  </r>
  <r>
    <n v="8700"/>
    <n v="4710"/>
    <n v="54.14"/>
    <x v="0"/>
    <n v="56.746987951807228"/>
    <n v="83"/>
    <s v="US"/>
    <s v="USD"/>
    <n v="1374469200"/>
    <d v="2013-07-22T05:00:00"/>
    <d v="2013-07-27T05:00:00"/>
    <n v="1374901200"/>
    <x v="2"/>
    <x v="8"/>
    <b v="0"/>
    <b v="0"/>
    <x v="2"/>
    <s v="wearables"/>
    <s v="technology/wearables"/>
  </r>
  <r>
    <n v="63400"/>
    <n v="197728"/>
    <n v="311.87"/>
    <x v="1"/>
    <n v="97.020608439646708"/>
    <n v="2038"/>
    <s v="US"/>
    <s v="USD"/>
    <n v="1334984400"/>
    <d v="2012-04-21T05:00:00"/>
    <d v="2012-05-08T05:00:00"/>
    <n v="1336453200"/>
    <x v="4"/>
    <x v="9"/>
    <b v="1"/>
    <b v="1"/>
    <x v="5"/>
    <s v="translations"/>
    <s v="publishing/translations"/>
  </r>
  <r>
    <n v="8700"/>
    <n v="10682"/>
    <n v="122.78"/>
    <x v="1"/>
    <n v="92.08620689655173"/>
    <n v="116"/>
    <s v="US"/>
    <s v="USD"/>
    <n v="1467608400"/>
    <d v="2016-07-04T05:00:00"/>
    <d v="2016-07-19T05:00:00"/>
    <n v="1468904400"/>
    <x v="7"/>
    <x v="8"/>
    <b v="0"/>
    <b v="0"/>
    <x v="4"/>
    <s v="animation"/>
    <s v="film &amp; video/animation"/>
  </r>
  <r>
    <n v="169700"/>
    <n v="168048"/>
    <n v="99.03"/>
    <x v="0"/>
    <n v="82.986666666666665"/>
    <n v="2025"/>
    <s v="GB"/>
    <s v="GBP"/>
    <n v="1386741600"/>
    <d v="2013-12-11T06:00:00"/>
    <d v="2013-12-15T06:00:00"/>
    <n v="1387087200"/>
    <x v="2"/>
    <x v="7"/>
    <b v="0"/>
    <b v="0"/>
    <x v="5"/>
    <s v="nonfiction"/>
    <s v="publishing/nonfiction"/>
  </r>
  <r>
    <n v="108400"/>
    <n v="138586"/>
    <n v="127.85"/>
    <x v="1"/>
    <n v="103.03791821561339"/>
    <n v="1345"/>
    <s v="AU"/>
    <s v="AUD"/>
    <n v="1546754400"/>
    <d v="2019-01-06T06:00:00"/>
    <d v="2019-01-14T06:00:00"/>
    <n v="1547445600"/>
    <x v="3"/>
    <x v="2"/>
    <b v="0"/>
    <b v="1"/>
    <x v="2"/>
    <s v="web"/>
    <s v="technology/web"/>
  </r>
  <r>
    <n v="7300"/>
    <n v="11579"/>
    <n v="158.62"/>
    <x v="1"/>
    <n v="68.922619047619051"/>
    <n v="168"/>
    <s v="US"/>
    <s v="USD"/>
    <n v="1544248800"/>
    <d v="2018-12-08T06:00:00"/>
    <d v="2019-01-13T06:00:00"/>
    <n v="1547359200"/>
    <x v="9"/>
    <x v="7"/>
    <b v="0"/>
    <b v="0"/>
    <x v="4"/>
    <s v="drama"/>
    <s v="film &amp; video/drama"/>
  </r>
  <r>
    <n v="1700"/>
    <n v="12020"/>
    <n v="707.06"/>
    <x v="1"/>
    <n v="87.737226277372258"/>
    <n v="137"/>
    <s v="CH"/>
    <s v="CHF"/>
    <n v="1495429200"/>
    <d v="2017-05-22T05:00:00"/>
    <d v="2017-06-01T05:00:00"/>
    <n v="1496293200"/>
    <x v="5"/>
    <x v="11"/>
    <b v="0"/>
    <b v="0"/>
    <x v="3"/>
    <s v="plays"/>
    <s v="theater/plays"/>
  </r>
  <r>
    <n v="9800"/>
    <n v="13954"/>
    <n v="142.38999999999999"/>
    <x v="1"/>
    <n v="75.021505376344081"/>
    <n v="186"/>
    <s v="IT"/>
    <s v="EUR"/>
    <n v="1334811600"/>
    <d v="2012-04-19T05:00:00"/>
    <d v="2012-04-26T05:00:00"/>
    <n v="1335416400"/>
    <x v="4"/>
    <x v="9"/>
    <b v="0"/>
    <b v="0"/>
    <x v="3"/>
    <s v="plays"/>
    <s v="theater/plays"/>
  </r>
  <r>
    <n v="4300"/>
    <n v="6358"/>
    <n v="147.86000000000001"/>
    <x v="1"/>
    <n v="50.863999999999997"/>
    <n v="125"/>
    <s v="US"/>
    <s v="USD"/>
    <n v="1531544400"/>
    <d v="2018-07-14T05:00:00"/>
    <d v="2018-07-21T05:00:00"/>
    <n v="1532149200"/>
    <x v="9"/>
    <x v="8"/>
    <b v="0"/>
    <b v="1"/>
    <x v="3"/>
    <s v="plays"/>
    <s v="theater/plays"/>
  </r>
  <r>
    <n v="6200"/>
    <n v="1260"/>
    <n v="20.32"/>
    <x v="0"/>
    <n v="90"/>
    <n v="14"/>
    <s v="IT"/>
    <s v="EUR"/>
    <n v="1453615200"/>
    <d v="2016-01-24T06:00:00"/>
    <d v="2016-01-26T06:00:00"/>
    <n v="1453788000"/>
    <x v="7"/>
    <x v="2"/>
    <b v="1"/>
    <b v="1"/>
    <x v="3"/>
    <s v="plays"/>
    <s v="theater/plays"/>
  </r>
  <r>
    <n v="800"/>
    <n v="14725"/>
    <n v="1840.63"/>
    <x v="1"/>
    <n v="72.896039603960389"/>
    <n v="202"/>
    <s v="US"/>
    <s v="USD"/>
    <n v="1467954000"/>
    <d v="2016-07-08T05:00:00"/>
    <d v="2016-08-18T05:00:00"/>
    <n v="1471496400"/>
    <x v="7"/>
    <x v="8"/>
    <b v="0"/>
    <b v="0"/>
    <x v="3"/>
    <s v="plays"/>
    <s v="theater/plays"/>
  </r>
  <r>
    <n v="6900"/>
    <n v="11174"/>
    <n v="161.94"/>
    <x v="1"/>
    <n v="108.48543689320388"/>
    <n v="103"/>
    <s v="US"/>
    <s v="USD"/>
    <n v="1471842000"/>
    <d v="2016-08-22T05:00:00"/>
    <d v="2016-09-03T05:00:00"/>
    <n v="1472878800"/>
    <x v="7"/>
    <x v="1"/>
    <b v="0"/>
    <b v="0"/>
    <x v="5"/>
    <s v="radio &amp; podcasts"/>
    <s v="publishing/radio &amp; podcasts"/>
  </r>
  <r>
    <n v="38500"/>
    <n v="182036"/>
    <n v="472.82"/>
    <x v="1"/>
    <n v="101.98095238095237"/>
    <n v="1785"/>
    <s v="US"/>
    <s v="USD"/>
    <n v="1408424400"/>
    <d v="2014-08-19T05:00:00"/>
    <d v="2014-08-20T05:00:00"/>
    <n v="1408510800"/>
    <x v="1"/>
    <x v="1"/>
    <b v="0"/>
    <b v="0"/>
    <x v="1"/>
    <s v="rock"/>
    <s v="music/rock"/>
  </r>
  <r>
    <n v="118000"/>
    <n v="28870"/>
    <n v="24.47"/>
    <x v="0"/>
    <n v="44.009146341463413"/>
    <n v="656"/>
    <s v="US"/>
    <s v="USD"/>
    <n v="1281157200"/>
    <d v="2010-08-07T05:00:00"/>
    <d v="2010-08-12T05:00:00"/>
    <n v="1281589200"/>
    <x v="6"/>
    <x v="1"/>
    <b v="0"/>
    <b v="0"/>
    <x v="6"/>
    <s v="mobile games"/>
    <s v="games/mobile games"/>
  </r>
  <r>
    <n v="2000"/>
    <n v="10353"/>
    <n v="517.65"/>
    <x v="1"/>
    <n v="65.942675159235662"/>
    <n v="157"/>
    <s v="US"/>
    <s v="USD"/>
    <n v="1373432400"/>
    <d v="2013-07-10T05:00:00"/>
    <d v="2013-08-07T05:00:00"/>
    <n v="1375851600"/>
    <x v="2"/>
    <x v="8"/>
    <b v="0"/>
    <b v="1"/>
    <x v="3"/>
    <s v="plays"/>
    <s v="theater/plays"/>
  </r>
  <r>
    <n v="5600"/>
    <n v="13868"/>
    <n v="247.64"/>
    <x v="1"/>
    <n v="24.987387387387386"/>
    <n v="555"/>
    <s v="US"/>
    <s v="USD"/>
    <n v="1313989200"/>
    <d v="2011-08-22T05:00:00"/>
    <d v="2011-09-12T05:00:00"/>
    <n v="1315803600"/>
    <x v="8"/>
    <x v="1"/>
    <b v="0"/>
    <b v="0"/>
    <x v="4"/>
    <s v="documentary"/>
    <s v="film &amp; video/documentary"/>
  </r>
  <r>
    <n v="8300"/>
    <n v="8317"/>
    <n v="100.2"/>
    <x v="1"/>
    <n v="28.003367003367003"/>
    <n v="297"/>
    <s v="US"/>
    <s v="USD"/>
    <n v="1371445200"/>
    <d v="2013-06-17T05:00:00"/>
    <d v="2013-07-13T05:00:00"/>
    <n v="1373691600"/>
    <x v="2"/>
    <x v="5"/>
    <b v="0"/>
    <b v="0"/>
    <x v="2"/>
    <s v="wearables"/>
    <s v="technology/wearables"/>
  </r>
  <r>
    <n v="6900"/>
    <n v="10557"/>
    <n v="153"/>
    <x v="1"/>
    <n v="85.829268292682926"/>
    <n v="123"/>
    <s v="US"/>
    <s v="USD"/>
    <n v="1338267600"/>
    <d v="2012-05-29T05:00:00"/>
    <d v="2012-06-09T05:00:00"/>
    <n v="1339218000"/>
    <x v="4"/>
    <x v="11"/>
    <b v="0"/>
    <b v="0"/>
    <x v="5"/>
    <s v="fiction"/>
    <s v="publishing/fiction"/>
  </r>
  <r>
    <n v="8700"/>
    <n v="3227"/>
    <n v="37.090000000000003"/>
    <x v="3"/>
    <n v="84.921052631578945"/>
    <n v="38"/>
    <s v="DK"/>
    <s v="DKK"/>
    <n v="1519192800"/>
    <d v="2018-02-21T06:00:00"/>
    <d v="2018-03-07T06:00:00"/>
    <n v="1520402400"/>
    <x v="9"/>
    <x v="10"/>
    <b v="0"/>
    <b v="1"/>
    <x v="3"/>
    <s v="plays"/>
    <s v="theater/plays"/>
  </r>
  <r>
    <n v="123600"/>
    <n v="5429"/>
    <n v="4.3899999999999997"/>
    <x v="3"/>
    <n v="90.483333333333334"/>
    <n v="60"/>
    <s v="US"/>
    <s v="USD"/>
    <n v="1522818000"/>
    <d v="2018-04-04T05:00:00"/>
    <d v="2018-04-10T05:00:00"/>
    <n v="1523336400"/>
    <x v="9"/>
    <x v="9"/>
    <b v="0"/>
    <b v="0"/>
    <x v="1"/>
    <s v="rock"/>
    <s v="music/rock"/>
  </r>
  <r>
    <n v="48500"/>
    <n v="75906"/>
    <n v="156.51"/>
    <x v="1"/>
    <n v="25.00197628458498"/>
    <n v="3036"/>
    <s v="US"/>
    <s v="USD"/>
    <n v="1509948000"/>
    <d v="2017-11-06T06:00:00"/>
    <d v="2017-12-03T06:00:00"/>
    <n v="1512280800"/>
    <x v="5"/>
    <x v="0"/>
    <b v="0"/>
    <b v="0"/>
    <x v="4"/>
    <s v="documentary"/>
    <s v="film &amp; video/documentary"/>
  </r>
  <r>
    <n v="4900"/>
    <n v="13250"/>
    <n v="270.41000000000003"/>
    <x v="1"/>
    <n v="92.013888888888886"/>
    <n v="144"/>
    <s v="AU"/>
    <s v="AUD"/>
    <n v="1456898400"/>
    <d v="2016-03-02T06:00:00"/>
    <d v="2016-03-23T05:00:00"/>
    <n v="1458709200"/>
    <x v="7"/>
    <x v="6"/>
    <b v="0"/>
    <b v="0"/>
    <x v="3"/>
    <s v="plays"/>
    <s v="theater/plays"/>
  </r>
  <r>
    <n v="8400"/>
    <n v="11261"/>
    <n v="134.06"/>
    <x v="1"/>
    <n v="93.066115702479337"/>
    <n v="121"/>
    <s v="GB"/>
    <s v="GBP"/>
    <n v="1413954000"/>
    <d v="2014-10-22T05:00:00"/>
    <d v="2014-10-24T05:00:00"/>
    <n v="1414126800"/>
    <x v="1"/>
    <x v="4"/>
    <b v="0"/>
    <b v="1"/>
    <x v="3"/>
    <s v="plays"/>
    <s v="theater/plays"/>
  </r>
  <r>
    <n v="193200"/>
    <n v="97369"/>
    <n v="50.4"/>
    <x v="0"/>
    <n v="61.008145363408524"/>
    <n v="1596"/>
    <s v="US"/>
    <s v="USD"/>
    <n v="1416031200"/>
    <d v="2014-11-15T06:00:00"/>
    <d v="2014-11-17T06:00:00"/>
    <n v="1416204000"/>
    <x v="1"/>
    <x v="0"/>
    <b v="0"/>
    <b v="0"/>
    <x v="6"/>
    <s v="mobile games"/>
    <s v="games/mobile games"/>
  </r>
  <r>
    <n v="54300"/>
    <n v="48227"/>
    <n v="88.82"/>
    <x v="3"/>
    <n v="92.036259541984734"/>
    <n v="524"/>
    <s v="US"/>
    <s v="USD"/>
    <n v="1287982800"/>
    <d v="2010-10-25T05:00:00"/>
    <d v="2010-10-31T05:00:00"/>
    <n v="1288501200"/>
    <x v="6"/>
    <x v="4"/>
    <b v="0"/>
    <b v="1"/>
    <x v="3"/>
    <s v="plays"/>
    <s v="theater/plays"/>
  </r>
  <r>
    <n v="8900"/>
    <n v="14685"/>
    <n v="165"/>
    <x v="1"/>
    <n v="81.132596685082873"/>
    <n v="181"/>
    <s v="US"/>
    <s v="USD"/>
    <n v="1547964000"/>
    <d v="2019-01-20T06:00:00"/>
    <d v="2019-03-19T05:00:00"/>
    <n v="1552971600"/>
    <x v="3"/>
    <x v="2"/>
    <b v="0"/>
    <b v="0"/>
    <x v="2"/>
    <s v="web"/>
    <s v="technology/web"/>
  </r>
  <r>
    <n v="4200"/>
    <n v="735"/>
    <n v="17.5"/>
    <x v="0"/>
    <n v="73.5"/>
    <n v="10"/>
    <s v="US"/>
    <s v="USD"/>
    <n v="1464152400"/>
    <d v="2016-05-25T05:00:00"/>
    <d v="2016-06-05T05:00:00"/>
    <n v="1465102800"/>
    <x v="7"/>
    <x v="11"/>
    <b v="0"/>
    <b v="0"/>
    <x v="3"/>
    <s v="plays"/>
    <s v="theater/plays"/>
  </r>
  <r>
    <n v="5600"/>
    <n v="10397"/>
    <n v="185.66"/>
    <x v="1"/>
    <n v="85.221311475409834"/>
    <n v="122"/>
    <s v="US"/>
    <s v="USD"/>
    <n v="1359957600"/>
    <d v="2013-02-04T06:00:00"/>
    <d v="2013-02-06T06:00:00"/>
    <n v="1360130400"/>
    <x v="2"/>
    <x v="10"/>
    <b v="0"/>
    <b v="0"/>
    <x v="4"/>
    <s v="drama"/>
    <s v="film &amp; video/drama"/>
  </r>
  <r>
    <n v="28800"/>
    <n v="118847"/>
    <n v="412.66"/>
    <x v="1"/>
    <n v="110.96825396825396"/>
    <n v="1071"/>
    <s v="CA"/>
    <s v="CAD"/>
    <n v="1432357200"/>
    <d v="2015-05-23T05:00:00"/>
    <d v="2015-05-29T05:00:00"/>
    <n v="1432875600"/>
    <x v="0"/>
    <x v="11"/>
    <b v="0"/>
    <b v="0"/>
    <x v="2"/>
    <s v="wearables"/>
    <s v="technology/wearables"/>
  </r>
  <r>
    <n v="8000"/>
    <n v="7220"/>
    <n v="90.25"/>
    <x v="3"/>
    <n v="32.968036529680369"/>
    <n v="219"/>
    <s v="US"/>
    <s v="USD"/>
    <n v="1500786000"/>
    <d v="2017-07-23T05:00:00"/>
    <d v="2017-07-24T05:00:00"/>
    <n v="1500872400"/>
    <x v="5"/>
    <x v="8"/>
    <b v="0"/>
    <b v="0"/>
    <x v="2"/>
    <s v="web"/>
    <s v="technology/web"/>
  </r>
  <r>
    <n v="117000"/>
    <n v="107622"/>
    <n v="91.98"/>
    <x v="0"/>
    <n v="96.005352363960753"/>
    <n v="1121"/>
    <s v="US"/>
    <s v="USD"/>
    <n v="1490158800"/>
    <d v="2017-03-22T05:00:00"/>
    <d v="2017-04-14T05:00:00"/>
    <n v="1492146000"/>
    <x v="5"/>
    <x v="6"/>
    <b v="0"/>
    <b v="1"/>
    <x v="1"/>
    <s v="rock"/>
    <s v="music/rock"/>
  </r>
  <r>
    <n v="15800"/>
    <n v="83267"/>
    <n v="527.01"/>
    <x v="1"/>
    <n v="84.96632653061225"/>
    <n v="980"/>
    <s v="US"/>
    <s v="USD"/>
    <n v="1406178000"/>
    <d v="2014-07-24T05:00:00"/>
    <d v="2014-08-06T05:00:00"/>
    <n v="1407301200"/>
    <x v="1"/>
    <x v="8"/>
    <b v="0"/>
    <b v="0"/>
    <x v="1"/>
    <s v="metal"/>
    <s v="music/metal"/>
  </r>
  <r>
    <n v="4200"/>
    <n v="13404"/>
    <n v="319.14"/>
    <x v="1"/>
    <n v="25.007462686567163"/>
    <n v="536"/>
    <s v="US"/>
    <s v="USD"/>
    <n v="1485583200"/>
    <d v="2017-01-28T06:00:00"/>
    <d v="2017-02-09T06:00:00"/>
    <n v="1486620000"/>
    <x v="5"/>
    <x v="2"/>
    <b v="0"/>
    <b v="1"/>
    <x v="3"/>
    <s v="plays"/>
    <s v="theater/plays"/>
  </r>
  <r>
    <n v="37100"/>
    <n v="131404"/>
    <n v="354.19"/>
    <x v="1"/>
    <n v="65.998995479658461"/>
    <n v="1991"/>
    <s v="US"/>
    <s v="USD"/>
    <n v="1459314000"/>
    <d v="2016-03-30T05:00:00"/>
    <d v="2016-04-06T05:00:00"/>
    <n v="1459918800"/>
    <x v="7"/>
    <x v="6"/>
    <b v="0"/>
    <b v="0"/>
    <x v="7"/>
    <s v="photography books"/>
    <s v="photography/photography books"/>
  </r>
  <r>
    <n v="7700"/>
    <n v="2533"/>
    <n v="32.9"/>
    <x v="3"/>
    <n v="87.34482758620689"/>
    <n v="29"/>
    <s v="US"/>
    <s v="USD"/>
    <n v="1424412000"/>
    <d v="2015-02-20T06:00:00"/>
    <d v="2015-02-24T06:00:00"/>
    <n v="1424757600"/>
    <x v="0"/>
    <x v="10"/>
    <b v="0"/>
    <b v="0"/>
    <x v="5"/>
    <s v="nonfiction"/>
    <s v="publishing/nonfiction"/>
  </r>
  <r>
    <n v="3700"/>
    <n v="5028"/>
    <n v="135.88999999999999"/>
    <x v="1"/>
    <n v="27.933333333333334"/>
    <n v="180"/>
    <s v="US"/>
    <s v="USD"/>
    <n v="1478844000"/>
    <d v="2016-11-11T06:00:00"/>
    <d v="2016-11-23T06:00:00"/>
    <n v="1479880800"/>
    <x v="7"/>
    <x v="0"/>
    <b v="0"/>
    <b v="0"/>
    <x v="1"/>
    <s v="indie rock"/>
    <s v="music/indie rock"/>
  </r>
  <r>
    <n v="74700"/>
    <n v="1557"/>
    <n v="2.08"/>
    <x v="0"/>
    <n v="103.8"/>
    <n v="15"/>
    <s v="US"/>
    <s v="USD"/>
    <n v="1416117600"/>
    <d v="2014-11-16T06:00:00"/>
    <d v="2014-12-08T06:00:00"/>
    <n v="1418018400"/>
    <x v="1"/>
    <x v="0"/>
    <b v="0"/>
    <b v="1"/>
    <x v="3"/>
    <s v="plays"/>
    <s v="theater/plays"/>
  </r>
  <r>
    <n v="10000"/>
    <n v="6100"/>
    <n v="61"/>
    <x v="0"/>
    <n v="31.937172774869111"/>
    <n v="191"/>
    <s v="US"/>
    <s v="USD"/>
    <n v="1340946000"/>
    <d v="2012-06-29T05:00:00"/>
    <d v="2012-06-30T05:00:00"/>
    <n v="1341032400"/>
    <x v="4"/>
    <x v="5"/>
    <b v="0"/>
    <b v="0"/>
    <x v="1"/>
    <s v="indie rock"/>
    <s v="music/indie rock"/>
  </r>
  <r>
    <n v="5300"/>
    <n v="1592"/>
    <n v="30.04"/>
    <x v="0"/>
    <n v="99.5"/>
    <n v="16"/>
    <s v="US"/>
    <s v="USD"/>
    <n v="1486101600"/>
    <d v="2017-02-03T06:00:00"/>
    <d v="2017-02-06T06:00:00"/>
    <n v="1486360800"/>
    <x v="5"/>
    <x v="10"/>
    <b v="0"/>
    <b v="0"/>
    <x v="3"/>
    <s v="plays"/>
    <s v="theater/plays"/>
  </r>
  <r>
    <n v="1200"/>
    <n v="14150"/>
    <n v="1179.17"/>
    <x v="1"/>
    <n v="108.84615384615384"/>
    <n v="130"/>
    <s v="US"/>
    <s v="USD"/>
    <n v="1274590800"/>
    <d v="2010-05-23T05:00:00"/>
    <d v="2010-05-24T05:00:00"/>
    <n v="1274677200"/>
    <x v="6"/>
    <x v="11"/>
    <b v="0"/>
    <b v="0"/>
    <x v="3"/>
    <s v="plays"/>
    <s v="theater/plays"/>
  </r>
  <r>
    <n v="1200"/>
    <n v="13513"/>
    <n v="1126.08"/>
    <x v="1"/>
    <n v="110.76229508196721"/>
    <n v="122"/>
    <s v="US"/>
    <s v="USD"/>
    <n v="1263880800"/>
    <d v="2010-01-19T06:00:00"/>
    <d v="2010-03-02T06:00:00"/>
    <n v="1267509600"/>
    <x v="6"/>
    <x v="2"/>
    <b v="0"/>
    <b v="0"/>
    <x v="1"/>
    <s v="electric music"/>
    <s v="music/electric music"/>
  </r>
  <r>
    <n v="3900"/>
    <n v="504"/>
    <n v="12.92"/>
    <x v="0"/>
    <n v="29.647058823529413"/>
    <n v="17"/>
    <s v="US"/>
    <s v="USD"/>
    <n v="1445403600"/>
    <d v="2015-10-21T05:00:00"/>
    <d v="2015-10-27T05:00:00"/>
    <n v="1445922000"/>
    <x v="0"/>
    <x v="4"/>
    <b v="0"/>
    <b v="1"/>
    <x v="3"/>
    <s v="plays"/>
    <s v="theater/plays"/>
  </r>
  <r>
    <n v="2000"/>
    <n v="14240"/>
    <n v="712"/>
    <x v="1"/>
    <n v="101.71428571428571"/>
    <n v="140"/>
    <s v="US"/>
    <s v="USD"/>
    <n v="1533877200"/>
    <d v="2018-08-10T05:00:00"/>
    <d v="2018-08-12T05:00:00"/>
    <n v="1534050000"/>
    <x v="9"/>
    <x v="1"/>
    <b v="0"/>
    <b v="1"/>
    <x v="3"/>
    <s v="plays"/>
    <s v="theater/plays"/>
  </r>
  <r>
    <n v="6900"/>
    <n v="2091"/>
    <n v="30.3"/>
    <x v="0"/>
    <n v="61.5"/>
    <n v="34"/>
    <s v="US"/>
    <s v="USD"/>
    <n v="1275195600"/>
    <d v="2010-05-30T05:00:00"/>
    <d v="2010-06-26T05:00:00"/>
    <n v="1277528400"/>
    <x v="6"/>
    <x v="11"/>
    <b v="0"/>
    <b v="0"/>
    <x v="2"/>
    <s v="wearables"/>
    <s v="technology/wearables"/>
  </r>
  <r>
    <n v="55800"/>
    <n v="118580"/>
    <n v="212.51"/>
    <x v="1"/>
    <n v="35"/>
    <n v="3388"/>
    <s v="US"/>
    <s v="USD"/>
    <n v="1318136400"/>
    <d v="2011-10-09T05:00:00"/>
    <d v="2011-10-14T05:00:00"/>
    <n v="1318568400"/>
    <x v="8"/>
    <x v="4"/>
    <b v="0"/>
    <b v="0"/>
    <x v="2"/>
    <s v="web"/>
    <s v="technology/web"/>
  </r>
  <r>
    <n v="4900"/>
    <n v="11214"/>
    <n v="228.86"/>
    <x v="1"/>
    <n v="40.049999999999997"/>
    <n v="280"/>
    <s v="US"/>
    <s v="USD"/>
    <n v="1283403600"/>
    <d v="2010-09-02T05:00:00"/>
    <d v="2010-09-13T05:00:00"/>
    <n v="1284354000"/>
    <x v="6"/>
    <x v="3"/>
    <b v="0"/>
    <b v="0"/>
    <x v="3"/>
    <s v="plays"/>
    <s v="theater/plays"/>
  </r>
  <r>
    <n v="194900"/>
    <n v="68137"/>
    <n v="34.96"/>
    <x v="3"/>
    <n v="110.97231270358306"/>
    <n v="614"/>
    <s v="US"/>
    <s v="USD"/>
    <n v="1267423200"/>
    <d v="2010-03-01T06:00:00"/>
    <d v="2010-03-26T05:00:00"/>
    <n v="1269579600"/>
    <x v="6"/>
    <x v="6"/>
    <b v="0"/>
    <b v="1"/>
    <x v="4"/>
    <s v="animation"/>
    <s v="film &amp; video/animation"/>
  </r>
  <r>
    <n v="8600"/>
    <n v="13527"/>
    <n v="157.29"/>
    <x v="1"/>
    <n v="36.959016393442624"/>
    <n v="366"/>
    <s v="IT"/>
    <s v="EUR"/>
    <n v="1412744400"/>
    <d v="2014-10-08T05:00:00"/>
    <d v="2014-10-20T05:00:00"/>
    <n v="1413781200"/>
    <x v="1"/>
    <x v="4"/>
    <b v="0"/>
    <b v="1"/>
    <x v="2"/>
    <s v="wearables"/>
    <s v="technology/wearables"/>
  </r>
  <r>
    <n v="100"/>
    <n v="1"/>
    <n v="1"/>
    <x v="0"/>
    <n v="1"/>
    <n v="1"/>
    <s v="GB"/>
    <s v="GBP"/>
    <n v="1277960400"/>
    <d v="2010-07-01T05:00:00"/>
    <d v="2010-07-26T05:00:00"/>
    <n v="1280120400"/>
    <x v="6"/>
    <x v="8"/>
    <b v="0"/>
    <b v="0"/>
    <x v="1"/>
    <s v="electric music"/>
    <s v="music/electric music"/>
  </r>
  <r>
    <n v="3600"/>
    <n v="8363"/>
    <n v="232.31"/>
    <x v="1"/>
    <n v="30.974074074074075"/>
    <n v="270"/>
    <s v="US"/>
    <s v="USD"/>
    <n v="1458190800"/>
    <d v="2016-03-17T05:00:00"/>
    <d v="2016-04-01T05:00:00"/>
    <n v="1459486800"/>
    <x v="7"/>
    <x v="6"/>
    <b v="1"/>
    <b v="1"/>
    <x v="5"/>
    <s v="nonfiction"/>
    <s v="publishing/nonfiction"/>
  </r>
  <r>
    <n v="5800"/>
    <n v="5362"/>
    <n v="92.45"/>
    <x v="3"/>
    <n v="47.035087719298247"/>
    <n v="114"/>
    <s v="US"/>
    <s v="USD"/>
    <n v="1280984400"/>
    <d v="2010-08-05T05:00:00"/>
    <d v="2010-08-23T05:00:00"/>
    <n v="1282539600"/>
    <x v="6"/>
    <x v="1"/>
    <b v="0"/>
    <b v="1"/>
    <x v="3"/>
    <s v="plays"/>
    <s v="theater/plays"/>
  </r>
  <r>
    <n v="4700"/>
    <n v="12065"/>
    <n v="256.7"/>
    <x v="1"/>
    <n v="88.065693430656935"/>
    <n v="137"/>
    <s v="US"/>
    <s v="USD"/>
    <n v="1274590800"/>
    <d v="2010-05-23T05:00:00"/>
    <d v="2010-06-07T05:00:00"/>
    <n v="1275886800"/>
    <x v="6"/>
    <x v="11"/>
    <b v="0"/>
    <b v="0"/>
    <x v="7"/>
    <s v="photography books"/>
    <s v="photography/photography books"/>
  </r>
  <r>
    <n v="70400"/>
    <n v="118603"/>
    <n v="168.47"/>
    <x v="1"/>
    <n v="37.005616224648989"/>
    <n v="3205"/>
    <s v="US"/>
    <s v="USD"/>
    <n v="1351400400"/>
    <d v="2012-10-28T05:00:00"/>
    <d v="2012-12-20T06:00:00"/>
    <n v="1355983200"/>
    <x v="4"/>
    <x v="4"/>
    <b v="0"/>
    <b v="0"/>
    <x v="3"/>
    <s v="plays"/>
    <s v="theater/plays"/>
  </r>
  <r>
    <n v="4500"/>
    <n v="7496"/>
    <n v="166.58"/>
    <x v="1"/>
    <n v="26.027777777777779"/>
    <n v="288"/>
    <s v="DK"/>
    <s v="DKK"/>
    <n v="1514354400"/>
    <d v="2017-12-27T06:00:00"/>
    <d v="2018-01-08T06:00:00"/>
    <n v="1515391200"/>
    <x v="5"/>
    <x v="7"/>
    <b v="0"/>
    <b v="1"/>
    <x v="3"/>
    <s v="plays"/>
    <s v="theater/plays"/>
  </r>
  <r>
    <n v="1300"/>
    <n v="10037"/>
    <n v="772.08"/>
    <x v="1"/>
    <n v="67.817567567567565"/>
    <n v="148"/>
    <s v="US"/>
    <s v="USD"/>
    <n v="1421733600"/>
    <d v="2015-01-20T06:00:00"/>
    <d v="2015-01-26T06:00:00"/>
    <n v="1422252000"/>
    <x v="0"/>
    <x v="2"/>
    <b v="0"/>
    <b v="0"/>
    <x v="3"/>
    <s v="plays"/>
    <s v="theater/plays"/>
  </r>
  <r>
    <n v="1400"/>
    <n v="5696"/>
    <n v="406.86"/>
    <x v="1"/>
    <n v="49.964912280701753"/>
    <n v="114"/>
    <s v="US"/>
    <s v="USD"/>
    <n v="1305176400"/>
    <d v="2011-05-12T05:00:00"/>
    <d v="2011-05-16T05:00:00"/>
    <n v="1305522000"/>
    <x v="8"/>
    <x v="11"/>
    <b v="0"/>
    <b v="0"/>
    <x v="4"/>
    <s v="drama"/>
    <s v="film &amp; video/drama"/>
  </r>
  <r>
    <n v="29600"/>
    <n v="167005"/>
    <n v="564.21"/>
    <x v="1"/>
    <n v="110.01646903820817"/>
    <n v="1518"/>
    <s v="CA"/>
    <s v="CAD"/>
    <n v="1414126800"/>
    <d v="2014-10-24T05:00:00"/>
    <d v="2014-11-02T05:00:00"/>
    <n v="1414904400"/>
    <x v="1"/>
    <x v="4"/>
    <b v="0"/>
    <b v="0"/>
    <x v="1"/>
    <s v="rock"/>
    <s v="music/rock"/>
  </r>
  <r>
    <n v="167500"/>
    <n v="114615"/>
    <n v="68.430000000000007"/>
    <x v="0"/>
    <n v="89.964678178963894"/>
    <n v="1274"/>
    <s v="US"/>
    <s v="USD"/>
    <n v="1517810400"/>
    <d v="2018-02-05T06:00:00"/>
    <d v="2018-03-07T06:00:00"/>
    <n v="1520402400"/>
    <x v="9"/>
    <x v="10"/>
    <b v="0"/>
    <b v="0"/>
    <x v="1"/>
    <s v="electric music"/>
    <s v="music/electric music"/>
  </r>
  <r>
    <n v="48300"/>
    <n v="16592"/>
    <n v="34.35"/>
    <x v="0"/>
    <n v="79.009523809523813"/>
    <n v="210"/>
    <s v="IT"/>
    <s v="EUR"/>
    <n v="1564635600"/>
    <d v="2019-08-01T05:00:00"/>
    <d v="2019-08-30T05:00:00"/>
    <n v="1567141200"/>
    <x v="3"/>
    <x v="1"/>
    <b v="0"/>
    <b v="1"/>
    <x v="6"/>
    <s v="video games"/>
    <s v="games/video games"/>
  </r>
  <r>
    <n v="2200"/>
    <n v="14420"/>
    <n v="655.45"/>
    <x v="1"/>
    <n v="86.867469879518069"/>
    <n v="166"/>
    <s v="US"/>
    <s v="USD"/>
    <n v="1500699600"/>
    <d v="2017-07-22T05:00:00"/>
    <d v="2017-07-27T05:00:00"/>
    <n v="1501131600"/>
    <x v="5"/>
    <x v="8"/>
    <b v="0"/>
    <b v="0"/>
    <x v="1"/>
    <s v="rock"/>
    <s v="music/rock"/>
  </r>
  <r>
    <n v="3500"/>
    <n v="6204"/>
    <n v="177.26"/>
    <x v="1"/>
    <n v="62.04"/>
    <n v="100"/>
    <s v="AU"/>
    <s v="AUD"/>
    <n v="1354082400"/>
    <d v="2012-11-28T06:00:00"/>
    <d v="2012-12-09T06:00:00"/>
    <n v="1355032800"/>
    <x v="4"/>
    <x v="0"/>
    <b v="0"/>
    <b v="0"/>
    <x v="1"/>
    <s v="jazz"/>
    <s v="music/jazz"/>
  </r>
  <r>
    <n v="5600"/>
    <n v="6338"/>
    <n v="113.18"/>
    <x v="1"/>
    <n v="26.970212765957445"/>
    <n v="235"/>
    <s v="US"/>
    <s v="USD"/>
    <n v="1336453200"/>
    <d v="2012-05-08T05:00:00"/>
    <d v="2012-06-12T05:00:00"/>
    <n v="1339477200"/>
    <x v="4"/>
    <x v="11"/>
    <b v="0"/>
    <b v="1"/>
    <x v="3"/>
    <s v="plays"/>
    <s v="theater/plays"/>
  </r>
  <r>
    <n v="1100"/>
    <n v="8010"/>
    <n v="728.18"/>
    <x v="1"/>
    <n v="54.121621621621621"/>
    <n v="148"/>
    <s v="US"/>
    <s v="USD"/>
    <n v="1305262800"/>
    <d v="2011-05-13T05:00:00"/>
    <d v="2011-05-21T05:00:00"/>
    <n v="1305954000"/>
    <x v="8"/>
    <x v="11"/>
    <b v="0"/>
    <b v="0"/>
    <x v="1"/>
    <s v="rock"/>
    <s v="music/rock"/>
  </r>
  <r>
    <n v="3900"/>
    <n v="8125"/>
    <n v="208.33"/>
    <x v="1"/>
    <n v="41.035353535353536"/>
    <n v="198"/>
    <s v="US"/>
    <s v="USD"/>
    <n v="1492232400"/>
    <d v="2017-04-15T05:00:00"/>
    <d v="2017-05-10T05:00:00"/>
    <n v="1494392400"/>
    <x v="5"/>
    <x v="9"/>
    <b v="1"/>
    <b v="1"/>
    <x v="1"/>
    <s v="indie rock"/>
    <s v="music/indie rock"/>
  </r>
  <r>
    <n v="43800"/>
    <n v="13653"/>
    <n v="31.17"/>
    <x v="0"/>
    <n v="55.052419354838712"/>
    <n v="248"/>
    <s v="AU"/>
    <s v="AUD"/>
    <n v="1537333200"/>
    <d v="2018-09-19T05:00:00"/>
    <d v="2018-09-20T05:00:00"/>
    <n v="1537419600"/>
    <x v="9"/>
    <x v="3"/>
    <b v="0"/>
    <b v="0"/>
    <x v="4"/>
    <s v="science fiction"/>
    <s v="film &amp; video/science fiction"/>
  </r>
  <r>
    <n v="97200"/>
    <n v="55372"/>
    <n v="56.97"/>
    <x v="0"/>
    <n v="107.93762183235867"/>
    <n v="513"/>
    <s v="US"/>
    <s v="USD"/>
    <n v="1444107600"/>
    <d v="2015-10-06T05:00:00"/>
    <d v="2015-11-20T06:00:00"/>
    <n v="1447999200"/>
    <x v="0"/>
    <x v="4"/>
    <b v="0"/>
    <b v="0"/>
    <x v="5"/>
    <s v="translations"/>
    <s v="publishing/translations"/>
  </r>
  <r>
    <n v="4800"/>
    <n v="11088"/>
    <n v="231"/>
    <x v="1"/>
    <n v="73.92"/>
    <n v="150"/>
    <s v="US"/>
    <s v="USD"/>
    <n v="1386741600"/>
    <d v="2013-12-11T06:00:00"/>
    <d v="2013-12-26T06:00:00"/>
    <n v="1388037600"/>
    <x v="2"/>
    <x v="7"/>
    <b v="0"/>
    <b v="0"/>
    <x v="3"/>
    <s v="plays"/>
    <s v="theater/plays"/>
  </r>
  <r>
    <n v="125600"/>
    <n v="109106"/>
    <n v="86.87"/>
    <x v="0"/>
    <n v="31.995894428152493"/>
    <n v="3410"/>
    <s v="US"/>
    <s v="USD"/>
    <n v="1376542800"/>
    <d v="2013-08-15T05:00:00"/>
    <d v="2013-09-10T05:00:00"/>
    <n v="1378789200"/>
    <x v="2"/>
    <x v="1"/>
    <b v="0"/>
    <b v="0"/>
    <x v="6"/>
    <s v="video games"/>
    <s v="games/video games"/>
  </r>
  <r>
    <n v="4300"/>
    <n v="11642"/>
    <n v="270.74"/>
    <x v="1"/>
    <n v="53.898148148148145"/>
    <n v="216"/>
    <s v="IT"/>
    <s v="EUR"/>
    <n v="1397451600"/>
    <d v="2014-04-14T05:00:00"/>
    <d v="2014-04-21T05:00:00"/>
    <n v="1398056400"/>
    <x v="1"/>
    <x v="9"/>
    <b v="0"/>
    <b v="1"/>
    <x v="3"/>
    <s v="plays"/>
    <s v="theater/plays"/>
  </r>
  <r>
    <n v="5600"/>
    <n v="2769"/>
    <n v="49.45"/>
    <x v="3"/>
    <n v="106.5"/>
    <n v="26"/>
    <s v="US"/>
    <s v="USD"/>
    <n v="1548482400"/>
    <d v="2019-01-26T06:00:00"/>
    <d v="2019-02-22T06:00:00"/>
    <n v="1550815200"/>
    <x v="3"/>
    <x v="2"/>
    <b v="0"/>
    <b v="0"/>
    <x v="3"/>
    <s v="plays"/>
    <s v="theater/plays"/>
  </r>
  <r>
    <n v="149600"/>
    <n v="169586"/>
    <n v="113.36"/>
    <x v="1"/>
    <n v="32.999805409612762"/>
    <n v="5139"/>
    <s v="US"/>
    <s v="USD"/>
    <n v="1549692000"/>
    <d v="2019-02-09T06:00:00"/>
    <d v="2019-02-13T06:00:00"/>
    <n v="1550037600"/>
    <x v="3"/>
    <x v="10"/>
    <b v="0"/>
    <b v="0"/>
    <x v="1"/>
    <s v="indie rock"/>
    <s v="music/indie rock"/>
  </r>
  <r>
    <n v="53100"/>
    <n v="101185"/>
    <n v="190.56"/>
    <x v="1"/>
    <n v="43.00254993625159"/>
    <n v="2353"/>
    <s v="US"/>
    <s v="USD"/>
    <n v="1492059600"/>
    <d v="2017-04-13T05:00:00"/>
    <d v="2017-04-23T05:00:00"/>
    <n v="1492923600"/>
    <x v="5"/>
    <x v="9"/>
    <b v="0"/>
    <b v="0"/>
    <x v="3"/>
    <s v="plays"/>
    <s v="theater/plays"/>
  </r>
  <r>
    <n v="5000"/>
    <n v="6775"/>
    <n v="135.5"/>
    <x v="1"/>
    <n v="86.858974358974365"/>
    <n v="78"/>
    <s v="IT"/>
    <s v="EUR"/>
    <n v="1463979600"/>
    <d v="2016-05-23T05:00:00"/>
    <d v="2016-07-03T05:00:00"/>
    <n v="1467522000"/>
    <x v="7"/>
    <x v="11"/>
    <b v="0"/>
    <b v="0"/>
    <x v="2"/>
    <s v="web"/>
    <s v="technology/web"/>
  </r>
  <r>
    <n v="9400"/>
    <n v="968"/>
    <n v="10.3"/>
    <x v="0"/>
    <n v="96.8"/>
    <n v="10"/>
    <s v="US"/>
    <s v="USD"/>
    <n v="1415253600"/>
    <d v="2014-11-06T06:00:00"/>
    <d v="2014-11-16T06:00:00"/>
    <n v="1416117600"/>
    <x v="1"/>
    <x v="0"/>
    <b v="0"/>
    <b v="0"/>
    <x v="1"/>
    <s v="rock"/>
    <s v="music/rock"/>
  </r>
  <r>
    <n v="110800"/>
    <n v="72623"/>
    <n v="65.540000000000006"/>
    <x v="0"/>
    <n v="32.995456610631528"/>
    <n v="2201"/>
    <s v="US"/>
    <s v="USD"/>
    <n v="1562216400"/>
    <d v="2019-07-04T05:00:00"/>
    <d v="2019-07-22T05:00:00"/>
    <n v="1563771600"/>
    <x v="3"/>
    <x v="8"/>
    <b v="0"/>
    <b v="0"/>
    <x v="3"/>
    <s v="plays"/>
    <s v="theater/plays"/>
  </r>
  <r>
    <n v="93800"/>
    <n v="45987"/>
    <n v="49.03"/>
    <x v="0"/>
    <n v="68.028106508875737"/>
    <n v="676"/>
    <s v="US"/>
    <s v="USD"/>
    <n v="1316754000"/>
    <d v="2011-09-23T05:00:00"/>
    <d v="2011-10-22T05:00:00"/>
    <n v="1319259600"/>
    <x v="8"/>
    <x v="3"/>
    <b v="0"/>
    <b v="0"/>
    <x v="3"/>
    <s v="plays"/>
    <s v="theater/plays"/>
  </r>
  <r>
    <n v="1300"/>
    <n v="10243"/>
    <n v="787.92"/>
    <x v="1"/>
    <n v="58.867816091954026"/>
    <n v="174"/>
    <s v="CH"/>
    <s v="CHF"/>
    <n v="1313211600"/>
    <d v="2011-08-13T05:00:00"/>
    <d v="2011-08-18T05:00:00"/>
    <n v="1313643600"/>
    <x v="8"/>
    <x v="1"/>
    <b v="0"/>
    <b v="0"/>
    <x v="4"/>
    <s v="animation"/>
    <s v="film &amp; video/animation"/>
  </r>
  <r>
    <n v="108700"/>
    <n v="87293"/>
    <n v="80.31"/>
    <x v="0"/>
    <n v="105.04572803850782"/>
    <n v="831"/>
    <s v="US"/>
    <s v="USD"/>
    <n v="1439528400"/>
    <d v="2015-08-14T05:00:00"/>
    <d v="2015-08-23T05:00:00"/>
    <n v="1440306000"/>
    <x v="0"/>
    <x v="1"/>
    <b v="0"/>
    <b v="1"/>
    <x v="3"/>
    <s v="plays"/>
    <s v="theater/plays"/>
  </r>
  <r>
    <n v="5100"/>
    <n v="5421"/>
    <n v="106.29"/>
    <x v="1"/>
    <n v="33.054878048780488"/>
    <n v="164"/>
    <s v="US"/>
    <s v="USD"/>
    <n v="1469163600"/>
    <d v="2016-07-22T05:00:00"/>
    <d v="2016-08-10T05:00:00"/>
    <n v="1470805200"/>
    <x v="7"/>
    <x v="8"/>
    <b v="0"/>
    <b v="1"/>
    <x v="4"/>
    <s v="drama"/>
    <s v="film &amp; video/drama"/>
  </r>
  <r>
    <n v="8700"/>
    <n v="4414"/>
    <n v="50.74"/>
    <x v="3"/>
    <n v="78.821428571428569"/>
    <n v="56"/>
    <s v="CH"/>
    <s v="CHF"/>
    <n v="1288501200"/>
    <d v="2010-10-31T05:00:00"/>
    <d v="2010-12-21T06:00:00"/>
    <n v="1292911200"/>
    <x v="6"/>
    <x v="4"/>
    <b v="0"/>
    <b v="0"/>
    <x v="3"/>
    <s v="plays"/>
    <s v="theater/plays"/>
  </r>
  <r>
    <n v="5100"/>
    <n v="10981"/>
    <n v="215.31"/>
    <x v="1"/>
    <n v="68.204968944099377"/>
    <n v="161"/>
    <s v="US"/>
    <s v="USD"/>
    <n v="1298959200"/>
    <d v="2011-03-01T06:00:00"/>
    <d v="2011-03-29T05:00:00"/>
    <n v="1301374800"/>
    <x v="8"/>
    <x v="6"/>
    <b v="0"/>
    <b v="1"/>
    <x v="4"/>
    <s v="animation"/>
    <s v="film &amp; video/animation"/>
  </r>
  <r>
    <n v="7400"/>
    <n v="10451"/>
    <n v="141.22999999999999"/>
    <x v="1"/>
    <n v="75.731884057971016"/>
    <n v="138"/>
    <s v="US"/>
    <s v="USD"/>
    <n v="1387260000"/>
    <d v="2013-12-17T06:00:00"/>
    <d v="2013-12-24T06:00:00"/>
    <n v="1387864800"/>
    <x v="2"/>
    <x v="7"/>
    <b v="0"/>
    <b v="0"/>
    <x v="1"/>
    <s v="rock"/>
    <s v="music/rock"/>
  </r>
  <r>
    <n v="88900"/>
    <n v="102535"/>
    <n v="115.34"/>
    <x v="1"/>
    <n v="30.996070133010882"/>
    <n v="3308"/>
    <s v="US"/>
    <s v="USD"/>
    <n v="1457244000"/>
    <d v="2016-03-06T06:00:00"/>
    <d v="2016-03-17T05:00:00"/>
    <n v="1458190800"/>
    <x v="7"/>
    <x v="6"/>
    <b v="0"/>
    <b v="0"/>
    <x v="2"/>
    <s v="web"/>
    <s v="technology/web"/>
  </r>
  <r>
    <n v="6700"/>
    <n v="12939"/>
    <n v="193.12"/>
    <x v="1"/>
    <n v="101.88188976377953"/>
    <n v="127"/>
    <s v="AU"/>
    <s v="AUD"/>
    <n v="1556341200"/>
    <d v="2019-04-27T05:00:00"/>
    <d v="2019-05-31T05:00:00"/>
    <n v="1559278800"/>
    <x v="3"/>
    <x v="9"/>
    <b v="0"/>
    <b v="1"/>
    <x v="4"/>
    <s v="animation"/>
    <s v="film &amp; video/animation"/>
  </r>
  <r>
    <n v="1500"/>
    <n v="10946"/>
    <n v="729.73"/>
    <x v="1"/>
    <n v="52.879227053140099"/>
    <n v="207"/>
    <s v="IT"/>
    <s v="EUR"/>
    <n v="1522126800"/>
    <d v="2018-03-27T05:00:00"/>
    <d v="2018-04-03T05:00:00"/>
    <n v="1522731600"/>
    <x v="9"/>
    <x v="6"/>
    <b v="0"/>
    <b v="1"/>
    <x v="1"/>
    <s v="jazz"/>
    <s v="music/jazz"/>
  </r>
  <r>
    <n v="61200"/>
    <n v="60994"/>
    <n v="99.66"/>
    <x v="0"/>
    <n v="71.005820721769496"/>
    <n v="859"/>
    <s v="CA"/>
    <s v="CAD"/>
    <n v="1305954000"/>
    <d v="2011-05-21T05:00:00"/>
    <d v="2011-05-30T05:00:00"/>
    <n v="1306731600"/>
    <x v="8"/>
    <x v="11"/>
    <b v="0"/>
    <b v="0"/>
    <x v="1"/>
    <s v="rock"/>
    <s v="music/rock"/>
  </r>
  <r>
    <n v="3600"/>
    <n v="3174"/>
    <n v="88.17"/>
    <x v="2"/>
    <n v="102.38709677419355"/>
    <n v="31"/>
    <s v="US"/>
    <s v="USD"/>
    <n v="1350709200"/>
    <d v="2012-10-20T05:00:00"/>
    <d v="2012-11-10T06:00:00"/>
    <n v="1352527200"/>
    <x v="4"/>
    <x v="4"/>
    <b v="0"/>
    <b v="0"/>
    <x v="4"/>
    <s v="animation"/>
    <s v="film &amp; video/animation"/>
  </r>
  <r>
    <n v="9000"/>
    <n v="3351"/>
    <n v="37.229999999999997"/>
    <x v="0"/>
    <n v="74.466666666666669"/>
    <n v="45"/>
    <s v="US"/>
    <s v="USD"/>
    <n v="1401166800"/>
    <d v="2014-05-27T05:00:00"/>
    <d v="2014-07-03T05:00:00"/>
    <n v="1404363600"/>
    <x v="1"/>
    <x v="11"/>
    <b v="0"/>
    <b v="0"/>
    <x v="3"/>
    <s v="plays"/>
    <s v="theater/plays"/>
  </r>
  <r>
    <n v="185900"/>
    <n v="56774"/>
    <n v="30.54"/>
    <x v="3"/>
    <n v="51.009883198562441"/>
    <n v="1113"/>
    <s v="US"/>
    <s v="USD"/>
    <n v="1266127200"/>
    <d v="2010-02-14T06:00:00"/>
    <d v="2010-02-20T06:00:00"/>
    <n v="1266645600"/>
    <x v="6"/>
    <x v="10"/>
    <b v="0"/>
    <b v="0"/>
    <x v="3"/>
    <s v="plays"/>
    <s v="theater/plays"/>
  </r>
  <r>
    <n v="2100"/>
    <n v="540"/>
    <n v="25.71"/>
    <x v="0"/>
    <n v="90"/>
    <n v="6"/>
    <s v="US"/>
    <s v="USD"/>
    <n v="1481436000"/>
    <d v="2016-12-11T06:00:00"/>
    <d v="2016-12-27T06:00:00"/>
    <n v="1482818400"/>
    <x v="7"/>
    <x v="7"/>
    <b v="0"/>
    <b v="0"/>
    <x v="0"/>
    <s v="food trucks"/>
    <s v="food/food trucks"/>
  </r>
  <r>
    <n v="2000"/>
    <n v="680"/>
    <n v="34"/>
    <x v="0"/>
    <n v="97.142857142857139"/>
    <n v="7"/>
    <s v="US"/>
    <s v="USD"/>
    <n v="1372222800"/>
    <d v="2013-06-26T05:00:00"/>
    <d v="2013-07-24T05:00:00"/>
    <n v="1374642000"/>
    <x v="2"/>
    <x v="5"/>
    <b v="0"/>
    <b v="1"/>
    <x v="3"/>
    <s v="plays"/>
    <s v="theater/plays"/>
  </r>
  <r>
    <n v="1100"/>
    <n v="13045"/>
    <n v="1185.9100000000001"/>
    <x v="1"/>
    <n v="72.071823204419886"/>
    <n v="181"/>
    <s v="CH"/>
    <s v="CHF"/>
    <n v="1372136400"/>
    <d v="2013-06-25T05:00:00"/>
    <d v="2013-06-29T05:00:00"/>
    <n v="1372482000"/>
    <x v="2"/>
    <x v="5"/>
    <b v="0"/>
    <b v="0"/>
    <x v="5"/>
    <s v="nonfiction"/>
    <s v="publishing/nonfiction"/>
  </r>
  <r>
    <n v="6600"/>
    <n v="8276"/>
    <n v="125.39"/>
    <x v="1"/>
    <n v="75.236363636363635"/>
    <n v="110"/>
    <s v="US"/>
    <s v="USD"/>
    <n v="1513922400"/>
    <d v="2017-12-22T06:00:00"/>
    <d v="2018-01-03T06:00:00"/>
    <n v="1514959200"/>
    <x v="5"/>
    <x v="7"/>
    <b v="0"/>
    <b v="0"/>
    <x v="1"/>
    <s v="rock"/>
    <s v="music/rock"/>
  </r>
  <r>
    <n v="7100"/>
    <n v="1022"/>
    <n v="14.39"/>
    <x v="0"/>
    <n v="32.967741935483872"/>
    <n v="31"/>
    <s v="US"/>
    <s v="USD"/>
    <n v="1477976400"/>
    <d v="2016-11-01T05:00:00"/>
    <d v="2016-11-04T05:00:00"/>
    <n v="1478235600"/>
    <x v="7"/>
    <x v="0"/>
    <b v="0"/>
    <b v="0"/>
    <x v="4"/>
    <s v="drama"/>
    <s v="film &amp; video/drama"/>
  </r>
  <r>
    <n v="7800"/>
    <n v="4275"/>
    <n v="54.81"/>
    <x v="0"/>
    <n v="54.807692307692307"/>
    <n v="78"/>
    <s v="US"/>
    <s v="USD"/>
    <n v="1407474000"/>
    <d v="2014-08-08T05:00:00"/>
    <d v="2014-08-15T05:00:00"/>
    <n v="1408078800"/>
    <x v="1"/>
    <x v="1"/>
    <b v="0"/>
    <b v="1"/>
    <x v="6"/>
    <s v="mobile games"/>
    <s v="games/mobile games"/>
  </r>
  <r>
    <n v="7600"/>
    <n v="8332"/>
    <n v="109.63"/>
    <x v="1"/>
    <n v="45.037837837837834"/>
    <n v="185"/>
    <s v="US"/>
    <s v="USD"/>
    <n v="1546149600"/>
    <d v="2018-12-30T06:00:00"/>
    <d v="2019-01-22T06:00:00"/>
    <n v="1548136800"/>
    <x v="9"/>
    <x v="7"/>
    <b v="0"/>
    <b v="0"/>
    <x v="2"/>
    <s v="web"/>
    <s v="technology/web"/>
  </r>
  <r>
    <n v="3400"/>
    <n v="6408"/>
    <n v="188.47"/>
    <x v="1"/>
    <n v="52.958677685950413"/>
    <n v="121"/>
    <s v="US"/>
    <s v="USD"/>
    <n v="1338440400"/>
    <d v="2012-05-31T05:00:00"/>
    <d v="2012-06-28T05:00:00"/>
    <n v="1340859600"/>
    <x v="4"/>
    <x v="11"/>
    <b v="0"/>
    <b v="1"/>
    <x v="3"/>
    <s v="plays"/>
    <s v="theater/plays"/>
  </r>
  <r>
    <n v="84500"/>
    <n v="73522"/>
    <n v="87.01"/>
    <x v="0"/>
    <n v="60.017959183673469"/>
    <n v="1225"/>
    <s v="GB"/>
    <s v="GBP"/>
    <n v="1454133600"/>
    <d v="2016-01-30T06:00:00"/>
    <d v="2016-02-03T06:00:00"/>
    <n v="1454479200"/>
    <x v="7"/>
    <x v="2"/>
    <b v="0"/>
    <b v="0"/>
    <x v="3"/>
    <s v="plays"/>
    <s v="theater/plays"/>
  </r>
  <r>
    <n v="100"/>
    <n v="1"/>
    <n v="1"/>
    <x v="0"/>
    <n v="1"/>
    <n v="1"/>
    <s v="CH"/>
    <s v="CHF"/>
    <n v="1434085200"/>
    <d v="2015-06-12T05:00:00"/>
    <d v="2015-06-16T05:00:00"/>
    <n v="1434430800"/>
    <x v="0"/>
    <x v="5"/>
    <b v="0"/>
    <b v="0"/>
    <x v="1"/>
    <s v="rock"/>
    <s v="music/rock"/>
  </r>
  <r>
    <n v="2300"/>
    <n v="4667"/>
    <n v="202.91"/>
    <x v="1"/>
    <n v="44.028301886792455"/>
    <n v="106"/>
    <s v="US"/>
    <s v="USD"/>
    <n v="1577772000"/>
    <d v="2019-12-31T06:00:00"/>
    <d v="2020-01-22T06:00:00"/>
    <n v="1579672800"/>
    <x v="3"/>
    <x v="7"/>
    <b v="0"/>
    <b v="1"/>
    <x v="7"/>
    <s v="photography books"/>
    <s v="photography/photography books"/>
  </r>
  <r>
    <n v="6200"/>
    <n v="12216"/>
    <n v="197.03"/>
    <x v="1"/>
    <n v="86.028169014084511"/>
    <n v="142"/>
    <s v="US"/>
    <s v="USD"/>
    <n v="1562216400"/>
    <d v="2019-07-04T05:00:00"/>
    <d v="2019-07-06T05:00:00"/>
    <n v="1562389200"/>
    <x v="3"/>
    <x v="8"/>
    <b v="0"/>
    <b v="0"/>
    <x v="7"/>
    <s v="photography books"/>
    <s v="photography/photography books"/>
  </r>
  <r>
    <n v="6100"/>
    <n v="6527"/>
    <n v="107"/>
    <x v="1"/>
    <n v="28.012875536480685"/>
    <n v="233"/>
    <s v="US"/>
    <s v="USD"/>
    <n v="1548568800"/>
    <d v="2019-01-27T06:00:00"/>
    <d v="2019-03-02T06:00:00"/>
    <n v="1551506400"/>
    <x v="3"/>
    <x v="2"/>
    <b v="0"/>
    <b v="0"/>
    <x v="3"/>
    <s v="plays"/>
    <s v="theater/plays"/>
  </r>
  <r>
    <n v="2600"/>
    <n v="6987"/>
    <n v="268.73"/>
    <x v="1"/>
    <n v="32.050458715596328"/>
    <n v="218"/>
    <s v="US"/>
    <s v="USD"/>
    <n v="1514872800"/>
    <d v="2018-01-02T06:00:00"/>
    <d v="2018-01-22T06:00:00"/>
    <n v="1516600800"/>
    <x v="9"/>
    <x v="2"/>
    <b v="0"/>
    <b v="0"/>
    <x v="1"/>
    <s v="rock"/>
    <s v="music/rock"/>
  </r>
  <r>
    <n v="9700"/>
    <n v="4932"/>
    <n v="50.85"/>
    <x v="0"/>
    <n v="73.611940298507463"/>
    <n v="67"/>
    <s v="AU"/>
    <s v="AUD"/>
    <n v="1416031200"/>
    <d v="2014-11-15T06:00:00"/>
    <d v="2015-01-05T06:00:00"/>
    <n v="1420437600"/>
    <x v="1"/>
    <x v="0"/>
    <b v="0"/>
    <b v="0"/>
    <x v="4"/>
    <s v="documentary"/>
    <s v="film &amp; video/documentary"/>
  </r>
  <r>
    <n v="700"/>
    <n v="8262"/>
    <n v="1180.29"/>
    <x v="1"/>
    <n v="108.71052631578948"/>
    <n v="76"/>
    <s v="US"/>
    <s v="USD"/>
    <n v="1330927200"/>
    <d v="2012-03-05T06:00:00"/>
    <d v="2012-03-29T05:00:00"/>
    <n v="1332997200"/>
    <x v="4"/>
    <x v="6"/>
    <b v="0"/>
    <b v="1"/>
    <x v="4"/>
    <s v="drama"/>
    <s v="film &amp; video/drama"/>
  </r>
  <r>
    <n v="700"/>
    <n v="1848"/>
    <n v="264"/>
    <x v="1"/>
    <n v="42.97674418604651"/>
    <n v="43"/>
    <s v="US"/>
    <s v="USD"/>
    <n v="1571115600"/>
    <d v="2019-10-15T05:00:00"/>
    <d v="2019-11-28T06:00:00"/>
    <n v="1574920800"/>
    <x v="3"/>
    <x v="4"/>
    <b v="0"/>
    <b v="1"/>
    <x v="3"/>
    <s v="plays"/>
    <s v="theater/plays"/>
  </r>
  <r>
    <n v="5200"/>
    <n v="1583"/>
    <n v="30.44"/>
    <x v="0"/>
    <n v="83.315789473684205"/>
    <n v="19"/>
    <s v="US"/>
    <s v="USD"/>
    <n v="1463461200"/>
    <d v="2016-05-17T05:00:00"/>
    <d v="2016-06-03T05:00:00"/>
    <n v="1464930000"/>
    <x v="7"/>
    <x v="11"/>
    <b v="0"/>
    <b v="0"/>
    <x v="0"/>
    <s v="food trucks"/>
    <s v="food/food trucks"/>
  </r>
  <r>
    <n v="140800"/>
    <n v="88536"/>
    <n v="62.88"/>
    <x v="0"/>
    <n v="42"/>
    <n v="2108"/>
    <s v="CH"/>
    <s v="CHF"/>
    <n v="1344920400"/>
    <d v="2012-08-14T05:00:00"/>
    <d v="2012-08-15T05:00:00"/>
    <n v="1345006800"/>
    <x v="4"/>
    <x v="1"/>
    <b v="0"/>
    <b v="0"/>
    <x v="4"/>
    <s v="documentary"/>
    <s v="film &amp; video/documentary"/>
  </r>
  <r>
    <n v="6400"/>
    <n v="12360"/>
    <n v="193.13"/>
    <x v="1"/>
    <n v="55.927601809954751"/>
    <n v="221"/>
    <s v="US"/>
    <s v="USD"/>
    <n v="1511848800"/>
    <d v="2017-11-28T06:00:00"/>
    <d v="2017-12-08T06:00:00"/>
    <n v="1512712800"/>
    <x v="5"/>
    <x v="0"/>
    <b v="0"/>
    <b v="1"/>
    <x v="3"/>
    <s v="plays"/>
    <s v="theater/plays"/>
  </r>
  <r>
    <n v="92500"/>
    <n v="71320"/>
    <n v="77.099999999999994"/>
    <x v="0"/>
    <n v="105.03681885125184"/>
    <n v="679"/>
    <s v="US"/>
    <s v="USD"/>
    <n v="1452319200"/>
    <d v="2016-01-09T06:00:00"/>
    <d v="2016-01-11T06:00:00"/>
    <n v="1452492000"/>
    <x v="7"/>
    <x v="2"/>
    <b v="0"/>
    <b v="1"/>
    <x v="6"/>
    <s v="video games"/>
    <s v="games/video games"/>
  </r>
  <r>
    <n v="59700"/>
    <n v="134640"/>
    <n v="225.53"/>
    <x v="1"/>
    <n v="48"/>
    <n v="2805"/>
    <s v="CA"/>
    <s v="CAD"/>
    <n v="1523854800"/>
    <d v="2018-04-16T05:00:00"/>
    <d v="2018-04-21T05:00:00"/>
    <n v="1524286800"/>
    <x v="9"/>
    <x v="9"/>
    <b v="0"/>
    <b v="0"/>
    <x v="5"/>
    <s v="nonfiction"/>
    <s v="publishing/nonfiction"/>
  </r>
  <r>
    <n v="3200"/>
    <n v="7661"/>
    <n v="239.41"/>
    <x v="1"/>
    <n v="112.66176470588235"/>
    <n v="68"/>
    <s v="US"/>
    <s v="USD"/>
    <n v="1346043600"/>
    <d v="2012-08-27T05:00:00"/>
    <d v="2012-09-06T05:00:00"/>
    <n v="1346907600"/>
    <x v="4"/>
    <x v="1"/>
    <b v="0"/>
    <b v="0"/>
    <x v="6"/>
    <s v="video games"/>
    <s v="games/video games"/>
  </r>
  <r>
    <n v="3200"/>
    <n v="2950"/>
    <n v="92.19"/>
    <x v="0"/>
    <n v="81.944444444444443"/>
    <n v="36"/>
    <s v="DK"/>
    <s v="DKK"/>
    <n v="1464325200"/>
    <d v="2016-05-27T05:00:00"/>
    <d v="2016-05-29T05:00:00"/>
    <n v="1464498000"/>
    <x v="7"/>
    <x v="11"/>
    <b v="0"/>
    <b v="1"/>
    <x v="1"/>
    <s v="rock"/>
    <s v="music/rock"/>
  </r>
  <r>
    <n v="9000"/>
    <n v="11721"/>
    <n v="130.22999999999999"/>
    <x v="1"/>
    <n v="64.049180327868854"/>
    <n v="183"/>
    <s v="CA"/>
    <s v="CAD"/>
    <n v="1511935200"/>
    <d v="2017-11-29T06:00:00"/>
    <d v="2017-12-25T06:00:00"/>
    <n v="1514181600"/>
    <x v="5"/>
    <x v="0"/>
    <b v="0"/>
    <b v="0"/>
    <x v="1"/>
    <s v="rock"/>
    <s v="music/rock"/>
  </r>
  <r>
    <n v="2300"/>
    <n v="14150"/>
    <n v="615.22"/>
    <x v="1"/>
    <n v="106.39097744360902"/>
    <n v="133"/>
    <s v="US"/>
    <s v="USD"/>
    <n v="1392012000"/>
    <d v="2014-02-10T06:00:00"/>
    <d v="2014-02-12T06:00:00"/>
    <n v="1392184800"/>
    <x v="1"/>
    <x v="10"/>
    <b v="1"/>
    <b v="1"/>
    <x v="3"/>
    <s v="plays"/>
    <s v="theater/plays"/>
  </r>
  <r>
    <n v="51300"/>
    <n v="189192"/>
    <n v="368.8"/>
    <x v="1"/>
    <n v="76.011249497790274"/>
    <n v="2489"/>
    <s v="IT"/>
    <s v="EUR"/>
    <n v="1556946000"/>
    <d v="2019-05-04T05:00:00"/>
    <d v="2019-06-01T05:00:00"/>
    <n v="1559365200"/>
    <x v="3"/>
    <x v="11"/>
    <b v="0"/>
    <b v="1"/>
    <x v="5"/>
    <s v="nonfiction"/>
    <s v="publishing/nonfiction"/>
  </r>
  <r>
    <n v="700"/>
    <n v="7664"/>
    <n v="1094.8599999999999"/>
    <x v="1"/>
    <n v="111.07246376811594"/>
    <n v="69"/>
    <s v="US"/>
    <s v="USD"/>
    <n v="1548050400"/>
    <d v="2019-01-21T06:00:00"/>
    <d v="2019-02-03T06:00:00"/>
    <n v="1549173600"/>
    <x v="3"/>
    <x v="2"/>
    <b v="0"/>
    <b v="1"/>
    <x v="3"/>
    <s v="plays"/>
    <s v="theater/plays"/>
  </r>
  <r>
    <n v="8900"/>
    <n v="4509"/>
    <n v="50.66"/>
    <x v="0"/>
    <n v="95.936170212765958"/>
    <n v="47"/>
    <s v="US"/>
    <s v="USD"/>
    <n v="1353736800"/>
    <d v="2012-11-24T06:00:00"/>
    <d v="2012-12-09T06:00:00"/>
    <n v="1355032800"/>
    <x v="4"/>
    <x v="0"/>
    <b v="1"/>
    <b v="0"/>
    <x v="6"/>
    <s v="video games"/>
    <s v="games/video games"/>
  </r>
  <r>
    <n v="1500"/>
    <n v="12009"/>
    <n v="800.6"/>
    <x v="1"/>
    <n v="43.043010752688176"/>
    <n v="279"/>
    <s v="GB"/>
    <s v="GBP"/>
    <n v="1532840400"/>
    <d v="2018-07-29T05:00:00"/>
    <d v="2018-08-11T05:00:00"/>
    <n v="1533963600"/>
    <x v="9"/>
    <x v="8"/>
    <b v="0"/>
    <b v="1"/>
    <x v="1"/>
    <s v="rock"/>
    <s v="music/rock"/>
  </r>
  <r>
    <n v="4900"/>
    <n v="14273"/>
    <n v="291.29000000000002"/>
    <x v="1"/>
    <n v="67.966666666666669"/>
    <n v="210"/>
    <s v="US"/>
    <s v="USD"/>
    <n v="1488261600"/>
    <d v="2017-02-28T06:00:00"/>
    <d v="2017-03-13T05:00:00"/>
    <n v="1489381200"/>
    <x v="5"/>
    <x v="10"/>
    <b v="0"/>
    <b v="0"/>
    <x v="4"/>
    <s v="documentary"/>
    <s v="film &amp; video/documentary"/>
  </r>
  <r>
    <n v="54000"/>
    <n v="188982"/>
    <n v="349.97"/>
    <x v="1"/>
    <n v="89.991428571428571"/>
    <n v="2100"/>
    <s v="US"/>
    <s v="USD"/>
    <n v="1393567200"/>
    <d v="2014-02-28T06:00:00"/>
    <d v="2014-03-17T05:00:00"/>
    <n v="1395032400"/>
    <x v="1"/>
    <x v="10"/>
    <b v="0"/>
    <b v="0"/>
    <x v="1"/>
    <s v="rock"/>
    <s v="music/rock"/>
  </r>
  <r>
    <n v="4100"/>
    <n v="14640"/>
    <n v="357.07"/>
    <x v="1"/>
    <n v="58.095238095238095"/>
    <n v="252"/>
    <s v="US"/>
    <s v="USD"/>
    <n v="1410325200"/>
    <d v="2014-09-10T05:00:00"/>
    <d v="2014-10-05T05:00:00"/>
    <n v="1412485200"/>
    <x v="1"/>
    <x v="3"/>
    <b v="1"/>
    <b v="1"/>
    <x v="1"/>
    <s v="rock"/>
    <s v="music/rock"/>
  </r>
  <r>
    <n v="85000"/>
    <n v="107516"/>
    <n v="126.49"/>
    <x v="1"/>
    <n v="83.996875000000003"/>
    <n v="1280"/>
    <s v="US"/>
    <s v="USD"/>
    <n v="1276923600"/>
    <d v="2010-06-19T05:00:00"/>
    <d v="2010-07-21T05:00:00"/>
    <n v="1279688400"/>
    <x v="6"/>
    <x v="5"/>
    <b v="0"/>
    <b v="1"/>
    <x v="5"/>
    <s v="nonfiction"/>
    <s v="publishing/nonfiction"/>
  </r>
  <r>
    <n v="3600"/>
    <n v="13950"/>
    <n v="387.5"/>
    <x v="1"/>
    <n v="88.853503184713375"/>
    <n v="157"/>
    <s v="GB"/>
    <s v="GBP"/>
    <n v="1500958800"/>
    <d v="2017-07-25T05:00:00"/>
    <d v="2017-08-06T05:00:00"/>
    <n v="1501995600"/>
    <x v="5"/>
    <x v="8"/>
    <b v="0"/>
    <b v="0"/>
    <x v="4"/>
    <s v="shorts"/>
    <s v="film &amp; video/shorts"/>
  </r>
  <r>
    <n v="2800"/>
    <n v="12797"/>
    <n v="457.04"/>
    <x v="1"/>
    <n v="65.963917525773198"/>
    <n v="194"/>
    <s v="US"/>
    <s v="USD"/>
    <n v="1292220000"/>
    <d v="2010-12-13T06:00:00"/>
    <d v="2011-01-10T06:00:00"/>
    <n v="1294639200"/>
    <x v="6"/>
    <x v="7"/>
    <b v="0"/>
    <b v="1"/>
    <x v="3"/>
    <s v="plays"/>
    <s v="theater/plays"/>
  </r>
  <r>
    <n v="2300"/>
    <n v="6134"/>
    <n v="266.7"/>
    <x v="1"/>
    <n v="74.804878048780495"/>
    <n v="82"/>
    <s v="AU"/>
    <s v="AUD"/>
    <n v="1304398800"/>
    <d v="2011-05-03T05:00:00"/>
    <d v="2011-05-15T05:00:00"/>
    <n v="1305435600"/>
    <x v="8"/>
    <x v="11"/>
    <b v="0"/>
    <b v="1"/>
    <x v="4"/>
    <s v="drama"/>
    <s v="film &amp; video/drama"/>
  </r>
  <r>
    <n v="7100"/>
    <n v="4899"/>
    <n v="69"/>
    <x v="0"/>
    <n v="69.98571428571428"/>
    <n v="70"/>
    <s v="US"/>
    <s v="USD"/>
    <n v="1535432400"/>
    <d v="2018-08-28T05:00:00"/>
    <d v="2018-09-22T05:00:00"/>
    <n v="1537592400"/>
    <x v="9"/>
    <x v="1"/>
    <b v="0"/>
    <b v="0"/>
    <x v="3"/>
    <s v="plays"/>
    <s v="theater/plays"/>
  </r>
  <r>
    <n v="9600"/>
    <n v="4929"/>
    <n v="51.34"/>
    <x v="0"/>
    <n v="32.006493506493506"/>
    <n v="154"/>
    <s v="US"/>
    <s v="USD"/>
    <n v="1433826000"/>
    <d v="2015-06-09T05:00:00"/>
    <d v="2015-06-24T05:00:00"/>
    <n v="1435122000"/>
    <x v="0"/>
    <x v="5"/>
    <b v="0"/>
    <b v="0"/>
    <x v="3"/>
    <s v="plays"/>
    <s v="theater/plays"/>
  </r>
  <r>
    <n v="121600"/>
    <n v="1424"/>
    <n v="1.17"/>
    <x v="0"/>
    <n v="64.727272727272734"/>
    <n v="22"/>
    <s v="US"/>
    <s v="USD"/>
    <n v="1514959200"/>
    <d v="2018-01-03T06:00:00"/>
    <d v="2018-03-03T06:00:00"/>
    <n v="1520056800"/>
    <x v="9"/>
    <x v="2"/>
    <b v="0"/>
    <b v="0"/>
    <x v="3"/>
    <s v="plays"/>
    <s v="theater/plays"/>
  </r>
  <r>
    <n v="97100"/>
    <n v="105817"/>
    <n v="108.98"/>
    <x v="1"/>
    <n v="24.998110087408456"/>
    <n v="4233"/>
    <s v="US"/>
    <s v="USD"/>
    <n v="1332738000"/>
    <d v="2012-03-26T05:00:00"/>
    <d v="2012-04-29T05:00:00"/>
    <n v="1335675600"/>
    <x v="4"/>
    <x v="6"/>
    <b v="0"/>
    <b v="0"/>
    <x v="7"/>
    <s v="photography books"/>
    <s v="photography/photography books"/>
  </r>
  <r>
    <n v="43200"/>
    <n v="136156"/>
    <n v="315.18"/>
    <x v="1"/>
    <n v="104.97764070932922"/>
    <n v="1297"/>
    <s v="DK"/>
    <s v="DKK"/>
    <n v="1445490000"/>
    <d v="2015-10-22T05:00:00"/>
    <d v="2015-11-25T06:00:00"/>
    <n v="1448431200"/>
    <x v="0"/>
    <x v="4"/>
    <b v="1"/>
    <b v="0"/>
    <x v="5"/>
    <s v="translations"/>
    <s v="publishing/translations"/>
  </r>
  <r>
    <n v="6800"/>
    <n v="10723"/>
    <n v="157.69"/>
    <x v="1"/>
    <n v="64.987878787878785"/>
    <n v="165"/>
    <s v="DK"/>
    <s v="DKK"/>
    <n v="1297663200"/>
    <d v="2011-02-14T06:00:00"/>
    <d v="2011-02-25T06:00:00"/>
    <n v="1298613600"/>
    <x v="8"/>
    <x v="10"/>
    <b v="0"/>
    <b v="0"/>
    <x v="5"/>
    <s v="translations"/>
    <s v="publishing/translations"/>
  </r>
  <r>
    <n v="7300"/>
    <n v="11228"/>
    <n v="153.81"/>
    <x v="1"/>
    <n v="94.352941176470594"/>
    <n v="119"/>
    <s v="US"/>
    <s v="USD"/>
    <n v="1371963600"/>
    <d v="2013-06-23T05:00:00"/>
    <d v="2013-06-29T05:00:00"/>
    <n v="1372482000"/>
    <x v="2"/>
    <x v="5"/>
    <b v="0"/>
    <b v="0"/>
    <x v="3"/>
    <s v="plays"/>
    <s v="theater/plays"/>
  </r>
  <r>
    <n v="86200"/>
    <n v="77355"/>
    <n v="89.74"/>
    <x v="0"/>
    <n v="44.001706484641637"/>
    <n v="1758"/>
    <s v="US"/>
    <s v="USD"/>
    <n v="1425103200"/>
    <d v="2015-02-28T06:00:00"/>
    <d v="2015-03-06T06:00:00"/>
    <n v="1425621600"/>
    <x v="0"/>
    <x v="10"/>
    <b v="0"/>
    <b v="0"/>
    <x v="2"/>
    <s v="web"/>
    <s v="technology/web"/>
  </r>
  <r>
    <n v="8100"/>
    <n v="6086"/>
    <n v="75.14"/>
    <x v="0"/>
    <n v="64.744680851063833"/>
    <n v="94"/>
    <s v="US"/>
    <s v="USD"/>
    <n v="1265349600"/>
    <d v="2010-02-05T06:00:00"/>
    <d v="2010-02-16T06:00:00"/>
    <n v="1266300000"/>
    <x v="6"/>
    <x v="10"/>
    <b v="0"/>
    <b v="0"/>
    <x v="1"/>
    <s v="indie rock"/>
    <s v="music/indie rock"/>
  </r>
  <r>
    <n v="17700"/>
    <n v="150960"/>
    <n v="852.88"/>
    <x v="1"/>
    <n v="84.00667779632721"/>
    <n v="1797"/>
    <s v="US"/>
    <s v="USD"/>
    <n v="1301202000"/>
    <d v="2011-03-27T05:00:00"/>
    <d v="2011-05-20T05:00:00"/>
    <n v="1305867600"/>
    <x v="8"/>
    <x v="6"/>
    <b v="0"/>
    <b v="0"/>
    <x v="1"/>
    <s v="jazz"/>
    <s v="music/jazz"/>
  </r>
  <r>
    <n v="6400"/>
    <n v="8890"/>
    <n v="138.91"/>
    <x v="1"/>
    <n v="34.061302681992338"/>
    <n v="261"/>
    <s v="US"/>
    <s v="USD"/>
    <n v="1538024400"/>
    <d v="2018-09-27T05:00:00"/>
    <d v="2018-10-06T05:00:00"/>
    <n v="1538802000"/>
    <x v="9"/>
    <x v="3"/>
    <b v="0"/>
    <b v="0"/>
    <x v="3"/>
    <s v="plays"/>
    <s v="theater/plays"/>
  </r>
  <r>
    <n v="7700"/>
    <n v="14644"/>
    <n v="190.18"/>
    <x v="1"/>
    <n v="93.273885350318466"/>
    <n v="157"/>
    <s v="US"/>
    <s v="USD"/>
    <n v="1395032400"/>
    <d v="2014-03-17T05:00:00"/>
    <d v="2014-05-01T05:00:00"/>
    <n v="1398920400"/>
    <x v="1"/>
    <x v="6"/>
    <b v="0"/>
    <b v="1"/>
    <x v="4"/>
    <s v="documentary"/>
    <s v="film &amp; video/documentary"/>
  </r>
  <r>
    <n v="116300"/>
    <n v="116583"/>
    <n v="100.24"/>
    <x v="1"/>
    <n v="32.998301726577978"/>
    <n v="3533"/>
    <s v="US"/>
    <s v="USD"/>
    <n v="1405486800"/>
    <d v="2014-07-16T05:00:00"/>
    <d v="2014-07-18T05:00:00"/>
    <n v="1405659600"/>
    <x v="1"/>
    <x v="8"/>
    <b v="0"/>
    <b v="1"/>
    <x v="3"/>
    <s v="plays"/>
    <s v="theater/plays"/>
  </r>
  <r>
    <n v="9100"/>
    <n v="12991"/>
    <n v="142.76"/>
    <x v="1"/>
    <n v="83.812903225806451"/>
    <n v="155"/>
    <s v="US"/>
    <s v="USD"/>
    <n v="1455861600"/>
    <d v="2016-02-19T06:00:00"/>
    <d v="2016-03-06T06:00:00"/>
    <n v="1457244000"/>
    <x v="7"/>
    <x v="10"/>
    <b v="0"/>
    <b v="0"/>
    <x v="2"/>
    <s v="web"/>
    <s v="technology/web"/>
  </r>
  <r>
    <n v="1500"/>
    <n v="8447"/>
    <n v="563.13"/>
    <x v="1"/>
    <n v="63.992424242424242"/>
    <n v="132"/>
    <s v="IT"/>
    <s v="EUR"/>
    <n v="1529038800"/>
    <d v="2018-06-15T05:00:00"/>
    <d v="2018-06-18T05:00:00"/>
    <n v="1529298000"/>
    <x v="9"/>
    <x v="5"/>
    <b v="0"/>
    <b v="0"/>
    <x v="2"/>
    <s v="wearables"/>
    <s v="technology/wearables"/>
  </r>
  <r>
    <n v="8800"/>
    <n v="2703"/>
    <n v="30.72"/>
    <x v="0"/>
    <n v="81.909090909090907"/>
    <n v="33"/>
    <s v="US"/>
    <s v="USD"/>
    <n v="1535259600"/>
    <d v="2018-08-26T05:00:00"/>
    <d v="2018-09-01T05:00:00"/>
    <n v="1535778000"/>
    <x v="9"/>
    <x v="1"/>
    <b v="0"/>
    <b v="0"/>
    <x v="7"/>
    <s v="photography books"/>
    <s v="photography/photography books"/>
  </r>
  <r>
    <n v="8800"/>
    <n v="8747"/>
    <n v="99.4"/>
    <x v="3"/>
    <n v="93.053191489361708"/>
    <n v="94"/>
    <s v="US"/>
    <s v="USD"/>
    <n v="1327212000"/>
    <d v="2012-01-22T06:00:00"/>
    <d v="2012-01-25T06:00:00"/>
    <n v="1327471200"/>
    <x v="4"/>
    <x v="2"/>
    <b v="0"/>
    <b v="0"/>
    <x v="4"/>
    <s v="documentary"/>
    <s v="film &amp; video/documentary"/>
  </r>
  <r>
    <n v="69900"/>
    <n v="138087"/>
    <n v="197.55"/>
    <x v="1"/>
    <n v="101.98449039881831"/>
    <n v="1354"/>
    <s v="GB"/>
    <s v="GBP"/>
    <n v="1526360400"/>
    <d v="2018-05-15T05:00:00"/>
    <d v="2018-06-21T05:00:00"/>
    <n v="1529557200"/>
    <x v="9"/>
    <x v="11"/>
    <b v="0"/>
    <b v="0"/>
    <x v="2"/>
    <s v="web"/>
    <s v="technology/web"/>
  </r>
  <r>
    <n v="1000"/>
    <n v="5085"/>
    <n v="508.5"/>
    <x v="1"/>
    <n v="105.9375"/>
    <n v="48"/>
    <s v="US"/>
    <s v="USD"/>
    <n v="1532149200"/>
    <d v="2018-07-21T05:00:00"/>
    <d v="2018-08-26T05:00:00"/>
    <n v="1535259600"/>
    <x v="9"/>
    <x v="8"/>
    <b v="1"/>
    <b v="1"/>
    <x v="2"/>
    <s v="web"/>
    <s v="technology/web"/>
  </r>
  <r>
    <n v="4700"/>
    <n v="11174"/>
    <n v="237.74"/>
    <x v="1"/>
    <n v="101.58181818181818"/>
    <n v="110"/>
    <s v="US"/>
    <s v="USD"/>
    <n v="1515304800"/>
    <d v="2018-01-07T06:00:00"/>
    <d v="2018-01-10T06:00:00"/>
    <n v="1515564000"/>
    <x v="9"/>
    <x v="2"/>
    <b v="0"/>
    <b v="0"/>
    <x v="0"/>
    <s v="food trucks"/>
    <s v="food/food trucks"/>
  </r>
  <r>
    <n v="3200"/>
    <n v="10831"/>
    <n v="338.47"/>
    <x v="1"/>
    <n v="62.970930232558139"/>
    <n v="172"/>
    <s v="US"/>
    <s v="USD"/>
    <n v="1276318800"/>
    <d v="2010-06-12T05:00:00"/>
    <d v="2010-06-21T05:00:00"/>
    <n v="1277096400"/>
    <x v="6"/>
    <x v="5"/>
    <b v="0"/>
    <b v="0"/>
    <x v="4"/>
    <s v="drama"/>
    <s v="film &amp; video/drama"/>
  </r>
  <r>
    <n v="6700"/>
    <n v="8917"/>
    <n v="133.09"/>
    <x v="1"/>
    <n v="29.045602605863191"/>
    <n v="307"/>
    <s v="US"/>
    <s v="USD"/>
    <n v="1328767200"/>
    <d v="2012-02-09T06:00:00"/>
    <d v="2012-02-12T06:00:00"/>
    <n v="1329026400"/>
    <x v="4"/>
    <x v="10"/>
    <b v="0"/>
    <b v="1"/>
    <x v="1"/>
    <s v="indie rock"/>
    <s v="music/indie rock"/>
  </r>
  <r>
    <n v="100"/>
    <n v="1"/>
    <n v="1"/>
    <x v="0"/>
    <n v="1"/>
    <n v="1"/>
    <s v="US"/>
    <s v="USD"/>
    <n v="1321682400"/>
    <d v="2011-11-19T06:00:00"/>
    <d v="2011-12-04T06:00:00"/>
    <n v="1322978400"/>
    <x v="8"/>
    <x v="0"/>
    <b v="1"/>
    <b v="0"/>
    <x v="1"/>
    <s v="rock"/>
    <s v="music/rock"/>
  </r>
  <r>
    <n v="6000"/>
    <n v="12468"/>
    <n v="207.8"/>
    <x v="1"/>
    <n v="77.924999999999997"/>
    <n v="160"/>
    <s v="US"/>
    <s v="USD"/>
    <n v="1335934800"/>
    <d v="2012-05-02T05:00:00"/>
    <d v="2012-06-04T05:00:00"/>
    <n v="1338786000"/>
    <x v="4"/>
    <x v="11"/>
    <b v="0"/>
    <b v="0"/>
    <x v="1"/>
    <s v="electric music"/>
    <s v="music/electric music"/>
  </r>
  <r>
    <n v="4900"/>
    <n v="2505"/>
    <n v="51.12"/>
    <x v="0"/>
    <n v="80.806451612903231"/>
    <n v="31"/>
    <s v="US"/>
    <s v="USD"/>
    <n v="1310792400"/>
    <d v="2011-07-16T05:00:00"/>
    <d v="2011-07-26T05:00:00"/>
    <n v="1311656400"/>
    <x v="8"/>
    <x v="8"/>
    <b v="0"/>
    <b v="1"/>
    <x v="6"/>
    <s v="video games"/>
    <s v="games/video games"/>
  </r>
  <r>
    <n v="17100"/>
    <n v="111502"/>
    <n v="652.05999999999995"/>
    <x v="1"/>
    <n v="76.006816632583508"/>
    <n v="1467"/>
    <s v="CA"/>
    <s v="CAD"/>
    <n v="1308546000"/>
    <d v="2011-06-20T05:00:00"/>
    <d v="2011-06-25T05:00:00"/>
    <n v="1308978000"/>
    <x v="8"/>
    <x v="5"/>
    <b v="0"/>
    <b v="1"/>
    <x v="1"/>
    <s v="indie rock"/>
    <s v="music/indie rock"/>
  </r>
  <r>
    <n v="171000"/>
    <n v="194309"/>
    <n v="113.63"/>
    <x v="1"/>
    <n v="72.993613824192337"/>
    <n v="2662"/>
    <s v="CA"/>
    <s v="CAD"/>
    <n v="1574056800"/>
    <d v="2019-11-18T06:00:00"/>
    <d v="2019-12-15T06:00:00"/>
    <n v="1576389600"/>
    <x v="3"/>
    <x v="0"/>
    <b v="0"/>
    <b v="0"/>
    <x v="5"/>
    <s v="fiction"/>
    <s v="publishing/fiction"/>
  </r>
  <r>
    <n v="23400"/>
    <n v="23956"/>
    <n v="102.38"/>
    <x v="1"/>
    <n v="53"/>
    <n v="452"/>
    <s v="AU"/>
    <s v="AUD"/>
    <n v="1308373200"/>
    <d v="2011-06-18T05:00:00"/>
    <d v="2011-07-19T05:00:00"/>
    <n v="1311051600"/>
    <x v="8"/>
    <x v="5"/>
    <b v="0"/>
    <b v="0"/>
    <x v="3"/>
    <s v="plays"/>
    <s v="theater/plays"/>
  </r>
  <r>
    <n v="2400"/>
    <n v="8558"/>
    <n v="356.58"/>
    <x v="1"/>
    <n v="54.164556962025316"/>
    <n v="158"/>
    <s v="US"/>
    <s v="USD"/>
    <n v="1335243600"/>
    <d v="2012-04-24T05:00:00"/>
    <d v="2012-05-11T05:00:00"/>
    <n v="1336712400"/>
    <x v="4"/>
    <x v="9"/>
    <b v="0"/>
    <b v="0"/>
    <x v="0"/>
    <s v="food trucks"/>
    <s v="food/food trucks"/>
  </r>
  <r>
    <n v="5300"/>
    <n v="7413"/>
    <n v="139.87"/>
    <x v="1"/>
    <n v="32.946666666666665"/>
    <n v="225"/>
    <s v="CH"/>
    <s v="CHF"/>
    <n v="1328421600"/>
    <d v="2012-02-05T06:00:00"/>
    <d v="2012-02-28T06:00:00"/>
    <n v="1330408800"/>
    <x v="4"/>
    <x v="10"/>
    <b v="1"/>
    <b v="0"/>
    <x v="4"/>
    <s v="shorts"/>
    <s v="film &amp; video/shorts"/>
  </r>
  <r>
    <n v="4000"/>
    <n v="2778"/>
    <n v="69.45"/>
    <x v="0"/>
    <n v="79.371428571428567"/>
    <n v="35"/>
    <s v="US"/>
    <s v="USD"/>
    <n v="1524286800"/>
    <d v="2018-04-21T05:00:00"/>
    <d v="2018-04-28T05:00:00"/>
    <n v="1524891600"/>
    <x v="9"/>
    <x v="9"/>
    <b v="1"/>
    <b v="0"/>
    <x v="0"/>
    <s v="food trucks"/>
    <s v="food/food trucks"/>
  </r>
  <r>
    <n v="7300"/>
    <n v="2594"/>
    <n v="35.53"/>
    <x v="0"/>
    <n v="41.174603174603178"/>
    <n v="63"/>
    <s v="US"/>
    <s v="USD"/>
    <n v="1362117600"/>
    <d v="2013-03-01T06:00:00"/>
    <d v="2013-03-19T05:00:00"/>
    <n v="1363669200"/>
    <x v="2"/>
    <x v="6"/>
    <b v="0"/>
    <b v="1"/>
    <x v="3"/>
    <s v="plays"/>
    <s v="theater/plays"/>
  </r>
  <r>
    <n v="2000"/>
    <n v="5033"/>
    <n v="251.65"/>
    <x v="1"/>
    <n v="77.430769230769229"/>
    <n v="65"/>
    <s v="US"/>
    <s v="USD"/>
    <n v="1550556000"/>
    <d v="2019-02-19T06:00:00"/>
    <d v="2019-03-01T06:00:00"/>
    <n v="1551420000"/>
    <x v="3"/>
    <x v="10"/>
    <b v="0"/>
    <b v="1"/>
    <x v="2"/>
    <s v="wearables"/>
    <s v="technology/wearables"/>
  </r>
  <r>
    <n v="8800"/>
    <n v="9317"/>
    <n v="105.88"/>
    <x v="1"/>
    <n v="57.159509202453989"/>
    <n v="163"/>
    <s v="US"/>
    <s v="USD"/>
    <n v="1269147600"/>
    <d v="2010-03-21T05:00:00"/>
    <d v="2010-03-29T05:00:00"/>
    <n v="1269838800"/>
    <x v="6"/>
    <x v="6"/>
    <b v="0"/>
    <b v="0"/>
    <x v="3"/>
    <s v="plays"/>
    <s v="theater/plays"/>
  </r>
  <r>
    <n v="3500"/>
    <n v="6560"/>
    <n v="187.43"/>
    <x v="1"/>
    <n v="77.17647058823529"/>
    <n v="85"/>
    <s v="US"/>
    <s v="USD"/>
    <n v="1312174800"/>
    <d v="2011-08-01T05:00:00"/>
    <d v="2011-08-05T05:00:00"/>
    <n v="1312520400"/>
    <x v="8"/>
    <x v="1"/>
    <b v="0"/>
    <b v="0"/>
    <x v="3"/>
    <s v="plays"/>
    <s v="theater/plays"/>
  </r>
  <r>
    <n v="1400"/>
    <n v="5415"/>
    <n v="386.79"/>
    <x v="1"/>
    <n v="24.953917050691246"/>
    <n v="217"/>
    <s v="US"/>
    <s v="USD"/>
    <n v="1434517200"/>
    <d v="2015-06-17T05:00:00"/>
    <d v="2015-07-10T05:00:00"/>
    <n v="1436504400"/>
    <x v="0"/>
    <x v="5"/>
    <b v="0"/>
    <b v="1"/>
    <x v="4"/>
    <s v="television"/>
    <s v="film &amp; video/television"/>
  </r>
  <r>
    <n v="4200"/>
    <n v="14577"/>
    <n v="347.07"/>
    <x v="1"/>
    <n v="97.18"/>
    <n v="150"/>
    <s v="US"/>
    <s v="USD"/>
    <n v="1471582800"/>
    <d v="2016-08-19T05:00:00"/>
    <d v="2016-08-24T05:00:00"/>
    <n v="1472014800"/>
    <x v="7"/>
    <x v="1"/>
    <b v="0"/>
    <b v="0"/>
    <x v="4"/>
    <s v="shorts"/>
    <s v="film &amp; video/shorts"/>
  </r>
  <r>
    <n v="81000"/>
    <n v="150515"/>
    <n v="185.82"/>
    <x v="1"/>
    <n v="46.000916870415651"/>
    <n v="3272"/>
    <s v="US"/>
    <s v="USD"/>
    <n v="1410757200"/>
    <d v="2014-09-15T05:00:00"/>
    <d v="2014-09-24T05:00:00"/>
    <n v="1411534800"/>
    <x v="1"/>
    <x v="3"/>
    <b v="0"/>
    <b v="0"/>
    <x v="3"/>
    <s v="plays"/>
    <s v="theater/plays"/>
  </r>
  <r>
    <n v="182800"/>
    <n v="79045"/>
    <n v="43.24"/>
    <x v="3"/>
    <n v="88.023385300668153"/>
    <n v="898"/>
    <s v="US"/>
    <s v="USD"/>
    <n v="1304830800"/>
    <d v="2011-05-08T05:00:00"/>
    <d v="2011-05-09T05:00:00"/>
    <n v="1304917200"/>
    <x v="8"/>
    <x v="11"/>
    <b v="0"/>
    <b v="0"/>
    <x v="7"/>
    <s v="photography books"/>
    <s v="photography/photography books"/>
  </r>
  <r>
    <n v="4800"/>
    <n v="7797"/>
    <n v="162.44"/>
    <x v="1"/>
    <n v="25.99"/>
    <n v="300"/>
    <s v="US"/>
    <s v="USD"/>
    <n v="1539061200"/>
    <d v="2018-10-09T05:00:00"/>
    <d v="2018-10-15T05:00:00"/>
    <n v="1539579600"/>
    <x v="9"/>
    <x v="4"/>
    <b v="0"/>
    <b v="0"/>
    <x v="0"/>
    <s v="food trucks"/>
    <s v="food/food trucks"/>
  </r>
  <r>
    <n v="7000"/>
    <n v="12939"/>
    <n v="184.84"/>
    <x v="1"/>
    <n v="102.69047619047619"/>
    <n v="126"/>
    <s v="US"/>
    <s v="USD"/>
    <n v="1381554000"/>
    <d v="2013-10-12T05:00:00"/>
    <d v="2013-10-23T05:00:00"/>
    <n v="1382504400"/>
    <x v="2"/>
    <x v="4"/>
    <b v="0"/>
    <b v="0"/>
    <x v="3"/>
    <s v="plays"/>
    <s v="theater/plays"/>
  </r>
  <r>
    <n v="161900"/>
    <n v="38376"/>
    <n v="23.7"/>
    <x v="0"/>
    <n v="72.958174904942965"/>
    <n v="526"/>
    <s v="US"/>
    <s v="USD"/>
    <n v="1277096400"/>
    <d v="2010-06-21T05:00:00"/>
    <d v="2010-07-05T05:00:00"/>
    <n v="1278306000"/>
    <x v="6"/>
    <x v="5"/>
    <b v="0"/>
    <b v="0"/>
    <x v="4"/>
    <s v="drama"/>
    <s v="film &amp; video/drama"/>
  </r>
  <r>
    <n v="7700"/>
    <n v="6920"/>
    <n v="89.87"/>
    <x v="0"/>
    <n v="57.190082644628099"/>
    <n v="121"/>
    <s v="US"/>
    <s v="USD"/>
    <n v="1440392400"/>
    <d v="2015-08-24T05:00:00"/>
    <d v="2015-09-18T05:00:00"/>
    <n v="1442552400"/>
    <x v="0"/>
    <x v="1"/>
    <b v="0"/>
    <b v="0"/>
    <x v="3"/>
    <s v="plays"/>
    <s v="theater/plays"/>
  </r>
  <r>
    <n v="71500"/>
    <n v="194912"/>
    <n v="272.60000000000002"/>
    <x v="1"/>
    <n v="84.013793103448279"/>
    <n v="2320"/>
    <s v="US"/>
    <s v="USD"/>
    <n v="1509512400"/>
    <d v="2017-11-01T05:00:00"/>
    <d v="2017-11-19T06:00:00"/>
    <n v="1511071200"/>
    <x v="5"/>
    <x v="0"/>
    <b v="0"/>
    <b v="1"/>
    <x v="3"/>
    <s v="plays"/>
    <s v="theater/plays"/>
  </r>
  <r>
    <n v="4700"/>
    <n v="7992"/>
    <n v="170.04"/>
    <x v="1"/>
    <n v="98.666666666666671"/>
    <n v="81"/>
    <s v="AU"/>
    <s v="AUD"/>
    <n v="1535950800"/>
    <d v="2018-09-03T05:00:00"/>
    <d v="2018-09-08T05:00:00"/>
    <n v="1536382800"/>
    <x v="9"/>
    <x v="3"/>
    <b v="0"/>
    <b v="0"/>
    <x v="4"/>
    <s v="science fiction"/>
    <s v="film &amp; video/science fiction"/>
  </r>
  <r>
    <n v="42100"/>
    <n v="79268"/>
    <n v="188.29"/>
    <x v="1"/>
    <n v="42.007419183889773"/>
    <n v="1887"/>
    <s v="US"/>
    <s v="USD"/>
    <n v="1389160800"/>
    <d v="2014-01-08T06:00:00"/>
    <d v="2014-01-13T06:00:00"/>
    <n v="1389592800"/>
    <x v="1"/>
    <x v="2"/>
    <b v="0"/>
    <b v="0"/>
    <x v="7"/>
    <s v="photography books"/>
    <s v="photography/photography books"/>
  </r>
  <r>
    <n v="40200"/>
    <n v="139468"/>
    <n v="346.94"/>
    <x v="1"/>
    <n v="32.002753556677376"/>
    <n v="4358"/>
    <s v="US"/>
    <s v="USD"/>
    <n v="1271998800"/>
    <d v="2010-04-23T05:00:00"/>
    <d v="2010-05-31T05:00:00"/>
    <n v="1275282000"/>
    <x v="6"/>
    <x v="9"/>
    <b v="0"/>
    <b v="1"/>
    <x v="7"/>
    <s v="photography books"/>
    <s v="photography/photography books"/>
  </r>
  <r>
    <n v="7900"/>
    <n v="5465"/>
    <n v="69.180000000000007"/>
    <x v="0"/>
    <n v="81.567164179104481"/>
    <n v="67"/>
    <s v="US"/>
    <s v="USD"/>
    <n v="1294898400"/>
    <d v="2011-01-13T06:00:00"/>
    <d v="2011-01-14T06:00:00"/>
    <n v="1294984800"/>
    <x v="8"/>
    <x v="2"/>
    <b v="0"/>
    <b v="0"/>
    <x v="1"/>
    <s v="rock"/>
    <s v="music/rock"/>
  </r>
  <r>
    <n v="8300"/>
    <n v="2111"/>
    <n v="25.43"/>
    <x v="0"/>
    <n v="37.035087719298247"/>
    <n v="57"/>
    <s v="CA"/>
    <s v="CAD"/>
    <n v="1559970000"/>
    <d v="2019-06-08T05:00:00"/>
    <d v="2019-07-02T05:00:00"/>
    <n v="1562043600"/>
    <x v="3"/>
    <x v="5"/>
    <b v="0"/>
    <b v="0"/>
    <x v="7"/>
    <s v="photography books"/>
    <s v="photography/photography books"/>
  </r>
  <r>
    <n v="163600"/>
    <n v="126628"/>
    <n v="77.400000000000006"/>
    <x v="0"/>
    <n v="103.033360455655"/>
    <n v="1229"/>
    <s v="US"/>
    <s v="USD"/>
    <n v="1469509200"/>
    <d v="2016-07-26T05:00:00"/>
    <d v="2016-07-27T05:00:00"/>
    <n v="1469595600"/>
    <x v="7"/>
    <x v="8"/>
    <b v="0"/>
    <b v="0"/>
    <x v="0"/>
    <s v="food trucks"/>
    <s v="food/food trucks"/>
  </r>
  <r>
    <n v="2700"/>
    <n v="1012"/>
    <n v="37.479999999999997"/>
    <x v="0"/>
    <n v="84.333333333333329"/>
    <n v="12"/>
    <s v="IT"/>
    <s v="EUR"/>
    <n v="1579068000"/>
    <d v="2020-01-15T06:00:00"/>
    <d v="2020-02-08T06:00:00"/>
    <n v="1581141600"/>
    <x v="10"/>
    <x v="2"/>
    <b v="0"/>
    <b v="0"/>
    <x v="1"/>
    <s v="metal"/>
    <s v="music/metal"/>
  </r>
  <r>
    <n v="1000"/>
    <n v="5438"/>
    <n v="543.79999999999995"/>
    <x v="1"/>
    <n v="102.60377358490567"/>
    <n v="53"/>
    <s v="US"/>
    <s v="USD"/>
    <n v="1487743200"/>
    <d v="2017-02-22T06:00:00"/>
    <d v="2017-03-03T06:00:00"/>
    <n v="1488520800"/>
    <x v="5"/>
    <x v="10"/>
    <b v="0"/>
    <b v="0"/>
    <x v="5"/>
    <s v="nonfiction"/>
    <s v="publishing/nonfiction"/>
  </r>
  <r>
    <n v="84500"/>
    <n v="193101"/>
    <n v="228.52"/>
    <x v="1"/>
    <n v="79.992129246064621"/>
    <n v="2414"/>
    <s v="US"/>
    <s v="USD"/>
    <n v="1563685200"/>
    <d v="2019-07-21T05:00:00"/>
    <d v="2019-07-23T05:00:00"/>
    <n v="1563858000"/>
    <x v="3"/>
    <x v="8"/>
    <b v="0"/>
    <b v="0"/>
    <x v="1"/>
    <s v="electric music"/>
    <s v="music/electric music"/>
  </r>
  <r>
    <n v="81300"/>
    <n v="31665"/>
    <n v="38.950000000000003"/>
    <x v="0"/>
    <n v="70.055309734513273"/>
    <n v="452"/>
    <s v="US"/>
    <s v="USD"/>
    <n v="1436418000"/>
    <d v="2015-07-09T05:00:00"/>
    <d v="2015-08-07T05:00:00"/>
    <n v="1438923600"/>
    <x v="0"/>
    <x v="8"/>
    <b v="0"/>
    <b v="1"/>
    <x v="3"/>
    <s v="plays"/>
    <s v="theater/plays"/>
  </r>
  <r>
    <n v="800"/>
    <n v="2960"/>
    <n v="370"/>
    <x v="1"/>
    <n v="37"/>
    <n v="80"/>
    <s v="US"/>
    <s v="USD"/>
    <n v="1421820000"/>
    <d v="2015-01-21T06:00:00"/>
    <d v="2015-01-25T06:00:00"/>
    <n v="1422165600"/>
    <x v="0"/>
    <x v="2"/>
    <b v="0"/>
    <b v="0"/>
    <x v="3"/>
    <s v="plays"/>
    <s v="theater/plays"/>
  </r>
  <r>
    <n v="3400"/>
    <n v="8089"/>
    <n v="237.91"/>
    <x v="1"/>
    <n v="41.911917098445599"/>
    <n v="193"/>
    <s v="US"/>
    <s v="USD"/>
    <n v="1274763600"/>
    <d v="2010-05-25T05:00:00"/>
    <d v="2010-06-30T05:00:00"/>
    <n v="1277874000"/>
    <x v="6"/>
    <x v="11"/>
    <b v="0"/>
    <b v="0"/>
    <x v="4"/>
    <s v="shorts"/>
    <s v="film &amp; video/shorts"/>
  </r>
  <r>
    <n v="170800"/>
    <n v="109374"/>
    <n v="64.040000000000006"/>
    <x v="0"/>
    <n v="57.992576882290564"/>
    <n v="1886"/>
    <s v="US"/>
    <s v="USD"/>
    <n v="1399179600"/>
    <d v="2014-05-04T05:00:00"/>
    <d v="2014-05-06T05:00:00"/>
    <n v="1399352400"/>
    <x v="1"/>
    <x v="11"/>
    <b v="0"/>
    <b v="1"/>
    <x v="3"/>
    <s v="plays"/>
    <s v="theater/plays"/>
  </r>
  <r>
    <n v="1800"/>
    <n v="2129"/>
    <n v="118.28"/>
    <x v="1"/>
    <n v="40.942307692307693"/>
    <n v="52"/>
    <s v="US"/>
    <s v="USD"/>
    <n v="1275800400"/>
    <d v="2010-06-06T05:00:00"/>
    <d v="2010-07-14T05:00:00"/>
    <n v="1279083600"/>
    <x v="6"/>
    <x v="5"/>
    <b v="0"/>
    <b v="0"/>
    <x v="3"/>
    <s v="plays"/>
    <s v="theater/plays"/>
  </r>
  <r>
    <n v="150600"/>
    <n v="127745"/>
    <n v="84.82"/>
    <x v="0"/>
    <n v="69.9972602739726"/>
    <n v="1825"/>
    <s v="US"/>
    <s v="USD"/>
    <n v="1282798800"/>
    <d v="2010-08-26T05:00:00"/>
    <d v="2010-09-13T05:00:00"/>
    <n v="1284354000"/>
    <x v="6"/>
    <x v="1"/>
    <b v="0"/>
    <b v="0"/>
    <x v="1"/>
    <s v="indie rock"/>
    <s v="music/indie rock"/>
  </r>
  <r>
    <n v="7800"/>
    <n v="2289"/>
    <n v="29.35"/>
    <x v="0"/>
    <n v="73.838709677419359"/>
    <n v="31"/>
    <s v="US"/>
    <s v="USD"/>
    <n v="1437109200"/>
    <d v="2015-07-17T05:00:00"/>
    <d v="2015-09-02T05:00:00"/>
    <n v="1441170000"/>
    <x v="0"/>
    <x v="8"/>
    <b v="0"/>
    <b v="1"/>
    <x v="3"/>
    <s v="plays"/>
    <s v="theater/plays"/>
  </r>
  <r>
    <n v="5800"/>
    <n v="12174"/>
    <n v="209.9"/>
    <x v="1"/>
    <n v="41.979310344827589"/>
    <n v="290"/>
    <s v="US"/>
    <s v="USD"/>
    <n v="1491886800"/>
    <d v="2017-04-11T05:00:00"/>
    <d v="2017-04-30T05:00:00"/>
    <n v="1493528400"/>
    <x v="5"/>
    <x v="9"/>
    <b v="0"/>
    <b v="0"/>
    <x v="3"/>
    <s v="plays"/>
    <s v="theater/plays"/>
  </r>
  <r>
    <n v="5600"/>
    <n v="9508"/>
    <n v="169.79"/>
    <x v="1"/>
    <n v="77.93442622950819"/>
    <n v="122"/>
    <s v="US"/>
    <s v="USD"/>
    <n v="1394600400"/>
    <d v="2014-03-12T05:00:00"/>
    <d v="2014-03-19T05:00:00"/>
    <n v="1395205200"/>
    <x v="1"/>
    <x v="6"/>
    <b v="0"/>
    <b v="1"/>
    <x v="1"/>
    <s v="electric music"/>
    <s v="music/electric music"/>
  </r>
  <r>
    <n v="134400"/>
    <n v="155849"/>
    <n v="115.96"/>
    <x v="1"/>
    <n v="106.01972789115646"/>
    <n v="1470"/>
    <s v="US"/>
    <s v="USD"/>
    <n v="1561352400"/>
    <d v="2019-06-24T05:00:00"/>
    <d v="2019-06-25T05:00:00"/>
    <n v="1561438800"/>
    <x v="3"/>
    <x v="5"/>
    <b v="0"/>
    <b v="0"/>
    <x v="1"/>
    <s v="indie rock"/>
    <s v="music/indie rock"/>
  </r>
  <r>
    <n v="3000"/>
    <n v="7758"/>
    <n v="258.60000000000002"/>
    <x v="1"/>
    <n v="47.018181818181816"/>
    <n v="165"/>
    <s v="CA"/>
    <s v="CAD"/>
    <n v="1322892000"/>
    <d v="2011-12-03T06:00:00"/>
    <d v="2012-01-16T06:00:00"/>
    <n v="1326693600"/>
    <x v="8"/>
    <x v="7"/>
    <b v="0"/>
    <b v="0"/>
    <x v="4"/>
    <s v="documentary"/>
    <s v="film &amp; video/documentary"/>
  </r>
  <r>
    <n v="6000"/>
    <n v="13835"/>
    <n v="230.58"/>
    <x v="1"/>
    <n v="76.016483516483518"/>
    <n v="182"/>
    <s v="US"/>
    <s v="USD"/>
    <n v="1274418000"/>
    <d v="2010-05-21T05:00:00"/>
    <d v="2010-07-01T05:00:00"/>
    <n v="1277960400"/>
    <x v="6"/>
    <x v="11"/>
    <b v="0"/>
    <b v="0"/>
    <x v="5"/>
    <s v="translations"/>
    <s v="publishing/translations"/>
  </r>
  <r>
    <n v="8400"/>
    <n v="10770"/>
    <n v="128.21"/>
    <x v="1"/>
    <n v="54.120603015075375"/>
    <n v="199"/>
    <s v="IT"/>
    <s v="EUR"/>
    <n v="1434344400"/>
    <d v="2015-06-15T05:00:00"/>
    <d v="2015-06-19T05:00:00"/>
    <n v="1434690000"/>
    <x v="0"/>
    <x v="5"/>
    <b v="0"/>
    <b v="1"/>
    <x v="4"/>
    <s v="documentary"/>
    <s v="film &amp; video/documentary"/>
  </r>
  <r>
    <n v="1700"/>
    <n v="3208"/>
    <n v="188.71"/>
    <x v="1"/>
    <n v="57.285714285714285"/>
    <n v="56"/>
    <s v="GB"/>
    <s v="GBP"/>
    <n v="1373518800"/>
    <d v="2013-07-11T05:00:00"/>
    <d v="2013-08-10T05:00:00"/>
    <n v="1376110800"/>
    <x v="2"/>
    <x v="8"/>
    <b v="0"/>
    <b v="1"/>
    <x v="4"/>
    <s v="television"/>
    <s v="film &amp; video/television"/>
  </r>
  <r>
    <n v="159800"/>
    <n v="11108"/>
    <n v="6.95"/>
    <x v="0"/>
    <n v="103.81308411214954"/>
    <n v="107"/>
    <s v="US"/>
    <s v="USD"/>
    <n v="1517637600"/>
    <d v="2018-02-03T06:00:00"/>
    <d v="2018-02-12T06:00:00"/>
    <n v="1518415200"/>
    <x v="9"/>
    <x v="10"/>
    <b v="0"/>
    <b v="0"/>
    <x v="3"/>
    <s v="plays"/>
    <s v="theater/plays"/>
  </r>
  <r>
    <n v="19800"/>
    <n v="153338"/>
    <n v="774.43"/>
    <x v="1"/>
    <n v="105.02602739726028"/>
    <n v="1460"/>
    <s v="AU"/>
    <s v="AUD"/>
    <n v="1310619600"/>
    <d v="2011-07-14T05:00:00"/>
    <d v="2011-07-17T05:00:00"/>
    <n v="1310878800"/>
    <x v="8"/>
    <x v="8"/>
    <b v="0"/>
    <b v="1"/>
    <x v="0"/>
    <s v="food trucks"/>
    <s v="food/food trucks"/>
  </r>
  <r>
    <n v="8800"/>
    <n v="2437"/>
    <n v="27.69"/>
    <x v="0"/>
    <n v="90.259259259259252"/>
    <n v="27"/>
    <s v="US"/>
    <s v="USD"/>
    <n v="1556427600"/>
    <d v="2019-04-28T05:00:00"/>
    <d v="2019-04-30T05:00:00"/>
    <n v="1556600400"/>
    <x v="3"/>
    <x v="9"/>
    <b v="0"/>
    <b v="0"/>
    <x v="3"/>
    <s v="plays"/>
    <s v="theater/plays"/>
  </r>
  <r>
    <n v="179100"/>
    <n v="93991"/>
    <n v="52.48"/>
    <x v="0"/>
    <n v="76.978705978705975"/>
    <n v="1221"/>
    <s v="US"/>
    <s v="USD"/>
    <n v="1576476000"/>
    <d v="2019-12-16T06:00:00"/>
    <d v="2019-12-22T06:00:00"/>
    <n v="1576994400"/>
    <x v="3"/>
    <x v="7"/>
    <b v="0"/>
    <b v="0"/>
    <x v="4"/>
    <s v="documentary"/>
    <s v="film &amp; video/documentary"/>
  </r>
  <r>
    <n v="3100"/>
    <n v="12620"/>
    <n v="407.1"/>
    <x v="1"/>
    <n v="102.60162601626017"/>
    <n v="123"/>
    <s v="CH"/>
    <s v="CHF"/>
    <n v="1381122000"/>
    <d v="2013-10-07T05:00:00"/>
    <d v="2013-10-25T05:00:00"/>
    <n v="1382677200"/>
    <x v="2"/>
    <x v="4"/>
    <b v="0"/>
    <b v="0"/>
    <x v="1"/>
    <s v="jazz"/>
    <s v="music/jazz"/>
  </r>
  <r>
    <n v="100"/>
    <n v="2"/>
    <n v="2"/>
    <x v="0"/>
    <n v="2"/>
    <n v="1"/>
    <s v="US"/>
    <s v="USD"/>
    <n v="1411102800"/>
    <d v="2014-09-19T05:00:00"/>
    <d v="2014-09-20T05:00:00"/>
    <n v="1411189200"/>
    <x v="1"/>
    <x v="3"/>
    <b v="0"/>
    <b v="1"/>
    <x v="2"/>
    <s v="web"/>
    <s v="technology/web"/>
  </r>
  <r>
    <n v="5600"/>
    <n v="8746"/>
    <n v="156.18"/>
    <x v="1"/>
    <n v="55.0062893081761"/>
    <n v="159"/>
    <s v="US"/>
    <s v="USD"/>
    <n v="1531803600"/>
    <d v="2018-07-17T05:00:00"/>
    <d v="2018-08-19T05:00:00"/>
    <n v="1534654800"/>
    <x v="9"/>
    <x v="8"/>
    <b v="0"/>
    <b v="1"/>
    <x v="1"/>
    <s v="rock"/>
    <s v="music/rock"/>
  </r>
  <r>
    <n v="1400"/>
    <n v="3534"/>
    <n v="252.43"/>
    <x v="1"/>
    <n v="32.127272727272725"/>
    <n v="110"/>
    <s v="US"/>
    <s v="USD"/>
    <n v="1454133600"/>
    <d v="2016-01-30T06:00:00"/>
    <d v="2016-03-12T06:00:00"/>
    <n v="1457762400"/>
    <x v="7"/>
    <x v="2"/>
    <b v="0"/>
    <b v="0"/>
    <x v="2"/>
    <s v="web"/>
    <s v="technology/web"/>
  </r>
  <r>
    <n v="41000"/>
    <n v="709"/>
    <n v="1.73"/>
    <x v="2"/>
    <n v="50.642857142857146"/>
    <n v="14"/>
    <s v="US"/>
    <s v="USD"/>
    <n v="1336194000"/>
    <d v="2012-05-05T05:00:00"/>
    <d v="2012-05-20T05:00:00"/>
    <n v="1337490000"/>
    <x v="4"/>
    <x v="11"/>
    <b v="0"/>
    <b v="1"/>
    <x v="5"/>
    <s v="nonfiction"/>
    <s v="publishing/nonfiction"/>
  </r>
  <r>
    <n v="6500"/>
    <n v="795"/>
    <n v="12.23"/>
    <x v="0"/>
    <n v="49.6875"/>
    <n v="16"/>
    <s v="US"/>
    <s v="USD"/>
    <n v="1349326800"/>
    <d v="2012-10-04T05:00:00"/>
    <d v="2012-10-08T05:00:00"/>
    <n v="1349672400"/>
    <x v="4"/>
    <x v="4"/>
    <b v="0"/>
    <b v="0"/>
    <x v="5"/>
    <s v="radio &amp; podcasts"/>
    <s v="publishing/radio &amp; podcasts"/>
  </r>
  <r>
    <n v="7900"/>
    <n v="12955"/>
    <n v="163.99"/>
    <x v="1"/>
    <n v="54.894067796610166"/>
    <n v="236"/>
    <s v="US"/>
    <s v="USD"/>
    <n v="1379566800"/>
    <d v="2013-09-19T05:00:00"/>
    <d v="2013-09-22T05:00:00"/>
    <n v="1379826000"/>
    <x v="2"/>
    <x v="3"/>
    <b v="0"/>
    <b v="0"/>
    <x v="3"/>
    <s v="plays"/>
    <s v="theater/plays"/>
  </r>
  <r>
    <n v="5500"/>
    <n v="8964"/>
    <n v="162.97999999999999"/>
    <x v="1"/>
    <n v="46.931937172774866"/>
    <n v="191"/>
    <s v="US"/>
    <s v="USD"/>
    <n v="1494651600"/>
    <d v="2017-05-13T05:00:00"/>
    <d v="2017-06-18T05:00:00"/>
    <n v="1497762000"/>
    <x v="5"/>
    <x v="11"/>
    <b v="1"/>
    <b v="1"/>
    <x v="4"/>
    <s v="documentary"/>
    <s v="film &amp; video/documentary"/>
  </r>
  <r>
    <n v="9100"/>
    <n v="1843"/>
    <n v="20.25"/>
    <x v="0"/>
    <n v="44.951219512195124"/>
    <n v="41"/>
    <s v="US"/>
    <s v="USD"/>
    <n v="1303880400"/>
    <d v="2011-04-27T05:00:00"/>
    <d v="2011-05-04T05:00:00"/>
    <n v="1304485200"/>
    <x v="8"/>
    <x v="9"/>
    <b v="0"/>
    <b v="0"/>
    <x v="3"/>
    <s v="plays"/>
    <s v="theater/plays"/>
  </r>
  <r>
    <n v="38200"/>
    <n v="121950"/>
    <n v="319.24"/>
    <x v="1"/>
    <n v="30.99898322318251"/>
    <n v="3934"/>
    <s v="US"/>
    <s v="USD"/>
    <n v="1335934800"/>
    <d v="2012-05-02T05:00:00"/>
    <d v="2012-05-13T05:00:00"/>
    <n v="1336885200"/>
    <x v="4"/>
    <x v="11"/>
    <b v="0"/>
    <b v="0"/>
    <x v="6"/>
    <s v="video games"/>
    <s v="games/video games"/>
  </r>
  <r>
    <n v="1800"/>
    <n v="8621"/>
    <n v="478.94"/>
    <x v="1"/>
    <n v="107.7625"/>
    <n v="80"/>
    <s v="CA"/>
    <s v="CAD"/>
    <n v="1528088400"/>
    <d v="2018-06-04T05:00:00"/>
    <d v="2018-07-01T05:00:00"/>
    <n v="1530421200"/>
    <x v="9"/>
    <x v="5"/>
    <b v="0"/>
    <b v="1"/>
    <x v="3"/>
    <s v="plays"/>
    <s v="theater/plays"/>
  </r>
  <r>
    <n v="154500"/>
    <n v="30215"/>
    <n v="19.559999999999999"/>
    <x v="3"/>
    <n v="102.07770270270271"/>
    <n v="296"/>
    <s v="US"/>
    <s v="USD"/>
    <n v="1421906400"/>
    <d v="2015-01-22T06:00:00"/>
    <d v="2015-01-23T06:00:00"/>
    <n v="1421992800"/>
    <x v="0"/>
    <x v="2"/>
    <b v="0"/>
    <b v="0"/>
    <x v="3"/>
    <s v="plays"/>
    <s v="theater/plays"/>
  </r>
  <r>
    <n v="5800"/>
    <n v="11539"/>
    <n v="198.95"/>
    <x v="1"/>
    <n v="24.976190476190474"/>
    <n v="462"/>
    <s v="US"/>
    <s v="USD"/>
    <n v="1568005200"/>
    <d v="2019-09-09T05:00:00"/>
    <d v="2019-09-11T05:00:00"/>
    <n v="1568178000"/>
    <x v="3"/>
    <x v="3"/>
    <b v="1"/>
    <b v="0"/>
    <x v="2"/>
    <s v="web"/>
    <s v="technology/web"/>
  </r>
  <r>
    <n v="1800"/>
    <n v="14310"/>
    <n v="795"/>
    <x v="1"/>
    <n v="79.944134078212286"/>
    <n v="179"/>
    <s v="US"/>
    <s v="USD"/>
    <n v="1346821200"/>
    <d v="2012-09-05T05:00:00"/>
    <d v="2012-09-18T05:00:00"/>
    <n v="1347944400"/>
    <x v="4"/>
    <x v="3"/>
    <b v="1"/>
    <b v="0"/>
    <x v="4"/>
    <s v="drama"/>
    <s v="film &amp; video/drama"/>
  </r>
  <r>
    <n v="70200"/>
    <n v="35536"/>
    <n v="50.62"/>
    <x v="0"/>
    <n v="67.946462715105156"/>
    <n v="523"/>
    <s v="AU"/>
    <s v="AUD"/>
    <n v="1557637200"/>
    <d v="2019-05-12T05:00:00"/>
    <d v="2019-05-25T05:00:00"/>
    <n v="1558760400"/>
    <x v="3"/>
    <x v="11"/>
    <b v="0"/>
    <b v="0"/>
    <x v="4"/>
    <s v="drama"/>
    <s v="film &amp; video/drama"/>
  </r>
  <r>
    <n v="6400"/>
    <n v="3676"/>
    <n v="57.44"/>
    <x v="0"/>
    <n v="26.070921985815602"/>
    <n v="141"/>
    <s v="GB"/>
    <s v="GBP"/>
    <n v="1375592400"/>
    <d v="2013-08-04T05:00:00"/>
    <d v="2013-08-16T05:00:00"/>
    <n v="1376629200"/>
    <x v="2"/>
    <x v="1"/>
    <b v="0"/>
    <b v="0"/>
    <x v="3"/>
    <s v="plays"/>
    <s v="theater/plays"/>
  </r>
  <r>
    <n v="125900"/>
    <n v="195936"/>
    <n v="155.63"/>
    <x v="1"/>
    <n v="105.0032154340836"/>
    <n v="1866"/>
    <s v="GB"/>
    <s v="GBP"/>
    <n v="1503982800"/>
    <d v="2017-08-29T05:00:00"/>
    <d v="2017-09-07T05:00:00"/>
    <n v="1504760400"/>
    <x v="5"/>
    <x v="1"/>
    <b v="0"/>
    <b v="0"/>
    <x v="4"/>
    <s v="television"/>
    <s v="film &amp; video/television"/>
  </r>
  <r>
    <n v="3700"/>
    <n v="1343"/>
    <n v="36.299999999999997"/>
    <x v="0"/>
    <n v="25.826923076923077"/>
    <n v="52"/>
    <s v="US"/>
    <s v="USD"/>
    <n v="1418882400"/>
    <d v="2014-12-18T06:00:00"/>
    <d v="2014-12-27T06:00:00"/>
    <n v="1419660000"/>
    <x v="1"/>
    <x v="7"/>
    <b v="0"/>
    <b v="0"/>
    <x v="7"/>
    <s v="photography books"/>
    <s v="photography/photography books"/>
  </r>
  <r>
    <n v="3600"/>
    <n v="2097"/>
    <n v="58.25"/>
    <x v="2"/>
    <n v="77.666666666666671"/>
    <n v="27"/>
    <s v="GB"/>
    <s v="GBP"/>
    <n v="1309237200"/>
    <d v="2011-06-28T05:00:00"/>
    <d v="2011-07-22T05:00:00"/>
    <n v="1311310800"/>
    <x v="8"/>
    <x v="5"/>
    <b v="0"/>
    <b v="1"/>
    <x v="4"/>
    <s v="shorts"/>
    <s v="film &amp; video/shorts"/>
  </r>
  <r>
    <n v="3800"/>
    <n v="9021"/>
    <n v="237.39"/>
    <x v="1"/>
    <n v="57.82692307692308"/>
    <n v="156"/>
    <s v="CH"/>
    <s v="CHF"/>
    <n v="1343365200"/>
    <d v="2012-07-27T05:00:00"/>
    <d v="2012-08-07T05:00:00"/>
    <n v="1344315600"/>
    <x v="4"/>
    <x v="8"/>
    <b v="0"/>
    <b v="0"/>
    <x v="5"/>
    <s v="radio &amp; podcasts"/>
    <s v="publishing/radio &amp; podcasts"/>
  </r>
  <r>
    <n v="35600"/>
    <n v="20915"/>
    <n v="58.75"/>
    <x v="0"/>
    <n v="92.955555555555549"/>
    <n v="225"/>
    <s v="AU"/>
    <s v="AUD"/>
    <n v="1507957200"/>
    <d v="2017-10-14T05:00:00"/>
    <d v="2017-11-15T06:00:00"/>
    <n v="1510725600"/>
    <x v="5"/>
    <x v="4"/>
    <b v="0"/>
    <b v="1"/>
    <x v="3"/>
    <s v="plays"/>
    <s v="theater/plays"/>
  </r>
  <r>
    <n v="5300"/>
    <n v="9676"/>
    <n v="182.57"/>
    <x v="1"/>
    <n v="37.945098039215686"/>
    <n v="255"/>
    <s v="US"/>
    <s v="USD"/>
    <n v="1549519200"/>
    <d v="2019-02-07T06:00:00"/>
    <d v="2019-02-27T06:00:00"/>
    <n v="1551247200"/>
    <x v="3"/>
    <x v="10"/>
    <b v="1"/>
    <b v="0"/>
    <x v="4"/>
    <s v="animation"/>
    <s v="film &amp; video/animation"/>
  </r>
  <r>
    <n v="160400"/>
    <n v="1210"/>
    <n v="0.75"/>
    <x v="0"/>
    <n v="31.842105263157894"/>
    <n v="38"/>
    <s v="US"/>
    <s v="USD"/>
    <n v="1329026400"/>
    <d v="2012-02-12T06:00:00"/>
    <d v="2012-02-26T06:00:00"/>
    <n v="1330236000"/>
    <x v="4"/>
    <x v="10"/>
    <b v="0"/>
    <b v="0"/>
    <x v="2"/>
    <s v="web"/>
    <s v="technology/web"/>
  </r>
  <r>
    <n v="51400"/>
    <n v="90440"/>
    <n v="175.95"/>
    <x v="1"/>
    <n v="40"/>
    <n v="2261"/>
    <s v="US"/>
    <s v="USD"/>
    <n v="1544335200"/>
    <d v="2018-12-09T06:00:00"/>
    <d v="2018-12-18T06:00:00"/>
    <n v="1545112800"/>
    <x v="9"/>
    <x v="7"/>
    <b v="0"/>
    <b v="1"/>
    <x v="1"/>
    <s v="world music"/>
    <s v="music/world music"/>
  </r>
  <r>
    <n v="1700"/>
    <n v="4044"/>
    <n v="237.88"/>
    <x v="1"/>
    <n v="101.1"/>
    <n v="40"/>
    <s v="US"/>
    <s v="USD"/>
    <n v="1279083600"/>
    <d v="2010-07-14T05:00:00"/>
    <d v="2010-07-15T05:00:00"/>
    <n v="1279170000"/>
    <x v="6"/>
    <x v="8"/>
    <b v="0"/>
    <b v="0"/>
    <x v="3"/>
    <s v="plays"/>
    <s v="theater/plays"/>
  </r>
  <r>
    <n v="39400"/>
    <n v="192292"/>
    <n v="488.05"/>
    <x v="1"/>
    <n v="84.006989951944078"/>
    <n v="2289"/>
    <s v="IT"/>
    <s v="EUR"/>
    <n v="1572498000"/>
    <d v="2019-10-31T05:00:00"/>
    <d v="2019-11-11T06:00:00"/>
    <n v="1573452000"/>
    <x v="3"/>
    <x v="4"/>
    <b v="0"/>
    <b v="0"/>
    <x v="3"/>
    <s v="plays"/>
    <s v="theater/plays"/>
  </r>
  <r>
    <n v="3000"/>
    <n v="6722"/>
    <n v="224.07"/>
    <x v="1"/>
    <n v="103.41538461538461"/>
    <n v="65"/>
    <s v="US"/>
    <s v="USD"/>
    <n v="1506056400"/>
    <d v="2017-09-22T05:00:00"/>
    <d v="2017-10-04T05:00:00"/>
    <n v="1507093200"/>
    <x v="5"/>
    <x v="3"/>
    <b v="0"/>
    <b v="0"/>
    <x v="3"/>
    <s v="plays"/>
    <s v="theater/plays"/>
  </r>
  <r>
    <n v="8700"/>
    <n v="1577"/>
    <n v="18.13"/>
    <x v="0"/>
    <n v="105.13333333333334"/>
    <n v="15"/>
    <s v="US"/>
    <s v="USD"/>
    <n v="1463029200"/>
    <d v="2016-05-12T05:00:00"/>
    <d v="2016-05-16T05:00:00"/>
    <n v="1463374800"/>
    <x v="7"/>
    <x v="11"/>
    <b v="0"/>
    <b v="0"/>
    <x v="0"/>
    <s v="food trucks"/>
    <s v="food/food trucks"/>
  </r>
  <r>
    <n v="7200"/>
    <n v="3301"/>
    <n v="45.85"/>
    <x v="0"/>
    <n v="89.21621621621621"/>
    <n v="37"/>
    <s v="US"/>
    <s v="USD"/>
    <n v="1342069200"/>
    <d v="2012-07-12T05:00:00"/>
    <d v="2012-08-10T05:00:00"/>
    <n v="1344574800"/>
    <x v="4"/>
    <x v="8"/>
    <b v="0"/>
    <b v="0"/>
    <x v="3"/>
    <s v="plays"/>
    <s v="theater/plays"/>
  </r>
  <r>
    <n v="167400"/>
    <n v="196386"/>
    <n v="117.32"/>
    <x v="1"/>
    <n v="51.995234312946785"/>
    <n v="3777"/>
    <s v="IT"/>
    <s v="EUR"/>
    <n v="1388296800"/>
    <d v="2013-12-29T06:00:00"/>
    <d v="2014-01-07T06:00:00"/>
    <n v="1389074400"/>
    <x v="2"/>
    <x v="7"/>
    <b v="0"/>
    <b v="0"/>
    <x v="2"/>
    <s v="web"/>
    <s v="technology/web"/>
  </r>
  <r>
    <n v="5500"/>
    <n v="11952"/>
    <n v="217.31"/>
    <x v="1"/>
    <n v="64.956521739130437"/>
    <n v="184"/>
    <s v="GB"/>
    <s v="GBP"/>
    <n v="1493787600"/>
    <d v="2017-05-03T05:00:00"/>
    <d v="2017-05-17T05:00:00"/>
    <n v="1494997200"/>
    <x v="5"/>
    <x v="11"/>
    <b v="0"/>
    <b v="0"/>
    <x v="3"/>
    <s v="plays"/>
    <s v="theater/plays"/>
  </r>
  <r>
    <n v="3500"/>
    <n v="3930"/>
    <n v="112.29"/>
    <x v="1"/>
    <n v="46.235294117647058"/>
    <n v="85"/>
    <s v="US"/>
    <s v="USD"/>
    <n v="1424844000"/>
    <d v="2015-02-25T06:00:00"/>
    <d v="2015-03-04T06:00:00"/>
    <n v="1425448800"/>
    <x v="0"/>
    <x v="10"/>
    <b v="0"/>
    <b v="1"/>
    <x v="3"/>
    <s v="plays"/>
    <s v="theater/plays"/>
  </r>
  <r>
    <n v="7900"/>
    <n v="5729"/>
    <n v="72.52"/>
    <x v="0"/>
    <n v="51.151785714285715"/>
    <n v="112"/>
    <s v="US"/>
    <s v="USD"/>
    <n v="1403931600"/>
    <d v="2014-06-28T05:00:00"/>
    <d v="2014-06-30T05:00:00"/>
    <n v="1404104400"/>
    <x v="1"/>
    <x v="5"/>
    <b v="0"/>
    <b v="1"/>
    <x v="3"/>
    <s v="plays"/>
    <s v="theater/plays"/>
  </r>
  <r>
    <n v="2300"/>
    <n v="4883"/>
    <n v="212.3"/>
    <x v="1"/>
    <n v="33.909722222222221"/>
    <n v="144"/>
    <s v="US"/>
    <s v="USD"/>
    <n v="1394514000"/>
    <d v="2014-03-11T05:00:00"/>
    <d v="2014-03-14T05:00:00"/>
    <n v="1394773200"/>
    <x v="1"/>
    <x v="6"/>
    <b v="0"/>
    <b v="0"/>
    <x v="1"/>
    <s v="rock"/>
    <s v="music/rock"/>
  </r>
  <r>
    <n v="73000"/>
    <n v="175015"/>
    <n v="239.75"/>
    <x v="1"/>
    <n v="92.016298633017882"/>
    <n v="1902"/>
    <s v="US"/>
    <s v="USD"/>
    <n v="1365397200"/>
    <d v="2013-04-08T05:00:00"/>
    <d v="2013-04-21T05:00:00"/>
    <n v="1366520400"/>
    <x v="2"/>
    <x v="9"/>
    <b v="0"/>
    <b v="0"/>
    <x v="3"/>
    <s v="plays"/>
    <s v="theater/plays"/>
  </r>
  <r>
    <n v="6200"/>
    <n v="11280"/>
    <n v="181.94"/>
    <x v="1"/>
    <n v="107.42857142857143"/>
    <n v="105"/>
    <s v="US"/>
    <s v="USD"/>
    <n v="1456120800"/>
    <d v="2016-02-22T06:00:00"/>
    <d v="2016-02-28T06:00:00"/>
    <n v="1456639200"/>
    <x v="7"/>
    <x v="10"/>
    <b v="0"/>
    <b v="0"/>
    <x v="3"/>
    <s v="plays"/>
    <s v="theater/plays"/>
  </r>
  <r>
    <n v="6100"/>
    <n v="10012"/>
    <n v="164.13"/>
    <x v="1"/>
    <n v="75.848484848484844"/>
    <n v="132"/>
    <s v="US"/>
    <s v="USD"/>
    <n v="1437714000"/>
    <d v="2015-07-24T05:00:00"/>
    <d v="2015-07-31T05:00:00"/>
    <n v="1438318800"/>
    <x v="0"/>
    <x v="8"/>
    <b v="0"/>
    <b v="0"/>
    <x v="3"/>
    <s v="plays"/>
    <s v="theater/plays"/>
  </r>
  <r>
    <n v="103200"/>
    <n v="1690"/>
    <n v="1.64"/>
    <x v="0"/>
    <n v="80.476190476190482"/>
    <n v="21"/>
    <s v="US"/>
    <s v="USD"/>
    <n v="1563771600"/>
    <d v="2019-07-22T05:00:00"/>
    <d v="2019-07-25T05:00:00"/>
    <n v="1564030800"/>
    <x v="3"/>
    <x v="8"/>
    <b v="1"/>
    <b v="0"/>
    <x v="3"/>
    <s v="plays"/>
    <s v="theater/plays"/>
  </r>
  <r>
    <n v="171000"/>
    <n v="84891"/>
    <n v="49.64"/>
    <x v="3"/>
    <n v="86.978483606557376"/>
    <n v="976"/>
    <s v="US"/>
    <s v="USD"/>
    <n v="1448517600"/>
    <d v="2015-11-26T06:00:00"/>
    <d v="2015-12-05T06:00:00"/>
    <n v="1449295200"/>
    <x v="0"/>
    <x v="0"/>
    <b v="0"/>
    <b v="0"/>
    <x v="4"/>
    <s v="documentary"/>
    <s v="film &amp; video/documentary"/>
  </r>
  <r>
    <n v="9200"/>
    <n v="10093"/>
    <n v="109.71"/>
    <x v="1"/>
    <n v="105.13541666666667"/>
    <n v="96"/>
    <s v="US"/>
    <s v="USD"/>
    <n v="1528779600"/>
    <d v="2018-06-12T05:00:00"/>
    <d v="2018-07-18T05:00:00"/>
    <n v="1531890000"/>
    <x v="9"/>
    <x v="5"/>
    <b v="0"/>
    <b v="1"/>
    <x v="5"/>
    <s v="fiction"/>
    <s v="publishing/fiction"/>
  </r>
  <r>
    <n v="7800"/>
    <n v="3839"/>
    <n v="49.22"/>
    <x v="0"/>
    <n v="57.298507462686565"/>
    <n v="67"/>
    <s v="US"/>
    <s v="USD"/>
    <n v="1304744400"/>
    <d v="2011-05-07T05:00:00"/>
    <d v="2011-05-24T05:00:00"/>
    <n v="1306213200"/>
    <x v="8"/>
    <x v="11"/>
    <b v="0"/>
    <b v="1"/>
    <x v="6"/>
    <s v="video games"/>
    <s v="games/video games"/>
  </r>
  <r>
    <n v="9900"/>
    <n v="6161"/>
    <n v="62.23"/>
    <x v="2"/>
    <n v="93.348484848484844"/>
    <n v="66"/>
    <s v="CA"/>
    <s v="CAD"/>
    <n v="1354341600"/>
    <d v="2012-12-01T06:00:00"/>
    <d v="2012-12-23T06:00:00"/>
    <n v="1356242400"/>
    <x v="4"/>
    <x v="7"/>
    <b v="0"/>
    <b v="0"/>
    <x v="2"/>
    <s v="web"/>
    <s v="technology/web"/>
  </r>
  <r>
    <n v="43000"/>
    <n v="5615"/>
    <n v="13.06"/>
    <x v="0"/>
    <n v="71.987179487179489"/>
    <n v="78"/>
    <s v="US"/>
    <s v="USD"/>
    <n v="1294552800"/>
    <d v="2011-01-09T06:00:00"/>
    <d v="2011-02-13T06:00:00"/>
    <n v="1297576800"/>
    <x v="8"/>
    <x v="2"/>
    <b v="1"/>
    <b v="0"/>
    <x v="3"/>
    <s v="plays"/>
    <s v="theater/plays"/>
  </r>
  <r>
    <n v="9600"/>
    <n v="6205"/>
    <n v="64.64"/>
    <x v="0"/>
    <n v="92.611940298507463"/>
    <n v="67"/>
    <s v="AU"/>
    <s v="AUD"/>
    <n v="1295935200"/>
    <d v="2011-01-25T06:00:00"/>
    <d v="2011-01-28T06:00:00"/>
    <n v="1296194400"/>
    <x v="8"/>
    <x v="2"/>
    <b v="0"/>
    <b v="0"/>
    <x v="3"/>
    <s v="plays"/>
    <s v="theater/plays"/>
  </r>
  <r>
    <n v="7500"/>
    <n v="11969"/>
    <n v="159.59"/>
    <x v="1"/>
    <n v="104.99122807017544"/>
    <n v="114"/>
    <s v="US"/>
    <s v="USD"/>
    <n v="1411534800"/>
    <d v="2014-09-24T05:00:00"/>
    <d v="2014-10-29T05:00:00"/>
    <n v="1414558800"/>
    <x v="1"/>
    <x v="3"/>
    <b v="0"/>
    <b v="0"/>
    <x v="0"/>
    <s v="food trucks"/>
    <s v="food/food trucks"/>
  </r>
  <r>
    <n v="10000"/>
    <n v="8142"/>
    <n v="81.42"/>
    <x v="0"/>
    <n v="30.958174904942965"/>
    <n v="263"/>
    <s v="AU"/>
    <s v="AUD"/>
    <n v="1486706400"/>
    <d v="2017-02-10T06:00:00"/>
    <d v="2017-03-01T06:00:00"/>
    <n v="1488348000"/>
    <x v="5"/>
    <x v="10"/>
    <b v="0"/>
    <b v="0"/>
    <x v="7"/>
    <s v="photography books"/>
    <s v="photography/photography books"/>
  </r>
  <r>
    <n v="172000"/>
    <n v="55805"/>
    <n v="32.44"/>
    <x v="0"/>
    <n v="33.001182732111175"/>
    <n v="1691"/>
    <s v="US"/>
    <s v="USD"/>
    <n v="1333602000"/>
    <d v="2012-04-05T05:00:00"/>
    <d v="2012-04-20T05:00:00"/>
    <n v="1334898000"/>
    <x v="4"/>
    <x v="9"/>
    <b v="1"/>
    <b v="0"/>
    <x v="7"/>
    <s v="photography books"/>
    <s v="photography/photography books"/>
  </r>
  <r>
    <n v="153700"/>
    <n v="15238"/>
    <n v="9.91"/>
    <x v="0"/>
    <n v="84.187845303867405"/>
    <n v="181"/>
    <s v="US"/>
    <s v="USD"/>
    <n v="1308200400"/>
    <d v="2011-06-16T05:00:00"/>
    <d v="2011-06-18T05:00:00"/>
    <n v="1308373200"/>
    <x v="8"/>
    <x v="5"/>
    <b v="0"/>
    <b v="0"/>
    <x v="3"/>
    <s v="plays"/>
    <s v="theater/plays"/>
  </r>
  <r>
    <n v="3600"/>
    <n v="961"/>
    <n v="26.69"/>
    <x v="0"/>
    <n v="73.92307692307692"/>
    <n v="13"/>
    <s v="US"/>
    <s v="USD"/>
    <n v="1411707600"/>
    <d v="2014-09-26T05:00:00"/>
    <d v="2014-10-03T05:00:00"/>
    <n v="1412312400"/>
    <x v="1"/>
    <x v="3"/>
    <b v="0"/>
    <b v="0"/>
    <x v="3"/>
    <s v="plays"/>
    <s v="theater/plays"/>
  </r>
  <r>
    <n v="9400"/>
    <n v="5918"/>
    <n v="62.96"/>
    <x v="3"/>
    <n v="36.987499999999997"/>
    <n v="160"/>
    <s v="US"/>
    <s v="USD"/>
    <n v="1418364000"/>
    <d v="2014-12-12T06:00:00"/>
    <d v="2014-12-22T06:00:00"/>
    <n v="1419228000"/>
    <x v="1"/>
    <x v="7"/>
    <b v="1"/>
    <b v="1"/>
    <x v="4"/>
    <s v="documentary"/>
    <s v="film &amp; video/documentary"/>
  </r>
  <r>
    <n v="5900"/>
    <n v="9520"/>
    <n v="161.36000000000001"/>
    <x v="1"/>
    <n v="46.896551724137929"/>
    <n v="203"/>
    <s v="US"/>
    <s v="USD"/>
    <n v="1429333200"/>
    <d v="2015-04-18T05:00:00"/>
    <d v="2015-05-07T05:00:00"/>
    <n v="1430974800"/>
    <x v="0"/>
    <x v="9"/>
    <b v="0"/>
    <b v="0"/>
    <x v="2"/>
    <s v="web"/>
    <s v="technology/web"/>
  </r>
  <r>
    <n v="100"/>
    <n v="5"/>
    <n v="5"/>
    <x v="0"/>
    <n v="5"/>
    <n v="1"/>
    <s v="US"/>
    <s v="USD"/>
    <n v="1555390800"/>
    <d v="2019-04-16T05:00:00"/>
    <d v="2019-04-21T05:00:00"/>
    <n v="1555822800"/>
    <x v="3"/>
    <x v="9"/>
    <b v="0"/>
    <b v="1"/>
    <x v="3"/>
    <s v="plays"/>
    <s v="theater/plays"/>
  </r>
  <r>
    <n v="14500"/>
    <n v="159056"/>
    <n v="1096.94"/>
    <x v="1"/>
    <n v="102.02437459910199"/>
    <n v="1559"/>
    <s v="US"/>
    <s v="USD"/>
    <n v="1482732000"/>
    <d v="2016-12-26T06:00:00"/>
    <d v="2016-12-27T06:00:00"/>
    <n v="1482818400"/>
    <x v="7"/>
    <x v="7"/>
    <b v="0"/>
    <b v="1"/>
    <x v="1"/>
    <s v="rock"/>
    <s v="music/rock"/>
  </r>
  <r>
    <n v="145500"/>
    <n v="101987"/>
    <n v="70.09"/>
    <x v="3"/>
    <n v="45.007502206531335"/>
    <n v="2266"/>
    <s v="US"/>
    <s v="USD"/>
    <n v="1470718800"/>
    <d v="2016-08-09T05:00:00"/>
    <d v="2016-08-23T05:00:00"/>
    <n v="1471928400"/>
    <x v="7"/>
    <x v="1"/>
    <b v="0"/>
    <b v="0"/>
    <x v="4"/>
    <s v="documentary"/>
    <s v="film &amp; video/documentary"/>
  </r>
  <r>
    <n v="3300"/>
    <n v="1980"/>
    <n v="60"/>
    <x v="0"/>
    <n v="94.285714285714292"/>
    <n v="21"/>
    <s v="US"/>
    <s v="USD"/>
    <n v="1450591200"/>
    <d v="2015-12-20T06:00:00"/>
    <d v="2016-01-25T06:00:00"/>
    <n v="1453701600"/>
    <x v="0"/>
    <x v="7"/>
    <b v="0"/>
    <b v="1"/>
    <x v="4"/>
    <s v="science fiction"/>
    <s v="film &amp; video/science fiction"/>
  </r>
  <r>
    <n v="42600"/>
    <n v="156384"/>
    <n v="367.1"/>
    <x v="1"/>
    <n v="101.02325581395348"/>
    <n v="1548"/>
    <s v="AU"/>
    <s v="AUD"/>
    <n v="1348290000"/>
    <d v="2012-09-22T05:00:00"/>
    <d v="2012-10-16T05:00:00"/>
    <n v="1350363600"/>
    <x v="4"/>
    <x v="3"/>
    <b v="0"/>
    <b v="0"/>
    <x v="2"/>
    <s v="web"/>
    <s v="technology/web"/>
  </r>
  <r>
    <n v="700"/>
    <n v="7763"/>
    <n v="1109"/>
    <x v="1"/>
    <n v="97.037499999999994"/>
    <n v="80"/>
    <s v="US"/>
    <s v="USD"/>
    <n v="1353823200"/>
    <d v="2012-11-25T06:00:00"/>
    <d v="2012-11-27T06:00:00"/>
    <n v="1353996000"/>
    <x v="4"/>
    <x v="0"/>
    <b v="0"/>
    <b v="0"/>
    <x v="3"/>
    <s v="plays"/>
    <s v="theater/plays"/>
  </r>
  <r>
    <n v="187600"/>
    <n v="35698"/>
    <n v="19.03"/>
    <x v="0"/>
    <n v="43.00963855421687"/>
    <n v="830"/>
    <s v="US"/>
    <s v="USD"/>
    <n v="1450764000"/>
    <d v="2015-12-22T06:00:00"/>
    <d v="2015-12-26T06:00:00"/>
    <n v="1451109600"/>
    <x v="0"/>
    <x v="7"/>
    <b v="0"/>
    <b v="0"/>
    <x v="4"/>
    <s v="science fiction"/>
    <s v="film &amp; video/science fiction"/>
  </r>
  <r>
    <n v="9800"/>
    <n v="12434"/>
    <n v="126.88"/>
    <x v="1"/>
    <n v="94.916030534351151"/>
    <n v="131"/>
    <s v="US"/>
    <s v="USD"/>
    <n v="1329372000"/>
    <d v="2012-02-16T06:00:00"/>
    <d v="2012-02-19T06:00:00"/>
    <n v="1329631200"/>
    <x v="4"/>
    <x v="10"/>
    <b v="0"/>
    <b v="0"/>
    <x v="3"/>
    <s v="plays"/>
    <s v="theater/plays"/>
  </r>
  <r>
    <n v="1100"/>
    <n v="8081"/>
    <n v="734.64"/>
    <x v="1"/>
    <n v="72.151785714285708"/>
    <n v="112"/>
    <s v="US"/>
    <s v="USD"/>
    <n v="1277096400"/>
    <d v="2010-06-21T05:00:00"/>
    <d v="2010-07-13T05:00:00"/>
    <n v="1278997200"/>
    <x v="6"/>
    <x v="5"/>
    <b v="0"/>
    <b v="0"/>
    <x v="4"/>
    <s v="animation"/>
    <s v="film &amp; video/animation"/>
  </r>
  <r>
    <n v="145000"/>
    <n v="6631"/>
    <n v="4.57"/>
    <x v="0"/>
    <n v="51.007692307692309"/>
    <n v="130"/>
    <s v="US"/>
    <s v="USD"/>
    <n v="1277701200"/>
    <d v="2010-06-28T05:00:00"/>
    <d v="2010-07-26T05:00:00"/>
    <n v="1280120400"/>
    <x v="6"/>
    <x v="5"/>
    <b v="0"/>
    <b v="0"/>
    <x v="5"/>
    <s v="translations"/>
    <s v="publishing/translations"/>
  </r>
  <r>
    <n v="5500"/>
    <n v="4678"/>
    <n v="85.05"/>
    <x v="0"/>
    <n v="85.054545454545448"/>
    <n v="55"/>
    <s v="US"/>
    <s v="USD"/>
    <n v="1454911200"/>
    <d v="2016-02-08T06:00:00"/>
    <d v="2016-03-16T05:00:00"/>
    <n v="1458104400"/>
    <x v="7"/>
    <x v="10"/>
    <b v="0"/>
    <b v="0"/>
    <x v="2"/>
    <s v="web"/>
    <s v="technology/web"/>
  </r>
  <r>
    <n v="5700"/>
    <n v="6800"/>
    <n v="119.3"/>
    <x v="1"/>
    <n v="43.87096774193548"/>
    <n v="155"/>
    <s v="US"/>
    <s v="USD"/>
    <n v="1297922400"/>
    <d v="2011-02-17T06:00:00"/>
    <d v="2011-02-21T06:00:00"/>
    <n v="1298268000"/>
    <x v="8"/>
    <x v="10"/>
    <b v="0"/>
    <b v="0"/>
    <x v="5"/>
    <s v="translations"/>
    <s v="publishing/translations"/>
  </r>
  <r>
    <n v="3600"/>
    <n v="10657"/>
    <n v="296.02999999999997"/>
    <x v="1"/>
    <n v="40.063909774436091"/>
    <n v="266"/>
    <s v="US"/>
    <s v="USD"/>
    <n v="1384408800"/>
    <d v="2013-11-14T06:00:00"/>
    <d v="2013-12-05T06:00:00"/>
    <n v="1386223200"/>
    <x v="2"/>
    <x v="0"/>
    <b v="0"/>
    <b v="0"/>
    <x v="0"/>
    <s v="food trucks"/>
    <s v="food/food trucks"/>
  </r>
  <r>
    <n v="5900"/>
    <n v="4997"/>
    <n v="84.69"/>
    <x v="0"/>
    <n v="43.833333333333336"/>
    <n v="114"/>
    <s v="IT"/>
    <s v="EUR"/>
    <n v="1299304800"/>
    <d v="2011-03-05T06:00:00"/>
    <d v="2011-03-11T06:00:00"/>
    <n v="1299823200"/>
    <x v="8"/>
    <x v="6"/>
    <b v="0"/>
    <b v="1"/>
    <x v="7"/>
    <s v="photography books"/>
    <s v="photography/photography books"/>
  </r>
  <r>
    <n v="3700"/>
    <n v="13164"/>
    <n v="355.78"/>
    <x v="1"/>
    <n v="84.92903225806451"/>
    <n v="155"/>
    <s v="US"/>
    <s v="USD"/>
    <n v="1431320400"/>
    <d v="2015-05-11T05:00:00"/>
    <d v="2015-05-16T05:00:00"/>
    <n v="1431752400"/>
    <x v="0"/>
    <x v="11"/>
    <b v="0"/>
    <b v="0"/>
    <x v="3"/>
    <s v="plays"/>
    <s v="theater/plays"/>
  </r>
  <r>
    <n v="2200"/>
    <n v="8501"/>
    <n v="386.41"/>
    <x v="1"/>
    <n v="41.067632850241544"/>
    <n v="207"/>
    <s v="GB"/>
    <s v="GBP"/>
    <n v="1264399200"/>
    <d v="2010-01-25T06:00:00"/>
    <d v="2010-03-06T06:00:00"/>
    <n v="1267855200"/>
    <x v="6"/>
    <x v="2"/>
    <b v="0"/>
    <b v="0"/>
    <x v="1"/>
    <s v="rock"/>
    <s v="music/rock"/>
  </r>
  <r>
    <n v="1700"/>
    <n v="13468"/>
    <n v="792.24"/>
    <x v="1"/>
    <n v="54.971428571428568"/>
    <n v="245"/>
    <s v="US"/>
    <s v="USD"/>
    <n v="1497502800"/>
    <d v="2017-06-15T05:00:00"/>
    <d v="2017-06-17T05:00:00"/>
    <n v="1497675600"/>
    <x v="5"/>
    <x v="5"/>
    <b v="0"/>
    <b v="0"/>
    <x v="3"/>
    <s v="plays"/>
    <s v="theater/plays"/>
  </r>
  <r>
    <n v="88400"/>
    <n v="121138"/>
    <n v="137.03"/>
    <x v="1"/>
    <n v="77.010807374443743"/>
    <n v="1573"/>
    <s v="US"/>
    <s v="USD"/>
    <n v="1333688400"/>
    <d v="2012-04-06T05:00:00"/>
    <d v="2012-05-13T05:00:00"/>
    <n v="1336885200"/>
    <x v="4"/>
    <x v="9"/>
    <b v="0"/>
    <b v="0"/>
    <x v="1"/>
    <s v="world music"/>
    <s v="music/world music"/>
  </r>
  <r>
    <n v="2400"/>
    <n v="8117"/>
    <n v="338.21"/>
    <x v="1"/>
    <n v="71.201754385964918"/>
    <n v="114"/>
    <s v="US"/>
    <s v="USD"/>
    <n v="1293861600"/>
    <d v="2011-01-01T06:00:00"/>
    <d v="2011-01-16T06:00:00"/>
    <n v="1295157600"/>
    <x v="8"/>
    <x v="2"/>
    <b v="0"/>
    <b v="0"/>
    <x v="0"/>
    <s v="food trucks"/>
    <s v="food/food trucks"/>
  </r>
  <r>
    <n v="7900"/>
    <n v="8550"/>
    <n v="108.23"/>
    <x v="1"/>
    <n v="91.935483870967744"/>
    <n v="93"/>
    <s v="US"/>
    <s v="USD"/>
    <n v="1576994400"/>
    <d v="2019-12-22T06:00:00"/>
    <d v="2019-12-29T06:00:00"/>
    <n v="1577599200"/>
    <x v="3"/>
    <x v="7"/>
    <b v="0"/>
    <b v="0"/>
    <x v="3"/>
    <s v="plays"/>
    <s v="theater/plays"/>
  </r>
  <r>
    <n v="94900"/>
    <n v="57659"/>
    <n v="60.76"/>
    <x v="0"/>
    <n v="97.069023569023571"/>
    <n v="594"/>
    <s v="US"/>
    <s v="USD"/>
    <n v="1304917200"/>
    <d v="2011-05-09T05:00:00"/>
    <d v="2011-05-10T05:00:00"/>
    <n v="1305003600"/>
    <x v="8"/>
    <x v="11"/>
    <b v="0"/>
    <b v="0"/>
    <x v="3"/>
    <s v="plays"/>
    <s v="theater/plays"/>
  </r>
  <r>
    <n v="5100"/>
    <n v="1414"/>
    <n v="27.73"/>
    <x v="0"/>
    <n v="58.916666666666664"/>
    <n v="24"/>
    <s v="US"/>
    <s v="USD"/>
    <n v="1381208400"/>
    <d v="2013-10-08T05:00:00"/>
    <d v="2013-10-14T05:00:00"/>
    <n v="1381726800"/>
    <x v="2"/>
    <x v="4"/>
    <b v="0"/>
    <b v="0"/>
    <x v="4"/>
    <s v="television"/>
    <s v="film &amp; video/television"/>
  </r>
  <r>
    <n v="42700"/>
    <n v="97524"/>
    <n v="228.39"/>
    <x v="1"/>
    <n v="58.015466983938133"/>
    <n v="1681"/>
    <s v="US"/>
    <s v="USD"/>
    <n v="1401685200"/>
    <d v="2014-06-02T05:00:00"/>
    <d v="2014-06-11T05:00:00"/>
    <n v="1402462800"/>
    <x v="1"/>
    <x v="5"/>
    <b v="0"/>
    <b v="1"/>
    <x v="2"/>
    <s v="web"/>
    <s v="technology/web"/>
  </r>
  <r>
    <n v="121100"/>
    <n v="26176"/>
    <n v="21.62"/>
    <x v="0"/>
    <n v="103.87301587301587"/>
    <n v="252"/>
    <s v="US"/>
    <s v="USD"/>
    <n v="1291960800"/>
    <d v="2010-12-10T06:00:00"/>
    <d v="2010-12-12T06:00:00"/>
    <n v="1292133600"/>
    <x v="6"/>
    <x v="7"/>
    <b v="0"/>
    <b v="1"/>
    <x v="3"/>
    <s v="plays"/>
    <s v="theater/plays"/>
  </r>
  <r>
    <n v="800"/>
    <n v="2991"/>
    <n v="373.88"/>
    <x v="1"/>
    <n v="93.46875"/>
    <n v="32"/>
    <s v="US"/>
    <s v="USD"/>
    <n v="1368853200"/>
    <d v="2013-05-18T05:00:00"/>
    <d v="2013-05-19T05:00:00"/>
    <n v="1368939600"/>
    <x v="2"/>
    <x v="11"/>
    <b v="0"/>
    <b v="0"/>
    <x v="1"/>
    <s v="indie rock"/>
    <s v="music/indie rock"/>
  </r>
  <r>
    <n v="5400"/>
    <n v="8366"/>
    <n v="154.93"/>
    <x v="1"/>
    <n v="61.970370370370368"/>
    <n v="135"/>
    <s v="US"/>
    <s v="USD"/>
    <n v="1448776800"/>
    <d v="2015-11-29T06:00:00"/>
    <d v="2016-01-07T06:00:00"/>
    <n v="1452146400"/>
    <x v="0"/>
    <x v="0"/>
    <b v="0"/>
    <b v="1"/>
    <x v="3"/>
    <s v="plays"/>
    <s v="theater/plays"/>
  </r>
  <r>
    <n v="4000"/>
    <n v="12886"/>
    <n v="322.14999999999998"/>
    <x v="1"/>
    <n v="92.042857142857144"/>
    <n v="140"/>
    <s v="US"/>
    <s v="USD"/>
    <n v="1296194400"/>
    <d v="2011-01-28T06:00:00"/>
    <d v="2011-02-03T06:00:00"/>
    <n v="1296712800"/>
    <x v="8"/>
    <x v="2"/>
    <b v="0"/>
    <b v="1"/>
    <x v="3"/>
    <s v="plays"/>
    <s v="theater/plays"/>
  </r>
  <r>
    <n v="7000"/>
    <n v="5177"/>
    <n v="73.959999999999994"/>
    <x v="0"/>
    <n v="77.268656716417908"/>
    <n v="67"/>
    <s v="US"/>
    <s v="USD"/>
    <n v="1517983200"/>
    <d v="2018-02-07T06:00:00"/>
    <d v="2018-03-11T06:00:00"/>
    <n v="1520748000"/>
    <x v="9"/>
    <x v="10"/>
    <b v="0"/>
    <b v="0"/>
    <x v="0"/>
    <s v="food trucks"/>
    <s v="food/food trucks"/>
  </r>
  <r>
    <n v="1000"/>
    <n v="8641"/>
    <n v="864.1"/>
    <x v="1"/>
    <n v="93.923913043478265"/>
    <n v="92"/>
    <s v="US"/>
    <s v="USD"/>
    <n v="1478930400"/>
    <d v="2016-11-12T06:00:00"/>
    <d v="2016-12-04T06:00:00"/>
    <n v="1480831200"/>
    <x v="7"/>
    <x v="0"/>
    <b v="0"/>
    <b v="0"/>
    <x v="6"/>
    <s v="video games"/>
    <s v="games/video games"/>
  </r>
  <r>
    <n v="60200"/>
    <n v="86244"/>
    <n v="143.26"/>
    <x v="1"/>
    <n v="84.969458128078813"/>
    <n v="1015"/>
    <s v="GB"/>
    <s v="GBP"/>
    <n v="1426395600"/>
    <d v="2015-03-15T05:00:00"/>
    <d v="2015-03-21T05:00:00"/>
    <n v="1426914000"/>
    <x v="0"/>
    <x v="6"/>
    <b v="0"/>
    <b v="0"/>
    <x v="3"/>
    <s v="plays"/>
    <s v="theater/plays"/>
  </r>
  <r>
    <n v="195200"/>
    <n v="78630"/>
    <n v="40.28"/>
    <x v="0"/>
    <n v="105.97035040431267"/>
    <n v="742"/>
    <s v="US"/>
    <s v="USD"/>
    <n v="1446181200"/>
    <d v="2015-10-30T05:00:00"/>
    <d v="2015-11-04T06:00:00"/>
    <n v="1446616800"/>
    <x v="0"/>
    <x v="4"/>
    <b v="1"/>
    <b v="0"/>
    <x v="5"/>
    <s v="nonfiction"/>
    <s v="publishing/nonfiction"/>
  </r>
  <r>
    <n v="6700"/>
    <n v="11941"/>
    <n v="178.22"/>
    <x v="1"/>
    <n v="36.969040247678016"/>
    <n v="323"/>
    <s v="US"/>
    <s v="USD"/>
    <n v="1514181600"/>
    <d v="2017-12-25T06:00:00"/>
    <d v="2018-01-27T06:00:00"/>
    <n v="1517032800"/>
    <x v="5"/>
    <x v="7"/>
    <b v="0"/>
    <b v="0"/>
    <x v="2"/>
    <s v="web"/>
    <s v="technology/web"/>
  </r>
  <r>
    <n v="7200"/>
    <n v="6115"/>
    <n v="84.93"/>
    <x v="0"/>
    <n v="81.533333333333331"/>
    <n v="75"/>
    <s v="US"/>
    <s v="USD"/>
    <n v="1311051600"/>
    <d v="2011-07-19T05:00:00"/>
    <d v="2011-07-21T05:00:00"/>
    <n v="1311224400"/>
    <x v="8"/>
    <x v="8"/>
    <b v="0"/>
    <b v="1"/>
    <x v="4"/>
    <s v="documentary"/>
    <s v="film &amp; video/documentary"/>
  </r>
  <r>
    <n v="129100"/>
    <n v="188404"/>
    <n v="145.94"/>
    <x v="1"/>
    <n v="80.999140154772135"/>
    <n v="2326"/>
    <s v="US"/>
    <s v="USD"/>
    <n v="1564894800"/>
    <d v="2019-08-04T05:00:00"/>
    <d v="2019-08-19T05:00:00"/>
    <n v="1566190800"/>
    <x v="3"/>
    <x v="1"/>
    <b v="0"/>
    <b v="0"/>
    <x v="4"/>
    <s v="documentary"/>
    <s v="film &amp; video/documentary"/>
  </r>
  <r>
    <n v="6500"/>
    <n v="9910"/>
    <n v="152.46"/>
    <x v="1"/>
    <n v="26.010498687664043"/>
    <n v="381"/>
    <s v="US"/>
    <s v="USD"/>
    <n v="1567918800"/>
    <d v="2019-09-08T05:00:00"/>
    <d v="2019-10-04T05:00:00"/>
    <n v="1570165200"/>
    <x v="3"/>
    <x v="3"/>
    <b v="0"/>
    <b v="0"/>
    <x v="3"/>
    <s v="plays"/>
    <s v="theater/plays"/>
  </r>
  <r>
    <n v="170600"/>
    <n v="114523"/>
    <n v="67.13"/>
    <x v="0"/>
    <n v="25.998410896708286"/>
    <n v="4405"/>
    <s v="US"/>
    <s v="USD"/>
    <n v="1386309600"/>
    <d v="2013-12-06T06:00:00"/>
    <d v="2014-01-01T06:00:00"/>
    <n v="1388556000"/>
    <x v="2"/>
    <x v="7"/>
    <b v="0"/>
    <b v="1"/>
    <x v="1"/>
    <s v="rock"/>
    <s v="music/rock"/>
  </r>
  <r>
    <n v="7800"/>
    <n v="3144"/>
    <n v="40.31"/>
    <x v="0"/>
    <n v="34.173913043478258"/>
    <n v="92"/>
    <s v="US"/>
    <s v="USD"/>
    <n v="1301979600"/>
    <d v="2011-04-05T05:00:00"/>
    <d v="2011-04-19T05:00:00"/>
    <n v="1303189200"/>
    <x v="8"/>
    <x v="9"/>
    <b v="0"/>
    <b v="0"/>
    <x v="1"/>
    <s v="rock"/>
    <s v="music/rock"/>
  </r>
  <r>
    <n v="6200"/>
    <n v="13441"/>
    <n v="216.79"/>
    <x v="1"/>
    <n v="28.002083333333335"/>
    <n v="480"/>
    <s v="US"/>
    <s v="USD"/>
    <n v="1493269200"/>
    <d v="2017-04-27T05:00:00"/>
    <d v="2017-05-11T05:00:00"/>
    <n v="1494478800"/>
    <x v="5"/>
    <x v="9"/>
    <b v="0"/>
    <b v="0"/>
    <x v="4"/>
    <s v="documentary"/>
    <s v="film &amp; video/documentary"/>
  </r>
  <r>
    <n v="9400"/>
    <n v="4899"/>
    <n v="52.12"/>
    <x v="0"/>
    <n v="76.546875"/>
    <n v="64"/>
    <s v="US"/>
    <s v="USD"/>
    <n v="1478930400"/>
    <d v="2016-11-12T06:00:00"/>
    <d v="2016-12-03T06:00:00"/>
    <n v="1480744800"/>
    <x v="7"/>
    <x v="0"/>
    <b v="0"/>
    <b v="0"/>
    <x v="5"/>
    <s v="radio &amp; podcasts"/>
    <s v="publishing/radio &amp; podcasts"/>
  </r>
  <r>
    <n v="2400"/>
    <n v="11990"/>
    <n v="499.58"/>
    <x v="1"/>
    <n v="53.053097345132741"/>
    <n v="226"/>
    <s v="US"/>
    <s v="USD"/>
    <n v="1555390800"/>
    <d v="2019-04-16T05:00:00"/>
    <d v="2019-04-21T05:00:00"/>
    <n v="1555822800"/>
    <x v="3"/>
    <x v="9"/>
    <b v="0"/>
    <b v="0"/>
    <x v="5"/>
    <s v="translations"/>
    <s v="publishing/translations"/>
  </r>
  <r>
    <n v="7800"/>
    <n v="6839"/>
    <n v="87.68"/>
    <x v="0"/>
    <n v="106.859375"/>
    <n v="64"/>
    <s v="US"/>
    <s v="USD"/>
    <n v="1456984800"/>
    <d v="2016-03-03T06:00:00"/>
    <d v="2016-03-25T05:00:00"/>
    <n v="1458882000"/>
    <x v="7"/>
    <x v="6"/>
    <b v="0"/>
    <b v="1"/>
    <x v="4"/>
    <s v="drama"/>
    <s v="film &amp; video/drama"/>
  </r>
  <r>
    <n v="9800"/>
    <n v="11091"/>
    <n v="113.17"/>
    <x v="1"/>
    <n v="46.020746887966808"/>
    <n v="241"/>
    <s v="US"/>
    <s v="USD"/>
    <n v="1411621200"/>
    <d v="2014-09-25T05:00:00"/>
    <d v="2014-09-29T05:00:00"/>
    <n v="1411966800"/>
    <x v="1"/>
    <x v="3"/>
    <b v="0"/>
    <b v="1"/>
    <x v="1"/>
    <s v="rock"/>
    <s v="music/rock"/>
  </r>
  <r>
    <n v="3100"/>
    <n v="13223"/>
    <n v="426.55"/>
    <x v="1"/>
    <n v="100.17424242424242"/>
    <n v="132"/>
    <s v="US"/>
    <s v="USD"/>
    <n v="1525669200"/>
    <d v="2018-05-07T05:00:00"/>
    <d v="2018-05-21T05:00:00"/>
    <n v="1526878800"/>
    <x v="9"/>
    <x v="11"/>
    <b v="0"/>
    <b v="1"/>
    <x v="4"/>
    <s v="drama"/>
    <s v="film &amp; video/drama"/>
  </r>
  <r>
    <n v="9800"/>
    <n v="7608"/>
    <n v="77.63"/>
    <x v="3"/>
    <n v="101.44"/>
    <n v="75"/>
    <s v="IT"/>
    <s v="EUR"/>
    <n v="1450936800"/>
    <d v="2015-12-24T06:00:00"/>
    <d v="2016-01-10T06:00:00"/>
    <n v="1452405600"/>
    <x v="0"/>
    <x v="7"/>
    <b v="0"/>
    <b v="1"/>
    <x v="7"/>
    <s v="photography books"/>
    <s v="photography/photography books"/>
  </r>
  <r>
    <n v="141100"/>
    <n v="74073"/>
    <n v="52.5"/>
    <x v="0"/>
    <n v="87.972684085510693"/>
    <n v="842"/>
    <s v="US"/>
    <s v="USD"/>
    <n v="1413522000"/>
    <d v="2014-10-17T05:00:00"/>
    <d v="2014-10-23T05:00:00"/>
    <n v="1414040400"/>
    <x v="1"/>
    <x v="4"/>
    <b v="0"/>
    <b v="1"/>
    <x v="5"/>
    <s v="translations"/>
    <s v="publishing/translations"/>
  </r>
  <r>
    <n v="97300"/>
    <n v="153216"/>
    <n v="157.47"/>
    <x v="1"/>
    <n v="74.995594713656388"/>
    <n v="2043"/>
    <s v="US"/>
    <s v="USD"/>
    <n v="1541307600"/>
    <d v="2018-11-04T05:00:00"/>
    <d v="2018-12-03T06:00:00"/>
    <n v="1543816800"/>
    <x v="9"/>
    <x v="0"/>
    <b v="0"/>
    <b v="1"/>
    <x v="0"/>
    <s v="food trucks"/>
    <s v="food/food trucks"/>
  </r>
  <r>
    <n v="6600"/>
    <n v="4814"/>
    <n v="72.94"/>
    <x v="0"/>
    <n v="42.982142857142854"/>
    <n v="112"/>
    <s v="US"/>
    <s v="USD"/>
    <n v="1357106400"/>
    <d v="2013-01-02T06:00:00"/>
    <d v="2013-02-01T06:00:00"/>
    <n v="1359698400"/>
    <x v="2"/>
    <x v="2"/>
    <b v="0"/>
    <b v="0"/>
    <x v="3"/>
    <s v="plays"/>
    <s v="theater/plays"/>
  </r>
  <r>
    <n v="7600"/>
    <n v="4603"/>
    <n v="60.57"/>
    <x v="3"/>
    <n v="33.115107913669064"/>
    <n v="139"/>
    <s v="IT"/>
    <s v="EUR"/>
    <n v="1390197600"/>
    <d v="2014-01-20T06:00:00"/>
    <d v="2014-01-25T06:00:00"/>
    <n v="1390629600"/>
    <x v="1"/>
    <x v="2"/>
    <b v="0"/>
    <b v="0"/>
    <x v="3"/>
    <s v="plays"/>
    <s v="theater/plays"/>
  </r>
  <r>
    <n v="66600"/>
    <n v="37823"/>
    <n v="56.79"/>
    <x v="0"/>
    <n v="101.13101604278074"/>
    <n v="374"/>
    <s v="US"/>
    <s v="USD"/>
    <n v="1265868000"/>
    <d v="2010-02-11T06:00:00"/>
    <d v="2010-02-25T06:00:00"/>
    <n v="1267077600"/>
    <x v="6"/>
    <x v="10"/>
    <b v="0"/>
    <b v="1"/>
    <x v="1"/>
    <s v="indie rock"/>
    <s v="music/indie rock"/>
  </r>
  <r>
    <n v="111100"/>
    <n v="62819"/>
    <n v="56.54"/>
    <x v="3"/>
    <n v="55.98841354723708"/>
    <n v="1122"/>
    <s v="US"/>
    <s v="USD"/>
    <n v="1467176400"/>
    <d v="2016-06-29T05:00:00"/>
    <d v="2016-07-06T05:00:00"/>
    <n v="1467781200"/>
    <x v="7"/>
    <x v="5"/>
    <b v="0"/>
    <b v="0"/>
    <x v="0"/>
    <s v="food trucks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A1058-24C9-4C6D-B96D-C13D4FA8C2AB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52659-D7BA-40EE-AD18-72D40C837303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2F889-3024-42CA-8EF0-9A8B2EB78617}" name="PivotTable1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9"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numFmtId="2" showAll="0"/>
    <pivotField showAll="0"/>
    <pivotField showAll="0"/>
    <pivotField showAll="0"/>
    <pivotField showAll="0"/>
    <pivotField numFmtId="14" showAll="0"/>
    <pivotField numFmtId="14" showAll="0"/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3"/>
    </i>
    <i t="grand">
      <x/>
    </i>
  </colItems>
  <pageFields count="2">
    <pageField fld="16" hier="-1"/>
    <pageField fld="12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DBB7-D3F1-473B-A400-596499334289}">
  <sheetPr codeName="Sheet1"/>
  <dimension ref="A1:F14"/>
  <sheetViews>
    <sheetView workbookViewId="0">
      <selection activeCell="C32" sqref="C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2035</v>
      </c>
    </row>
    <row r="3" spans="1:6" x14ac:dyDescent="0.25">
      <c r="A3" s="9" t="s">
        <v>2045</v>
      </c>
      <c r="B3" s="9" t="s">
        <v>2046</v>
      </c>
    </row>
    <row r="4" spans="1:6" x14ac:dyDescent="0.25">
      <c r="A4" s="9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10" t="s">
        <v>2036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2037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2038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2039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969B-2D3D-41AE-830C-8533251C5EE8}">
  <sheetPr codeName="Sheet2"/>
  <dimension ref="A1:F30"/>
  <sheetViews>
    <sheetView workbookViewId="0">
      <selection activeCell="H3" sqref="H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2035</v>
      </c>
    </row>
    <row r="2" spans="1:6" x14ac:dyDescent="0.25">
      <c r="A2" s="9" t="s">
        <v>2031</v>
      </c>
      <c r="B2" t="s">
        <v>2035</v>
      </c>
    </row>
    <row r="4" spans="1:6" x14ac:dyDescent="0.25">
      <c r="A4" s="9" t="s">
        <v>2045</v>
      </c>
      <c r="B4" s="9" t="s">
        <v>2046</v>
      </c>
    </row>
    <row r="5" spans="1:6" x14ac:dyDescent="0.25">
      <c r="A5" s="9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2048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2070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2034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4B69-CAD5-44BA-AD8E-C9240150471E}">
  <sheetPr codeName="Sheet3"/>
  <dimension ref="A1:E18"/>
  <sheetViews>
    <sheetView workbookViewId="0">
      <selection activeCell="E24" sqref="E2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2035</v>
      </c>
    </row>
    <row r="2" spans="1:5" x14ac:dyDescent="0.25">
      <c r="A2" s="9" t="s">
        <v>2073</v>
      </c>
      <c r="B2" t="s">
        <v>2035</v>
      </c>
    </row>
    <row r="4" spans="1:5" x14ac:dyDescent="0.25">
      <c r="A4" s="9" t="s">
        <v>2045</v>
      </c>
      <c r="B4" s="9" t="s">
        <v>2046</v>
      </c>
    </row>
    <row r="5" spans="1:5" x14ac:dyDescent="0.25">
      <c r="A5" s="9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0" t="s">
        <v>2075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0" t="s">
        <v>2076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0" t="s">
        <v>2077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0" t="s">
        <v>2078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0" t="s">
        <v>2079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0" t="s">
        <v>2080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0" t="s">
        <v>2081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0" t="s">
        <v>2082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0" t="s">
        <v>2083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0" t="s">
        <v>2084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0" t="s">
        <v>2085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0" t="s">
        <v>2086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0" t="s">
        <v>2034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V1001"/>
  <sheetViews>
    <sheetView workbookViewId="0">
      <selection activeCell="G1" sqref="G1:I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" style="6" bestFit="1" customWidth="1"/>
    <col min="8" max="8" width="16.5" bestFit="1" customWidth="1"/>
    <col min="9" max="9" width="16.875" customWidth="1"/>
    <col min="12" max="12" width="18" customWidth="1"/>
    <col min="13" max="13" width="28.375" customWidth="1"/>
    <col min="14" max="14" width="26.75" customWidth="1"/>
    <col min="15" max="15" width="10.875" bestFit="1" customWidth="1"/>
    <col min="16" max="16" width="10.875" customWidth="1"/>
    <col min="17" max="17" width="12.25" customWidth="1"/>
    <col min="20" max="20" width="20.25" customWidth="1"/>
    <col min="21" max="21" width="22.875" customWidth="1"/>
    <col min="22" max="22" width="28" bestFit="1" customWidth="1"/>
  </cols>
  <sheetData>
    <row r="1" spans="1:22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2072</v>
      </c>
      <c r="O1" s="1" t="s">
        <v>9</v>
      </c>
      <c r="P1" s="1" t="s">
        <v>2073</v>
      </c>
      <c r="Q1" s="1" t="s">
        <v>2074</v>
      </c>
      <c r="R1" s="1" t="s">
        <v>10</v>
      </c>
      <c r="S1" s="1" t="s">
        <v>11</v>
      </c>
      <c r="T1" s="1" t="s">
        <v>2031</v>
      </c>
      <c r="U1" s="1" t="s">
        <v>2032</v>
      </c>
      <c r="V1" s="1" t="s">
        <v>2028</v>
      </c>
    </row>
    <row r="2" spans="1:22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>ROUND(E2/D2*100,2)</f>
        <v>0</v>
      </c>
      <c r="G2" t="s">
        <v>14</v>
      </c>
      <c r="H2" s="4">
        <f>IF(E2=0,0,E2/I2)</f>
        <v>0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 s="12">
        <f>(((O2/60)/60)/24)+DATE(1970,1,1)</f>
        <v>42353.25</v>
      </c>
      <c r="O2">
        <v>1450159200</v>
      </c>
      <c r="P2">
        <f>YEAR(M2)</f>
        <v>2015</v>
      </c>
      <c r="Q2" t="str">
        <f>TEXT(MONTH(M2)*29,"mmm")</f>
        <v>Nov</v>
      </c>
      <c r="R2" t="b">
        <v>0</v>
      </c>
      <c r="S2" t="b">
        <v>0</v>
      </c>
      <c r="T2" t="str">
        <f>LEFT(V2,SEARCH("/",V2,1)-1)</f>
        <v>food</v>
      </c>
      <c r="U2" t="str">
        <f>RIGHT(V2,LEN(V2)-SEARCH("/",V2,1))</f>
        <v>food trucks</v>
      </c>
      <c r="V2" t="s">
        <v>17</v>
      </c>
    </row>
    <row r="3" spans="1:22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ref="F3:F66" si="0">ROUND(E3/D3*100,2)</f>
        <v>1040</v>
      </c>
      <c r="G3" t="s">
        <v>20</v>
      </c>
      <c r="H3" s="4">
        <f t="shared" ref="H3:H66" si="1">IF(E3=0,0,E3/I3)</f>
        <v>92.151898734177209</v>
      </c>
      <c r="I3">
        <v>158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 s="12">
        <f t="shared" ref="N3:N66" si="3">(((O3/60)/60)/24)+DATE(1970,1,1)</f>
        <v>41872.208333333336</v>
      </c>
      <c r="O3">
        <v>1408597200</v>
      </c>
      <c r="P3">
        <f t="shared" ref="P3:P66" si="4">YEAR(M3)</f>
        <v>2014</v>
      </c>
      <c r="Q3" t="str">
        <f t="shared" ref="Q3:Q66" si="5">TEXT(MONTH(M3)*29,"mmm")</f>
        <v>Aug</v>
      </c>
      <c r="R3" t="b">
        <v>0</v>
      </c>
      <c r="S3" t="b">
        <v>1</v>
      </c>
      <c r="T3" t="str">
        <f t="shared" ref="T3:T66" si="6">LEFT(V3,SEARCH("/",V3,1)-1)</f>
        <v>music</v>
      </c>
      <c r="U3" t="str">
        <f t="shared" ref="U3:U66" si="7">RIGHT(V3,LEN(V3)-SEARCH("/",V3,1))</f>
        <v>rock</v>
      </c>
      <c r="V3" t="s">
        <v>23</v>
      </c>
    </row>
    <row r="4" spans="1:22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131.47999999999999</v>
      </c>
      <c r="G4" t="s">
        <v>20</v>
      </c>
      <c r="H4" s="4">
        <f t="shared" si="1"/>
        <v>100.01614035087719</v>
      </c>
      <c r="I4">
        <v>1425</v>
      </c>
      <c r="J4" t="s">
        <v>26</v>
      </c>
      <c r="K4" t="s">
        <v>27</v>
      </c>
      <c r="L4">
        <v>1384668000</v>
      </c>
      <c r="M4" s="12">
        <f t="shared" si="2"/>
        <v>41595.25</v>
      </c>
      <c r="N4" s="12">
        <f t="shared" si="3"/>
        <v>41597.25</v>
      </c>
      <c r="O4">
        <v>1384840800</v>
      </c>
      <c r="P4">
        <f t="shared" si="4"/>
        <v>2013</v>
      </c>
      <c r="Q4" t="str">
        <f t="shared" si="5"/>
        <v>Nov</v>
      </c>
      <c r="R4" t="b">
        <v>0</v>
      </c>
      <c r="S4" t="b">
        <v>0</v>
      </c>
      <c r="T4" t="str">
        <f t="shared" si="6"/>
        <v>technology</v>
      </c>
      <c r="U4" t="str">
        <f t="shared" si="7"/>
        <v>web</v>
      </c>
      <c r="V4" t="s">
        <v>28</v>
      </c>
    </row>
    <row r="5" spans="1:22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58.98</v>
      </c>
      <c r="G5" t="s">
        <v>14</v>
      </c>
      <c r="H5" s="4">
        <f t="shared" si="1"/>
        <v>103.20833333333333</v>
      </c>
      <c r="I5">
        <v>24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 s="12">
        <f t="shared" si="3"/>
        <v>43728.208333333328</v>
      </c>
      <c r="O5">
        <v>1568955600</v>
      </c>
      <c r="P5">
        <f t="shared" si="4"/>
        <v>2019</v>
      </c>
      <c r="Q5" t="str">
        <f t="shared" si="5"/>
        <v>Aug</v>
      </c>
      <c r="R5" t="b">
        <v>0</v>
      </c>
      <c r="S5" t="b">
        <v>0</v>
      </c>
      <c r="T5" t="str">
        <f t="shared" si="6"/>
        <v>music</v>
      </c>
      <c r="U5" t="str">
        <f t="shared" si="7"/>
        <v>rock</v>
      </c>
      <c r="V5" t="s">
        <v>23</v>
      </c>
    </row>
    <row r="6" spans="1:22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69.28</v>
      </c>
      <c r="G6" t="s">
        <v>14</v>
      </c>
      <c r="H6" s="4">
        <f t="shared" si="1"/>
        <v>99.339622641509436</v>
      </c>
      <c r="I6">
        <v>53</v>
      </c>
      <c r="J6" t="s">
        <v>21</v>
      </c>
      <c r="K6" t="s">
        <v>22</v>
      </c>
      <c r="L6">
        <v>1547964000</v>
      </c>
      <c r="M6" s="12">
        <f t="shared" si="2"/>
        <v>43485.25</v>
      </c>
      <c r="N6" s="12">
        <f t="shared" si="3"/>
        <v>43489.25</v>
      </c>
      <c r="O6">
        <v>1548309600</v>
      </c>
      <c r="P6">
        <f t="shared" si="4"/>
        <v>2019</v>
      </c>
      <c r="Q6" t="str">
        <f t="shared" si="5"/>
        <v>Jan</v>
      </c>
      <c r="R6" t="b">
        <v>0</v>
      </c>
      <c r="S6" t="b">
        <v>0</v>
      </c>
      <c r="T6" t="str">
        <f t="shared" si="6"/>
        <v>theater</v>
      </c>
      <c r="U6" t="str">
        <f t="shared" si="7"/>
        <v>plays</v>
      </c>
      <c r="V6" t="s">
        <v>33</v>
      </c>
    </row>
    <row r="7" spans="1:22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173.62</v>
      </c>
      <c r="G7" t="s">
        <v>20</v>
      </c>
      <c r="H7" s="4">
        <f t="shared" si="1"/>
        <v>75.833333333333329</v>
      </c>
      <c r="I7">
        <v>174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 s="12">
        <f t="shared" si="3"/>
        <v>41160.208333333336</v>
      </c>
      <c r="O7">
        <v>1347080400</v>
      </c>
      <c r="P7">
        <f t="shared" si="4"/>
        <v>2012</v>
      </c>
      <c r="Q7" t="str">
        <f t="shared" si="5"/>
        <v>Aug</v>
      </c>
      <c r="R7" t="b">
        <v>0</v>
      </c>
      <c r="S7" t="b">
        <v>0</v>
      </c>
      <c r="T7" t="str">
        <f t="shared" si="6"/>
        <v>theater</v>
      </c>
      <c r="U7" t="str">
        <f t="shared" si="7"/>
        <v>plays</v>
      </c>
      <c r="V7" t="s">
        <v>33</v>
      </c>
    </row>
    <row r="8" spans="1:22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</v>
      </c>
      <c r="G8" t="s">
        <v>14</v>
      </c>
      <c r="H8" s="4">
        <f t="shared" si="1"/>
        <v>60.555555555555557</v>
      </c>
      <c r="I8">
        <v>18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 s="12">
        <f t="shared" si="3"/>
        <v>42992.208333333328</v>
      </c>
      <c r="O8">
        <v>1505365200</v>
      </c>
      <c r="P8">
        <f t="shared" si="4"/>
        <v>2017</v>
      </c>
      <c r="Q8" t="str">
        <f t="shared" si="5"/>
        <v>Sep</v>
      </c>
      <c r="R8" t="b">
        <v>0</v>
      </c>
      <c r="S8" t="b">
        <v>0</v>
      </c>
      <c r="T8" t="str">
        <f t="shared" si="6"/>
        <v>film &amp; video</v>
      </c>
      <c r="U8" t="str">
        <f t="shared" si="7"/>
        <v>documentary</v>
      </c>
      <c r="V8" t="s">
        <v>42</v>
      </c>
    </row>
    <row r="9" spans="1:22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327.58</v>
      </c>
      <c r="G9" t="s">
        <v>20</v>
      </c>
      <c r="H9" s="4">
        <f t="shared" si="1"/>
        <v>64.93832599118943</v>
      </c>
      <c r="I9">
        <v>227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 s="12">
        <f t="shared" si="3"/>
        <v>42231.208333333328</v>
      </c>
      <c r="O9">
        <v>1439614800</v>
      </c>
      <c r="P9">
        <f t="shared" si="4"/>
        <v>2015</v>
      </c>
      <c r="Q9" t="str">
        <f t="shared" si="5"/>
        <v>Aug</v>
      </c>
      <c r="R9" t="b">
        <v>0</v>
      </c>
      <c r="S9" t="b">
        <v>0</v>
      </c>
      <c r="T9" t="str">
        <f t="shared" si="6"/>
        <v>theater</v>
      </c>
      <c r="U9" t="str">
        <f t="shared" si="7"/>
        <v>plays</v>
      </c>
      <c r="V9" t="s">
        <v>33</v>
      </c>
    </row>
    <row r="10" spans="1:22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</v>
      </c>
      <c r="G10" t="s">
        <v>47</v>
      </c>
      <c r="H10" s="4">
        <f t="shared" si="1"/>
        <v>30.997175141242938</v>
      </c>
      <c r="I10">
        <v>708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 s="12">
        <f t="shared" si="3"/>
        <v>40401.208333333336</v>
      </c>
      <c r="O10">
        <v>1281502800</v>
      </c>
      <c r="P10">
        <f t="shared" si="4"/>
        <v>2010</v>
      </c>
      <c r="Q10" t="str">
        <f t="shared" si="5"/>
        <v>Aug</v>
      </c>
      <c r="R10" t="b">
        <v>0</v>
      </c>
      <c r="S10" t="b">
        <v>0</v>
      </c>
      <c r="T10" t="str">
        <f t="shared" si="6"/>
        <v>theater</v>
      </c>
      <c r="U10" t="str">
        <f t="shared" si="7"/>
        <v>plays</v>
      </c>
      <c r="V10" t="s">
        <v>33</v>
      </c>
    </row>
    <row r="11" spans="1:22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</v>
      </c>
      <c r="G11" t="s">
        <v>14</v>
      </c>
      <c r="H11" s="4">
        <f t="shared" si="1"/>
        <v>72.909090909090907</v>
      </c>
      <c r="I11">
        <v>44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 s="12">
        <f t="shared" si="3"/>
        <v>41585.25</v>
      </c>
      <c r="O11">
        <v>1383804000</v>
      </c>
      <c r="P11">
        <f t="shared" si="4"/>
        <v>2013</v>
      </c>
      <c r="Q11" t="str">
        <f t="shared" si="5"/>
        <v>Sep</v>
      </c>
      <c r="R11" t="b">
        <v>0</v>
      </c>
      <c r="S11" t="b">
        <v>0</v>
      </c>
      <c r="T11" t="str">
        <f t="shared" si="6"/>
        <v>music</v>
      </c>
      <c r="U11" t="str">
        <f t="shared" si="7"/>
        <v>electric music</v>
      </c>
      <c r="V11" t="s">
        <v>50</v>
      </c>
    </row>
    <row r="12" spans="1:22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266.12</v>
      </c>
      <c r="G12" t="s">
        <v>20</v>
      </c>
      <c r="H12" s="4">
        <f t="shared" si="1"/>
        <v>62.9</v>
      </c>
      <c r="I12">
        <v>220</v>
      </c>
      <c r="J12" t="s">
        <v>21</v>
      </c>
      <c r="K12" t="s">
        <v>27</v>
      </c>
      <c r="L12">
        <v>1281762000</v>
      </c>
      <c r="M12" s="12">
        <f t="shared" si="2"/>
        <v>40404.208333333336</v>
      </c>
      <c r="N12" s="12">
        <f t="shared" si="3"/>
        <v>40452.208333333336</v>
      </c>
      <c r="O12">
        <v>1285909200</v>
      </c>
      <c r="P12">
        <f t="shared" si="4"/>
        <v>2010</v>
      </c>
      <c r="Q12" t="str">
        <f t="shared" si="5"/>
        <v>Aug</v>
      </c>
      <c r="R12" t="b">
        <v>0</v>
      </c>
      <c r="S12" t="b">
        <v>0</v>
      </c>
      <c r="T12" t="str">
        <f t="shared" si="6"/>
        <v>film &amp; video</v>
      </c>
      <c r="U12" t="str">
        <f t="shared" si="7"/>
        <v>drama</v>
      </c>
      <c r="V12" t="s">
        <v>53</v>
      </c>
    </row>
    <row r="13" spans="1:22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48.1</v>
      </c>
      <c r="G13" t="s">
        <v>14</v>
      </c>
      <c r="H13" s="4">
        <f t="shared" si="1"/>
        <v>112.22222222222223</v>
      </c>
      <c r="I13">
        <v>27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 s="12">
        <f t="shared" si="3"/>
        <v>40448.208333333336</v>
      </c>
      <c r="O13">
        <v>1285563600</v>
      </c>
      <c r="P13">
        <f t="shared" si="4"/>
        <v>2010</v>
      </c>
      <c r="Q13" t="str">
        <f t="shared" si="5"/>
        <v>Sep</v>
      </c>
      <c r="R13" t="b">
        <v>0</v>
      </c>
      <c r="S13" t="b">
        <v>1</v>
      </c>
      <c r="T13" t="str">
        <f t="shared" si="6"/>
        <v>theater</v>
      </c>
      <c r="U13" t="str">
        <f t="shared" si="7"/>
        <v>plays</v>
      </c>
      <c r="V13" t="s">
        <v>33</v>
      </c>
    </row>
    <row r="14" spans="1:22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89.35</v>
      </c>
      <c r="G14" t="s">
        <v>14</v>
      </c>
      <c r="H14" s="4">
        <f t="shared" si="1"/>
        <v>102.34545454545454</v>
      </c>
      <c r="I14">
        <v>55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 s="12">
        <f t="shared" si="3"/>
        <v>43768.208333333328</v>
      </c>
      <c r="O14">
        <v>1572411600</v>
      </c>
      <c r="P14">
        <f t="shared" si="4"/>
        <v>2019</v>
      </c>
      <c r="Q14" t="str">
        <f t="shared" si="5"/>
        <v>Oct</v>
      </c>
      <c r="R14" t="b">
        <v>0</v>
      </c>
      <c r="S14" t="b">
        <v>0</v>
      </c>
      <c r="T14" t="str">
        <f t="shared" si="6"/>
        <v>film &amp; video</v>
      </c>
      <c r="U14" t="str">
        <f t="shared" si="7"/>
        <v>drama</v>
      </c>
      <c r="V14" t="s">
        <v>53</v>
      </c>
    </row>
    <row r="15" spans="1:22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245.12</v>
      </c>
      <c r="G15" t="s">
        <v>20</v>
      </c>
      <c r="H15" s="4">
        <f t="shared" si="1"/>
        <v>105.05102040816327</v>
      </c>
      <c r="I15">
        <v>98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 s="12">
        <f t="shared" si="3"/>
        <v>42544.208333333328</v>
      </c>
      <c r="O15">
        <v>1466658000</v>
      </c>
      <c r="P15">
        <f t="shared" si="4"/>
        <v>2016</v>
      </c>
      <c r="Q15" t="str">
        <f t="shared" si="5"/>
        <v>Jun</v>
      </c>
      <c r="R15" t="b">
        <v>0</v>
      </c>
      <c r="S15" t="b">
        <v>0</v>
      </c>
      <c r="T15" t="str">
        <f t="shared" si="6"/>
        <v>music</v>
      </c>
      <c r="U15" t="str">
        <f t="shared" si="7"/>
        <v>indie rock</v>
      </c>
      <c r="V15" t="s">
        <v>60</v>
      </c>
    </row>
    <row r="16" spans="1:22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66.77</v>
      </c>
      <c r="G16" t="s">
        <v>14</v>
      </c>
      <c r="H16" s="4">
        <f t="shared" si="1"/>
        <v>94.144999999999996</v>
      </c>
      <c r="I16">
        <v>200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 s="12">
        <f t="shared" si="3"/>
        <v>41001.208333333336</v>
      </c>
      <c r="O16">
        <v>1333342800</v>
      </c>
      <c r="P16">
        <f t="shared" si="4"/>
        <v>2012</v>
      </c>
      <c r="Q16" t="str">
        <f t="shared" si="5"/>
        <v>Mar</v>
      </c>
      <c r="R16" t="b">
        <v>0</v>
      </c>
      <c r="S16" t="b">
        <v>0</v>
      </c>
      <c r="T16" t="str">
        <f t="shared" si="6"/>
        <v>music</v>
      </c>
      <c r="U16" t="str">
        <f t="shared" si="7"/>
        <v>indie rock</v>
      </c>
      <c r="V16" t="s">
        <v>60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47.31</v>
      </c>
      <c r="G17" t="s">
        <v>14</v>
      </c>
      <c r="H17" s="4">
        <f t="shared" si="1"/>
        <v>84.986725663716811</v>
      </c>
      <c r="I17">
        <v>452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 s="12">
        <f t="shared" si="3"/>
        <v>43813.25</v>
      </c>
      <c r="O17">
        <v>1576303200</v>
      </c>
      <c r="P17">
        <f t="shared" si="4"/>
        <v>2019</v>
      </c>
      <c r="Q17" t="str">
        <f t="shared" si="5"/>
        <v>Dec</v>
      </c>
      <c r="R17" t="b">
        <v>0</v>
      </c>
      <c r="S17" t="b">
        <v>0</v>
      </c>
      <c r="T17" t="str">
        <f t="shared" si="6"/>
        <v>technology</v>
      </c>
      <c r="U17" t="str">
        <f t="shared" si="7"/>
        <v>wearables</v>
      </c>
      <c r="V17" t="s">
        <v>65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</v>
      </c>
      <c r="G18" t="s">
        <v>20</v>
      </c>
      <c r="H18" s="4">
        <f t="shared" si="1"/>
        <v>110.41</v>
      </c>
      <c r="I18">
        <v>100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 s="12">
        <f t="shared" si="3"/>
        <v>41683.25</v>
      </c>
      <c r="O18">
        <v>1392271200</v>
      </c>
      <c r="P18">
        <f t="shared" si="4"/>
        <v>2014</v>
      </c>
      <c r="Q18" t="str">
        <f t="shared" si="5"/>
        <v>Jan</v>
      </c>
      <c r="R18" t="b">
        <v>0</v>
      </c>
      <c r="S18" t="b">
        <v>0</v>
      </c>
      <c r="T18" t="str">
        <f t="shared" si="6"/>
        <v>publishing</v>
      </c>
      <c r="U18" t="str">
        <f t="shared" si="7"/>
        <v>nonfiction</v>
      </c>
      <c r="V18" t="s">
        <v>68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159.38999999999999</v>
      </c>
      <c r="G19" t="s">
        <v>20</v>
      </c>
      <c r="H19" s="4">
        <f t="shared" si="1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 s="12">
        <f t="shared" si="3"/>
        <v>40556.25</v>
      </c>
      <c r="O19">
        <v>1294898400</v>
      </c>
      <c r="P19">
        <f t="shared" si="4"/>
        <v>2011</v>
      </c>
      <c r="Q19" t="str">
        <f t="shared" si="5"/>
        <v>Jan</v>
      </c>
      <c r="R19" t="b">
        <v>0</v>
      </c>
      <c r="S19" t="b">
        <v>0</v>
      </c>
      <c r="T19" t="str">
        <f t="shared" si="6"/>
        <v>film &amp; video</v>
      </c>
      <c r="U19" t="str">
        <f t="shared" si="7"/>
        <v>animation</v>
      </c>
      <c r="V19" t="s">
        <v>71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</v>
      </c>
      <c r="G20" t="s">
        <v>74</v>
      </c>
      <c r="H20" s="4">
        <f t="shared" si="1"/>
        <v>45.103703703703701</v>
      </c>
      <c r="I20">
        <v>135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 s="12">
        <f t="shared" si="3"/>
        <v>43359.208333333328</v>
      </c>
      <c r="O20">
        <v>1537074000</v>
      </c>
      <c r="P20">
        <f t="shared" si="4"/>
        <v>2018</v>
      </c>
      <c r="Q20" t="str">
        <f t="shared" si="5"/>
        <v>Sep</v>
      </c>
      <c r="R20" t="b">
        <v>0</v>
      </c>
      <c r="S20" t="b">
        <v>0</v>
      </c>
      <c r="T20" t="str">
        <f t="shared" si="6"/>
        <v>theater</v>
      </c>
      <c r="U20" t="str">
        <f t="shared" si="7"/>
        <v>plays</v>
      </c>
      <c r="V20" t="s">
        <v>33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48.53</v>
      </c>
      <c r="G21" t="s">
        <v>14</v>
      </c>
      <c r="H21" s="4">
        <f t="shared" si="1"/>
        <v>45.001483679525222</v>
      </c>
      <c r="I21">
        <v>674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 s="12">
        <f t="shared" si="3"/>
        <v>43549.208333333328</v>
      </c>
      <c r="O21">
        <v>1553490000</v>
      </c>
      <c r="P21">
        <f t="shared" si="4"/>
        <v>2019</v>
      </c>
      <c r="Q21" t="str">
        <f t="shared" si="5"/>
        <v>Mar</v>
      </c>
      <c r="R21" t="b">
        <v>0</v>
      </c>
      <c r="S21" t="b">
        <v>1</v>
      </c>
      <c r="T21" t="str">
        <f t="shared" si="6"/>
        <v>theater</v>
      </c>
      <c r="U21" t="str">
        <f t="shared" si="7"/>
        <v>plays</v>
      </c>
      <c r="V21" t="s">
        <v>33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</v>
      </c>
      <c r="G22" t="s">
        <v>20</v>
      </c>
      <c r="H22" s="4">
        <f t="shared" si="1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 s="12">
        <f t="shared" si="3"/>
        <v>41848.208333333336</v>
      </c>
      <c r="O22">
        <v>1406523600</v>
      </c>
      <c r="P22">
        <f t="shared" si="4"/>
        <v>2014</v>
      </c>
      <c r="Q22" t="str">
        <f t="shared" si="5"/>
        <v>Jul</v>
      </c>
      <c r="R22" t="b">
        <v>0</v>
      </c>
      <c r="S22" t="b">
        <v>0</v>
      </c>
      <c r="T22" t="str">
        <f t="shared" si="6"/>
        <v>film &amp; video</v>
      </c>
      <c r="U22" t="str">
        <f t="shared" si="7"/>
        <v>drama</v>
      </c>
      <c r="V22" t="s">
        <v>53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</v>
      </c>
      <c r="G23" t="s">
        <v>14</v>
      </c>
      <c r="H23" s="4">
        <f t="shared" si="1"/>
        <v>69.055555555555557</v>
      </c>
      <c r="I23">
        <v>558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 s="12">
        <f t="shared" si="3"/>
        <v>40804.208333333336</v>
      </c>
      <c r="O23">
        <v>1316322000</v>
      </c>
      <c r="P23">
        <f t="shared" si="4"/>
        <v>2011</v>
      </c>
      <c r="Q23" t="str">
        <f t="shared" si="5"/>
        <v>Aug</v>
      </c>
      <c r="R23" t="b">
        <v>0</v>
      </c>
      <c r="S23" t="b">
        <v>0</v>
      </c>
      <c r="T23" t="str">
        <f t="shared" si="6"/>
        <v>theater</v>
      </c>
      <c r="U23" t="str">
        <f t="shared" si="7"/>
        <v>plays</v>
      </c>
      <c r="V23" t="s">
        <v>33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</v>
      </c>
      <c r="G24" t="s">
        <v>20</v>
      </c>
      <c r="H24" s="4">
        <f t="shared" si="1"/>
        <v>85.044943820224717</v>
      </c>
      <c r="I24">
        <v>890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 s="12">
        <f t="shared" si="3"/>
        <v>43208.208333333328</v>
      </c>
      <c r="O24">
        <v>1524027600</v>
      </c>
      <c r="P24">
        <f t="shared" si="4"/>
        <v>2018</v>
      </c>
      <c r="Q24" t="str">
        <f t="shared" si="5"/>
        <v>Apr</v>
      </c>
      <c r="R24" t="b">
        <v>0</v>
      </c>
      <c r="S24" t="b">
        <v>0</v>
      </c>
      <c r="T24" t="str">
        <f t="shared" si="6"/>
        <v>theater</v>
      </c>
      <c r="U24" t="str">
        <f t="shared" si="7"/>
        <v>plays</v>
      </c>
      <c r="V24" t="s">
        <v>33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</v>
      </c>
      <c r="G25" t="s">
        <v>20</v>
      </c>
      <c r="H25" s="4">
        <f t="shared" si="1"/>
        <v>105.22535211267606</v>
      </c>
      <c r="I25">
        <v>142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 s="12">
        <f t="shared" si="3"/>
        <v>43563.208333333328</v>
      </c>
      <c r="O25">
        <v>1554699600</v>
      </c>
      <c r="P25">
        <f t="shared" si="4"/>
        <v>2019</v>
      </c>
      <c r="Q25" t="str">
        <f t="shared" si="5"/>
        <v>Feb</v>
      </c>
      <c r="R25" t="b">
        <v>0</v>
      </c>
      <c r="S25" t="b">
        <v>0</v>
      </c>
      <c r="T25" t="str">
        <f t="shared" si="6"/>
        <v>film &amp; video</v>
      </c>
      <c r="U25" t="str">
        <f t="shared" si="7"/>
        <v>documentary</v>
      </c>
      <c r="V25" t="s">
        <v>42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</v>
      </c>
      <c r="G26" t="s">
        <v>20</v>
      </c>
      <c r="H26" s="4">
        <f t="shared" si="1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 s="12">
        <f t="shared" si="3"/>
        <v>41813.208333333336</v>
      </c>
      <c r="O26">
        <v>1403499600</v>
      </c>
      <c r="P26">
        <f t="shared" si="4"/>
        <v>2014</v>
      </c>
      <c r="Q26" t="str">
        <f t="shared" si="5"/>
        <v>Jun</v>
      </c>
      <c r="R26" t="b">
        <v>0</v>
      </c>
      <c r="S26" t="b">
        <v>0</v>
      </c>
      <c r="T26" t="str">
        <f t="shared" si="6"/>
        <v>technology</v>
      </c>
      <c r="U26" t="str">
        <f t="shared" si="7"/>
        <v>wearables</v>
      </c>
      <c r="V26" t="s">
        <v>65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216.44</v>
      </c>
      <c r="G27" t="s">
        <v>20</v>
      </c>
      <c r="H27" s="4">
        <f t="shared" si="1"/>
        <v>73.030674846625772</v>
      </c>
      <c r="I27">
        <v>163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 s="12">
        <f t="shared" si="3"/>
        <v>40701.208333333336</v>
      </c>
      <c r="O27">
        <v>1307422800</v>
      </c>
      <c r="P27">
        <f t="shared" si="4"/>
        <v>2011</v>
      </c>
      <c r="Q27" t="str">
        <f t="shared" si="5"/>
        <v>May</v>
      </c>
      <c r="R27" t="b">
        <v>0</v>
      </c>
      <c r="S27" t="b">
        <v>1</v>
      </c>
      <c r="T27" t="str">
        <f t="shared" si="6"/>
        <v>games</v>
      </c>
      <c r="U27" t="str">
        <f t="shared" si="7"/>
        <v>video games</v>
      </c>
      <c r="V27" t="s">
        <v>89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48.2</v>
      </c>
      <c r="G28" t="s">
        <v>74</v>
      </c>
      <c r="H28" s="4">
        <f t="shared" si="1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 s="12">
        <f t="shared" si="3"/>
        <v>43339.208333333328</v>
      </c>
      <c r="O28">
        <v>1535346000</v>
      </c>
      <c r="P28">
        <f t="shared" si="4"/>
        <v>2018</v>
      </c>
      <c r="Q28" t="str">
        <f t="shared" si="5"/>
        <v>Jul</v>
      </c>
      <c r="R28" t="b">
        <v>0</v>
      </c>
      <c r="S28" t="b">
        <v>0</v>
      </c>
      <c r="T28" t="str">
        <f t="shared" si="6"/>
        <v>theater</v>
      </c>
      <c r="U28" t="str">
        <f t="shared" si="7"/>
        <v>plays</v>
      </c>
      <c r="V28" t="s">
        <v>33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 s="4">
        <f t="shared" si="1"/>
        <v>106.6</v>
      </c>
      <c r="I29">
        <v>15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 s="12">
        <f t="shared" si="3"/>
        <v>42288.208333333328</v>
      </c>
      <c r="O29">
        <v>1444539600</v>
      </c>
      <c r="P29">
        <f t="shared" si="4"/>
        <v>2015</v>
      </c>
      <c r="Q29" t="str">
        <f t="shared" si="5"/>
        <v>Oct</v>
      </c>
      <c r="R29" t="b">
        <v>0</v>
      </c>
      <c r="S29" t="b">
        <v>0</v>
      </c>
      <c r="T29" t="str">
        <f t="shared" si="6"/>
        <v>music</v>
      </c>
      <c r="U29" t="str">
        <f t="shared" si="7"/>
        <v>rock</v>
      </c>
      <c r="V29" t="s">
        <v>23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105.23</v>
      </c>
      <c r="G30" t="s">
        <v>20</v>
      </c>
      <c r="H30" s="4">
        <f t="shared" si="1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 s="12">
        <f t="shared" si="3"/>
        <v>40241.25</v>
      </c>
      <c r="O30">
        <v>1267682400</v>
      </c>
      <c r="P30">
        <f t="shared" si="4"/>
        <v>2010</v>
      </c>
      <c r="Q30" t="str">
        <f t="shared" si="5"/>
        <v>Feb</v>
      </c>
      <c r="R30" t="b">
        <v>0</v>
      </c>
      <c r="S30" t="b">
        <v>1</v>
      </c>
      <c r="T30" t="str">
        <f t="shared" si="6"/>
        <v>theater</v>
      </c>
      <c r="U30" t="str">
        <f t="shared" si="7"/>
        <v>plays</v>
      </c>
      <c r="V30" t="s">
        <v>33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328.9</v>
      </c>
      <c r="G31" t="s">
        <v>20</v>
      </c>
      <c r="H31" s="4">
        <f t="shared" si="1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 s="12">
        <f t="shared" si="3"/>
        <v>43341.208333333328</v>
      </c>
      <c r="O31">
        <v>1535518800</v>
      </c>
      <c r="P31">
        <f t="shared" si="4"/>
        <v>2018</v>
      </c>
      <c r="Q31" t="str">
        <f t="shared" si="5"/>
        <v>Jul</v>
      </c>
      <c r="R31" t="b">
        <v>0</v>
      </c>
      <c r="S31" t="b">
        <v>0</v>
      </c>
      <c r="T31" t="str">
        <f t="shared" si="6"/>
        <v>film &amp; video</v>
      </c>
      <c r="U31" t="str">
        <f t="shared" si="7"/>
        <v>shorts</v>
      </c>
      <c r="V31" t="s">
        <v>100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160.61000000000001</v>
      </c>
      <c r="G32" t="s">
        <v>20</v>
      </c>
      <c r="H32" s="4">
        <f t="shared" si="1"/>
        <v>112.05426356589147</v>
      </c>
      <c r="I32">
        <v>129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 s="12">
        <f t="shared" si="3"/>
        <v>43614.208333333328</v>
      </c>
      <c r="O32">
        <v>1559106000</v>
      </c>
      <c r="P32">
        <f t="shared" si="4"/>
        <v>2019</v>
      </c>
      <c r="Q32" t="str">
        <f t="shared" si="5"/>
        <v>May</v>
      </c>
      <c r="R32" t="b">
        <v>0</v>
      </c>
      <c r="S32" t="b">
        <v>0</v>
      </c>
      <c r="T32" t="str">
        <f t="shared" si="6"/>
        <v>film &amp; video</v>
      </c>
      <c r="U32" t="str">
        <f t="shared" si="7"/>
        <v>animation</v>
      </c>
      <c r="V32" t="s">
        <v>71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 s="4">
        <f t="shared" si="1"/>
        <v>48.008849557522126</v>
      </c>
      <c r="I33">
        <v>226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 s="12">
        <f t="shared" si="3"/>
        <v>42402.25</v>
      </c>
      <c r="O33">
        <v>1454392800</v>
      </c>
      <c r="P33">
        <f t="shared" si="4"/>
        <v>2016</v>
      </c>
      <c r="Q33" t="str">
        <f t="shared" si="5"/>
        <v>Jan</v>
      </c>
      <c r="R33" t="b">
        <v>0</v>
      </c>
      <c r="S33" t="b">
        <v>0</v>
      </c>
      <c r="T33" t="str">
        <f t="shared" si="6"/>
        <v>games</v>
      </c>
      <c r="U33" t="str">
        <f t="shared" si="7"/>
        <v>video games</v>
      </c>
      <c r="V33" t="s">
        <v>89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86.81</v>
      </c>
      <c r="G34" t="s">
        <v>14</v>
      </c>
      <c r="H34" s="4">
        <f t="shared" si="1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 s="12">
        <f t="shared" si="3"/>
        <v>43137.25</v>
      </c>
      <c r="O34">
        <v>1517896800</v>
      </c>
      <c r="P34">
        <f t="shared" si="4"/>
        <v>2018</v>
      </c>
      <c r="Q34" t="str">
        <f t="shared" si="5"/>
        <v>Jan</v>
      </c>
      <c r="R34" t="b">
        <v>0</v>
      </c>
      <c r="S34" t="b">
        <v>0</v>
      </c>
      <c r="T34" t="str">
        <f t="shared" si="6"/>
        <v>film &amp; video</v>
      </c>
      <c r="U34" t="str">
        <f t="shared" si="7"/>
        <v>documentary</v>
      </c>
      <c r="V34" t="s">
        <v>42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</v>
      </c>
      <c r="G35" t="s">
        <v>20</v>
      </c>
      <c r="H35" s="4">
        <f t="shared" si="1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 s="12">
        <f t="shared" si="3"/>
        <v>41954.25</v>
      </c>
      <c r="O35">
        <v>1415685600</v>
      </c>
      <c r="P35">
        <f t="shared" si="4"/>
        <v>2014</v>
      </c>
      <c r="Q35" t="str">
        <f t="shared" si="5"/>
        <v>Oct</v>
      </c>
      <c r="R35" t="b">
        <v>0</v>
      </c>
      <c r="S35" t="b">
        <v>0</v>
      </c>
      <c r="T35" t="str">
        <f t="shared" si="6"/>
        <v>theater</v>
      </c>
      <c r="U35" t="str">
        <f t="shared" si="7"/>
        <v>plays</v>
      </c>
      <c r="V35" t="s">
        <v>33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150.81</v>
      </c>
      <c r="G36" t="s">
        <v>20</v>
      </c>
      <c r="H36" s="4">
        <f t="shared" si="1"/>
        <v>85</v>
      </c>
      <c r="I36">
        <v>165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 s="12">
        <f t="shared" si="3"/>
        <v>42822.208333333328</v>
      </c>
      <c r="O36">
        <v>1490677200</v>
      </c>
      <c r="P36">
        <f t="shared" si="4"/>
        <v>2017</v>
      </c>
      <c r="Q36" t="str">
        <f t="shared" si="5"/>
        <v>Mar</v>
      </c>
      <c r="R36" t="b">
        <v>0</v>
      </c>
      <c r="S36" t="b">
        <v>0</v>
      </c>
      <c r="T36" t="str">
        <f t="shared" si="6"/>
        <v>film &amp; video</v>
      </c>
      <c r="U36" t="str">
        <f t="shared" si="7"/>
        <v>documentary</v>
      </c>
      <c r="V36" t="s">
        <v>42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150.30000000000001</v>
      </c>
      <c r="G37" t="s">
        <v>20</v>
      </c>
      <c r="H37" s="4">
        <f t="shared" si="1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 s="12">
        <f t="shared" si="3"/>
        <v>43526.25</v>
      </c>
      <c r="O37">
        <v>1551506400</v>
      </c>
      <c r="P37">
        <f t="shared" si="4"/>
        <v>2019</v>
      </c>
      <c r="Q37" t="str">
        <f t="shared" si="5"/>
        <v>Jan</v>
      </c>
      <c r="R37" t="b">
        <v>0</v>
      </c>
      <c r="S37" t="b">
        <v>1</v>
      </c>
      <c r="T37" t="str">
        <f t="shared" si="6"/>
        <v>film &amp; video</v>
      </c>
      <c r="U37" t="str">
        <f t="shared" si="7"/>
        <v>drama</v>
      </c>
      <c r="V37" t="s">
        <v>53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157.29</v>
      </c>
      <c r="G38" t="s">
        <v>20</v>
      </c>
      <c r="H38" s="4">
        <f t="shared" si="1"/>
        <v>68.8125</v>
      </c>
      <c r="I38">
        <v>16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 s="12">
        <f t="shared" si="3"/>
        <v>40625.208333333336</v>
      </c>
      <c r="O38">
        <v>1300856400</v>
      </c>
      <c r="P38">
        <f t="shared" si="4"/>
        <v>2011</v>
      </c>
      <c r="Q38" t="str">
        <f t="shared" si="5"/>
        <v>Feb</v>
      </c>
      <c r="R38" t="b">
        <v>0</v>
      </c>
      <c r="S38" t="b">
        <v>0</v>
      </c>
      <c r="T38" t="str">
        <f t="shared" si="6"/>
        <v>theater</v>
      </c>
      <c r="U38" t="str">
        <f t="shared" si="7"/>
        <v>plays</v>
      </c>
      <c r="V38" t="s">
        <v>33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139.99</v>
      </c>
      <c r="G39" t="s">
        <v>20</v>
      </c>
      <c r="H39" s="4">
        <f t="shared" si="1"/>
        <v>105.97196261682242</v>
      </c>
      <c r="I39">
        <v>107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 s="12">
        <f t="shared" si="3"/>
        <v>43777.25</v>
      </c>
      <c r="O39">
        <v>1573192800</v>
      </c>
      <c r="P39">
        <f t="shared" si="4"/>
        <v>2019</v>
      </c>
      <c r="Q39" t="str">
        <f t="shared" si="5"/>
        <v>Oct</v>
      </c>
      <c r="R39" t="b">
        <v>0</v>
      </c>
      <c r="S39" t="b">
        <v>1</v>
      </c>
      <c r="T39" t="str">
        <f t="shared" si="6"/>
        <v>publishing</v>
      </c>
      <c r="U39" t="str">
        <f t="shared" si="7"/>
        <v>fiction</v>
      </c>
      <c r="V39" t="s">
        <v>119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</v>
      </c>
      <c r="G40" t="s">
        <v>20</v>
      </c>
      <c r="H40" s="4">
        <f t="shared" si="1"/>
        <v>75.261194029850742</v>
      </c>
      <c r="I40">
        <v>134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 s="12">
        <f t="shared" si="3"/>
        <v>40474.208333333336</v>
      </c>
      <c r="O40">
        <v>1287810000</v>
      </c>
      <c r="P40">
        <f t="shared" si="4"/>
        <v>2010</v>
      </c>
      <c r="Q40" t="str">
        <f t="shared" si="5"/>
        <v>Oct</v>
      </c>
      <c r="R40" t="b">
        <v>0</v>
      </c>
      <c r="S40" t="b">
        <v>0</v>
      </c>
      <c r="T40" t="str">
        <f t="shared" si="6"/>
        <v>photography</v>
      </c>
      <c r="U40" t="str">
        <f t="shared" si="7"/>
        <v>photography books</v>
      </c>
      <c r="V40" t="s">
        <v>122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50.78</v>
      </c>
      <c r="G41" t="s">
        <v>14</v>
      </c>
      <c r="H41" s="4">
        <f t="shared" si="1"/>
        <v>57.125</v>
      </c>
      <c r="I41">
        <v>88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 s="12">
        <f t="shared" si="3"/>
        <v>41344.208333333336</v>
      </c>
      <c r="O41">
        <v>1362978000</v>
      </c>
      <c r="P41">
        <f t="shared" si="4"/>
        <v>2013</v>
      </c>
      <c r="Q41" t="str">
        <f t="shared" si="5"/>
        <v>Feb</v>
      </c>
      <c r="R41" t="b">
        <v>0</v>
      </c>
      <c r="S41" t="b">
        <v>0</v>
      </c>
      <c r="T41" t="str">
        <f t="shared" si="6"/>
        <v>theater</v>
      </c>
      <c r="U41" t="str">
        <f t="shared" si="7"/>
        <v>plays</v>
      </c>
      <c r="V41" t="s">
        <v>33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169.07</v>
      </c>
      <c r="G42" t="s">
        <v>20</v>
      </c>
      <c r="H42" s="4">
        <f t="shared" si="1"/>
        <v>75.141414141414145</v>
      </c>
      <c r="I42">
        <v>198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 s="12">
        <f t="shared" si="3"/>
        <v>40353.208333333336</v>
      </c>
      <c r="O42">
        <v>1277355600</v>
      </c>
      <c r="P42">
        <f t="shared" si="4"/>
        <v>2010</v>
      </c>
      <c r="Q42" t="str">
        <f t="shared" si="5"/>
        <v>Jun</v>
      </c>
      <c r="R42" t="b">
        <v>0</v>
      </c>
      <c r="S42" t="b">
        <v>1</v>
      </c>
      <c r="T42" t="str">
        <f t="shared" si="6"/>
        <v>technology</v>
      </c>
      <c r="U42" t="str">
        <f t="shared" si="7"/>
        <v>wearables</v>
      </c>
      <c r="V42" t="s">
        <v>65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212.93</v>
      </c>
      <c r="G43" t="s">
        <v>20</v>
      </c>
      <c r="H43" s="4">
        <f t="shared" si="1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 s="12">
        <f t="shared" si="3"/>
        <v>41182.208333333336</v>
      </c>
      <c r="O43">
        <v>1348981200</v>
      </c>
      <c r="P43">
        <f t="shared" si="4"/>
        <v>2012</v>
      </c>
      <c r="Q43" t="str">
        <f t="shared" si="5"/>
        <v>Sep</v>
      </c>
      <c r="R43" t="b">
        <v>0</v>
      </c>
      <c r="S43" t="b">
        <v>1</v>
      </c>
      <c r="T43" t="str">
        <f t="shared" si="6"/>
        <v>music</v>
      </c>
      <c r="U43" t="str">
        <f t="shared" si="7"/>
        <v>rock</v>
      </c>
      <c r="V43" t="s">
        <v>23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</v>
      </c>
      <c r="G44" t="s">
        <v>20</v>
      </c>
      <c r="H44" s="4">
        <f t="shared" si="1"/>
        <v>35.995495495495497</v>
      </c>
      <c r="I44">
        <v>222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 s="12">
        <f t="shared" si="3"/>
        <v>40737.208333333336</v>
      </c>
      <c r="O44">
        <v>1310533200</v>
      </c>
      <c r="P44">
        <f t="shared" si="4"/>
        <v>2011</v>
      </c>
      <c r="Q44" t="str">
        <f t="shared" si="5"/>
        <v>Jul</v>
      </c>
      <c r="R44" t="b">
        <v>0</v>
      </c>
      <c r="S44" t="b">
        <v>0</v>
      </c>
      <c r="T44" t="str">
        <f t="shared" si="6"/>
        <v>food</v>
      </c>
      <c r="U44" t="str">
        <f t="shared" si="7"/>
        <v>food trucks</v>
      </c>
      <c r="V44" t="s">
        <v>17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185.94</v>
      </c>
      <c r="G45" t="s">
        <v>20</v>
      </c>
      <c r="H45" s="4">
        <f t="shared" si="1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 s="12">
        <f t="shared" si="3"/>
        <v>41860.208333333336</v>
      </c>
      <c r="O45">
        <v>1407560400</v>
      </c>
      <c r="P45">
        <f t="shared" si="4"/>
        <v>2014</v>
      </c>
      <c r="Q45" t="str">
        <f t="shared" si="5"/>
        <v>Jul</v>
      </c>
      <c r="R45" t="b">
        <v>0</v>
      </c>
      <c r="S45" t="b">
        <v>0</v>
      </c>
      <c r="T45" t="str">
        <f t="shared" si="6"/>
        <v>publishing</v>
      </c>
      <c r="U45" t="str">
        <f t="shared" si="7"/>
        <v>radio &amp; podcasts</v>
      </c>
      <c r="V45" t="s">
        <v>133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</v>
      </c>
      <c r="G46" t="s">
        <v>20</v>
      </c>
      <c r="H46" s="4">
        <f t="shared" si="1"/>
        <v>107.56122448979592</v>
      </c>
      <c r="I46">
        <v>98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 s="12">
        <f t="shared" si="3"/>
        <v>43542.208333333328</v>
      </c>
      <c r="O46">
        <v>1552885200</v>
      </c>
      <c r="P46">
        <f t="shared" si="4"/>
        <v>2019</v>
      </c>
      <c r="Q46" t="str">
        <f t="shared" si="5"/>
        <v>Mar</v>
      </c>
      <c r="R46" t="b">
        <v>0</v>
      </c>
      <c r="S46" t="b">
        <v>0</v>
      </c>
      <c r="T46" t="str">
        <f t="shared" si="6"/>
        <v>publishing</v>
      </c>
      <c r="U46" t="str">
        <f t="shared" si="7"/>
        <v>fiction</v>
      </c>
      <c r="V46" t="s">
        <v>119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</v>
      </c>
      <c r="G47" t="s">
        <v>14</v>
      </c>
      <c r="H47" s="4">
        <f t="shared" si="1"/>
        <v>94.375</v>
      </c>
      <c r="I47">
        <v>48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 s="12">
        <f t="shared" si="3"/>
        <v>42691.25</v>
      </c>
      <c r="O47">
        <v>1479362400</v>
      </c>
      <c r="P47">
        <f t="shared" si="4"/>
        <v>2016</v>
      </c>
      <c r="Q47" t="str">
        <f t="shared" si="5"/>
        <v>Nov</v>
      </c>
      <c r="R47" t="b">
        <v>0</v>
      </c>
      <c r="S47" t="b">
        <v>1</v>
      </c>
      <c r="T47" t="str">
        <f t="shared" si="6"/>
        <v>theater</v>
      </c>
      <c r="U47" t="str">
        <f t="shared" si="7"/>
        <v>plays</v>
      </c>
      <c r="V47" t="s">
        <v>33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</v>
      </c>
      <c r="G48" t="s">
        <v>20</v>
      </c>
      <c r="H48" s="4">
        <f t="shared" si="1"/>
        <v>46.163043478260867</v>
      </c>
      <c r="I48">
        <v>92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 s="12">
        <f t="shared" si="3"/>
        <v>40390.208333333336</v>
      </c>
      <c r="O48">
        <v>1280552400</v>
      </c>
      <c r="P48">
        <f t="shared" si="4"/>
        <v>2010</v>
      </c>
      <c r="Q48" t="str">
        <f t="shared" si="5"/>
        <v>Jul</v>
      </c>
      <c r="R48" t="b">
        <v>0</v>
      </c>
      <c r="S48" t="b">
        <v>0</v>
      </c>
      <c r="T48" t="str">
        <f t="shared" si="6"/>
        <v>music</v>
      </c>
      <c r="U48" t="str">
        <f t="shared" si="7"/>
        <v>rock</v>
      </c>
      <c r="V48" t="s">
        <v>23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475.27</v>
      </c>
      <c r="G49" t="s">
        <v>20</v>
      </c>
      <c r="H49" s="4">
        <f t="shared" si="1"/>
        <v>47.845637583892618</v>
      </c>
      <c r="I49">
        <v>149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 s="12">
        <f t="shared" si="3"/>
        <v>41757.208333333336</v>
      </c>
      <c r="O49">
        <v>1398661200</v>
      </c>
      <c r="P49">
        <f t="shared" si="4"/>
        <v>2014</v>
      </c>
      <c r="Q49" t="str">
        <f t="shared" si="5"/>
        <v>Mar</v>
      </c>
      <c r="R49" t="b">
        <v>0</v>
      </c>
      <c r="S49" t="b">
        <v>0</v>
      </c>
      <c r="T49" t="str">
        <f t="shared" si="6"/>
        <v>theater</v>
      </c>
      <c r="U49" t="str">
        <f t="shared" si="7"/>
        <v>plays</v>
      </c>
      <c r="V49" t="s">
        <v>33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</v>
      </c>
      <c r="G50" t="s">
        <v>20</v>
      </c>
      <c r="H50" s="4">
        <f t="shared" si="1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 s="12">
        <f t="shared" si="3"/>
        <v>42192.208333333328</v>
      </c>
      <c r="O50">
        <v>1436245200</v>
      </c>
      <c r="P50">
        <f t="shared" si="4"/>
        <v>2015</v>
      </c>
      <c r="Q50" t="str">
        <f t="shared" si="5"/>
        <v>Jun</v>
      </c>
      <c r="R50" t="b">
        <v>0</v>
      </c>
      <c r="S50" t="b">
        <v>0</v>
      </c>
      <c r="T50" t="str">
        <f t="shared" si="6"/>
        <v>theater</v>
      </c>
      <c r="U50" t="str">
        <f t="shared" si="7"/>
        <v>plays</v>
      </c>
      <c r="V50" t="s">
        <v>33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189.63</v>
      </c>
      <c r="G51" t="s">
        <v>20</v>
      </c>
      <c r="H51" s="4">
        <f t="shared" si="1"/>
        <v>45.059405940594061</v>
      </c>
      <c r="I51">
        <v>303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 s="12">
        <f t="shared" si="3"/>
        <v>43803.25</v>
      </c>
      <c r="O51">
        <v>1575439200</v>
      </c>
      <c r="P51">
        <f t="shared" si="4"/>
        <v>2019</v>
      </c>
      <c r="Q51" t="str">
        <f t="shared" si="5"/>
        <v>Oct</v>
      </c>
      <c r="R51" t="b">
        <v>0</v>
      </c>
      <c r="S51" t="b">
        <v>0</v>
      </c>
      <c r="T51" t="str">
        <f t="shared" si="6"/>
        <v>music</v>
      </c>
      <c r="U51" t="str">
        <f t="shared" si="7"/>
        <v>rock</v>
      </c>
      <c r="V51" t="s">
        <v>23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 s="4">
        <f t="shared" si="1"/>
        <v>2</v>
      </c>
      <c r="I52">
        <v>1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 s="12">
        <f t="shared" si="3"/>
        <v>41515.208333333336</v>
      </c>
      <c r="O52">
        <v>1377752400</v>
      </c>
      <c r="P52">
        <f t="shared" si="4"/>
        <v>2013</v>
      </c>
      <c r="Q52" t="str">
        <f t="shared" si="5"/>
        <v>Aug</v>
      </c>
      <c r="R52" t="b">
        <v>0</v>
      </c>
      <c r="S52" t="b">
        <v>0</v>
      </c>
      <c r="T52" t="str">
        <f t="shared" si="6"/>
        <v>music</v>
      </c>
      <c r="U52" t="str">
        <f t="shared" si="7"/>
        <v>metal</v>
      </c>
      <c r="V52" t="s">
        <v>148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91.87</v>
      </c>
      <c r="G53" t="s">
        <v>14</v>
      </c>
      <c r="H53" s="4">
        <f t="shared" si="1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 s="12">
        <f t="shared" si="3"/>
        <v>41011.208333333336</v>
      </c>
      <c r="O53">
        <v>1334206800</v>
      </c>
      <c r="P53">
        <f t="shared" si="4"/>
        <v>2012</v>
      </c>
      <c r="Q53" t="str">
        <f t="shared" si="5"/>
        <v>Mar</v>
      </c>
      <c r="R53" t="b">
        <v>0</v>
      </c>
      <c r="S53" t="b">
        <v>1</v>
      </c>
      <c r="T53" t="str">
        <f t="shared" si="6"/>
        <v>technology</v>
      </c>
      <c r="U53" t="str">
        <f t="shared" si="7"/>
        <v>wearables</v>
      </c>
      <c r="V53" t="s">
        <v>65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</v>
      </c>
      <c r="G54" t="s">
        <v>14</v>
      </c>
      <c r="H54" s="4">
        <f t="shared" si="1"/>
        <v>32.786666666666669</v>
      </c>
      <c r="I54">
        <v>75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 s="12">
        <f t="shared" si="3"/>
        <v>40440.208333333336</v>
      </c>
      <c r="O54">
        <v>1284872400</v>
      </c>
      <c r="P54">
        <f t="shared" si="4"/>
        <v>2010</v>
      </c>
      <c r="Q54" t="str">
        <f t="shared" si="5"/>
        <v>Sep</v>
      </c>
      <c r="R54" t="b">
        <v>0</v>
      </c>
      <c r="S54" t="b">
        <v>0</v>
      </c>
      <c r="T54" t="str">
        <f t="shared" si="6"/>
        <v>theater</v>
      </c>
      <c r="U54" t="str">
        <f t="shared" si="7"/>
        <v>plays</v>
      </c>
      <c r="V54" t="s">
        <v>33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140.41</v>
      </c>
      <c r="G55" t="s">
        <v>20</v>
      </c>
      <c r="H55" s="4">
        <f t="shared" si="1"/>
        <v>59.119617224880386</v>
      </c>
      <c r="I55">
        <v>209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 s="12">
        <f t="shared" si="3"/>
        <v>41818.208333333336</v>
      </c>
      <c r="O55">
        <v>1403931600</v>
      </c>
      <c r="P55">
        <f t="shared" si="4"/>
        <v>2014</v>
      </c>
      <c r="Q55" t="str">
        <f t="shared" si="5"/>
        <v>May</v>
      </c>
      <c r="R55" t="b">
        <v>0</v>
      </c>
      <c r="S55" t="b">
        <v>0</v>
      </c>
      <c r="T55" t="str">
        <f t="shared" si="6"/>
        <v>film &amp; video</v>
      </c>
      <c r="U55" t="str">
        <f t="shared" si="7"/>
        <v>drama</v>
      </c>
      <c r="V55" t="s">
        <v>53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89.87</v>
      </c>
      <c r="G56" t="s">
        <v>14</v>
      </c>
      <c r="H56" s="4">
        <f t="shared" si="1"/>
        <v>44.93333333333333</v>
      </c>
      <c r="I56">
        <v>120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 s="12">
        <f t="shared" si="3"/>
        <v>43176.208333333328</v>
      </c>
      <c r="O56">
        <v>1521262800</v>
      </c>
      <c r="P56">
        <f t="shared" si="4"/>
        <v>2018</v>
      </c>
      <c r="Q56" t="str">
        <f t="shared" si="5"/>
        <v>Mar</v>
      </c>
      <c r="R56" t="b">
        <v>0</v>
      </c>
      <c r="S56" t="b">
        <v>0</v>
      </c>
      <c r="T56" t="str">
        <f t="shared" si="6"/>
        <v>technology</v>
      </c>
      <c r="U56" t="str">
        <f t="shared" si="7"/>
        <v>wearables</v>
      </c>
      <c r="V56" t="s">
        <v>65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177.97</v>
      </c>
      <c r="G57" t="s">
        <v>20</v>
      </c>
      <c r="H57" s="4">
        <f t="shared" si="1"/>
        <v>89.664122137404576</v>
      </c>
      <c r="I57">
        <v>131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 s="12">
        <f t="shared" si="3"/>
        <v>43316.208333333328</v>
      </c>
      <c r="O57">
        <v>1533358800</v>
      </c>
      <c r="P57">
        <f t="shared" si="4"/>
        <v>2018</v>
      </c>
      <c r="Q57" t="str">
        <f t="shared" si="5"/>
        <v>Jul</v>
      </c>
      <c r="R57" t="b">
        <v>0</v>
      </c>
      <c r="S57" t="b">
        <v>0</v>
      </c>
      <c r="T57" t="str">
        <f t="shared" si="6"/>
        <v>music</v>
      </c>
      <c r="U57" t="str">
        <f t="shared" si="7"/>
        <v>jazz</v>
      </c>
      <c r="V57" t="s">
        <v>159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</v>
      </c>
      <c r="G58" t="s">
        <v>20</v>
      </c>
      <c r="H58" s="4">
        <f t="shared" si="1"/>
        <v>70.079268292682926</v>
      </c>
      <c r="I58">
        <v>164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 s="12">
        <f t="shared" si="3"/>
        <v>42021.25</v>
      </c>
      <c r="O58">
        <v>1421474400</v>
      </c>
      <c r="P58">
        <f t="shared" si="4"/>
        <v>2015</v>
      </c>
      <c r="Q58" t="str">
        <f t="shared" si="5"/>
        <v>Jan</v>
      </c>
      <c r="R58" t="b">
        <v>0</v>
      </c>
      <c r="S58" t="b">
        <v>0</v>
      </c>
      <c r="T58" t="str">
        <f t="shared" si="6"/>
        <v>technology</v>
      </c>
      <c r="U58" t="str">
        <f t="shared" si="7"/>
        <v>wearables</v>
      </c>
      <c r="V58" t="s">
        <v>65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215.28</v>
      </c>
      <c r="G59" t="s">
        <v>20</v>
      </c>
      <c r="H59" s="4">
        <f t="shared" si="1"/>
        <v>31.059701492537314</v>
      </c>
      <c r="I59">
        <v>201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 s="12">
        <f t="shared" si="3"/>
        <v>42991.208333333328</v>
      </c>
      <c r="O59">
        <v>1505278800</v>
      </c>
      <c r="P59">
        <f t="shared" si="4"/>
        <v>2017</v>
      </c>
      <c r="Q59" t="str">
        <f t="shared" si="5"/>
        <v>Sep</v>
      </c>
      <c r="R59" t="b">
        <v>0</v>
      </c>
      <c r="S59" t="b">
        <v>0</v>
      </c>
      <c r="T59" t="str">
        <f t="shared" si="6"/>
        <v>games</v>
      </c>
      <c r="U59" t="str">
        <f t="shared" si="7"/>
        <v>video games</v>
      </c>
      <c r="V59" t="s">
        <v>89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</v>
      </c>
      <c r="G60" t="s">
        <v>20</v>
      </c>
      <c r="H60" s="4">
        <f t="shared" si="1"/>
        <v>29.061611374407583</v>
      </c>
      <c r="I60">
        <v>211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 s="12">
        <f t="shared" si="3"/>
        <v>42281.208333333328</v>
      </c>
      <c r="O60">
        <v>1443934800</v>
      </c>
      <c r="P60">
        <f t="shared" si="4"/>
        <v>2015</v>
      </c>
      <c r="Q60" t="str">
        <f t="shared" si="5"/>
        <v>Sep</v>
      </c>
      <c r="R60" t="b">
        <v>0</v>
      </c>
      <c r="S60" t="b">
        <v>0</v>
      </c>
      <c r="T60" t="str">
        <f t="shared" si="6"/>
        <v>theater</v>
      </c>
      <c r="U60" t="str">
        <f t="shared" si="7"/>
        <v>plays</v>
      </c>
      <c r="V60" t="s">
        <v>33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</v>
      </c>
      <c r="G61" t="s">
        <v>20</v>
      </c>
      <c r="H61" s="4">
        <f t="shared" si="1"/>
        <v>30.0859375</v>
      </c>
      <c r="I61">
        <v>128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 s="12">
        <f t="shared" si="3"/>
        <v>42913.208333333328</v>
      </c>
      <c r="O61">
        <v>1498539600</v>
      </c>
      <c r="P61">
        <f t="shared" si="4"/>
        <v>2017</v>
      </c>
      <c r="Q61" t="str">
        <f t="shared" si="5"/>
        <v>Jun</v>
      </c>
      <c r="R61" t="b">
        <v>0</v>
      </c>
      <c r="S61" t="b">
        <v>1</v>
      </c>
      <c r="T61" t="str">
        <f t="shared" si="6"/>
        <v>theater</v>
      </c>
      <c r="U61" t="str">
        <f t="shared" si="7"/>
        <v>plays</v>
      </c>
      <c r="V61" t="s">
        <v>33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</v>
      </c>
      <c r="G62" t="s">
        <v>20</v>
      </c>
      <c r="H62" s="4">
        <f t="shared" si="1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 s="12">
        <f t="shared" si="3"/>
        <v>41110.208333333336</v>
      </c>
      <c r="O62">
        <v>1342760400</v>
      </c>
      <c r="P62">
        <f t="shared" si="4"/>
        <v>2012</v>
      </c>
      <c r="Q62" t="str">
        <f t="shared" si="5"/>
        <v>Jul</v>
      </c>
      <c r="R62" t="b">
        <v>0</v>
      </c>
      <c r="S62" t="b">
        <v>0</v>
      </c>
      <c r="T62" t="str">
        <f t="shared" si="6"/>
        <v>theater</v>
      </c>
      <c r="U62" t="str">
        <f t="shared" si="7"/>
        <v>plays</v>
      </c>
      <c r="V62" t="s">
        <v>33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92.75</v>
      </c>
      <c r="G63" t="s">
        <v>14</v>
      </c>
      <c r="H63" s="4">
        <f t="shared" si="1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 s="12">
        <f t="shared" si="3"/>
        <v>40635.208333333336</v>
      </c>
      <c r="O63">
        <v>1301720400</v>
      </c>
      <c r="P63">
        <f t="shared" si="4"/>
        <v>2011</v>
      </c>
      <c r="Q63" t="str">
        <f t="shared" si="5"/>
        <v>Feb</v>
      </c>
      <c r="R63" t="b">
        <v>0</v>
      </c>
      <c r="S63" t="b">
        <v>0</v>
      </c>
      <c r="T63" t="str">
        <f t="shared" si="6"/>
        <v>theater</v>
      </c>
      <c r="U63" t="str">
        <f t="shared" si="7"/>
        <v>plays</v>
      </c>
      <c r="V63" t="s">
        <v>33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 s="4">
        <f t="shared" si="1"/>
        <v>58.040160642570278</v>
      </c>
      <c r="I64">
        <v>249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 s="12">
        <f t="shared" si="3"/>
        <v>42161.208333333328</v>
      </c>
      <c r="O64">
        <v>1433566800</v>
      </c>
      <c r="P64">
        <f t="shared" si="4"/>
        <v>2015</v>
      </c>
      <c r="Q64" t="str">
        <f t="shared" si="5"/>
        <v>Jun</v>
      </c>
      <c r="R64" t="b">
        <v>0</v>
      </c>
      <c r="S64" t="b">
        <v>0</v>
      </c>
      <c r="T64" t="str">
        <f t="shared" si="6"/>
        <v>technology</v>
      </c>
      <c r="U64" t="str">
        <f t="shared" si="7"/>
        <v>web</v>
      </c>
      <c r="V64" t="s">
        <v>28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</v>
      </c>
      <c r="G65" t="s">
        <v>14</v>
      </c>
      <c r="H65" s="4">
        <f t="shared" si="1"/>
        <v>111.4</v>
      </c>
      <c r="I65">
        <v>5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 s="12">
        <f t="shared" si="3"/>
        <v>42859.208333333328</v>
      </c>
      <c r="O65">
        <v>1493874000</v>
      </c>
      <c r="P65">
        <f t="shared" si="4"/>
        <v>2017</v>
      </c>
      <c r="Q65" t="str">
        <f t="shared" si="5"/>
        <v>Apr</v>
      </c>
      <c r="R65" t="b">
        <v>0</v>
      </c>
      <c r="S65" t="b">
        <v>0</v>
      </c>
      <c r="T65" t="str">
        <f t="shared" si="6"/>
        <v>theater</v>
      </c>
      <c r="U65" t="str">
        <f t="shared" si="7"/>
        <v>plays</v>
      </c>
      <c r="V65" t="s">
        <v>33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si="0"/>
        <v>97.64</v>
      </c>
      <c r="G66" t="s">
        <v>14</v>
      </c>
      <c r="H66" s="4">
        <f t="shared" si="1"/>
        <v>71.94736842105263</v>
      </c>
      <c r="I66">
        <v>38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 s="12">
        <f t="shared" si="3"/>
        <v>43298.208333333328</v>
      </c>
      <c r="O66">
        <v>1531803600</v>
      </c>
      <c r="P66">
        <f t="shared" si="4"/>
        <v>2018</v>
      </c>
      <c r="Q66" t="str">
        <f t="shared" si="5"/>
        <v>Jul</v>
      </c>
      <c r="R66" t="b">
        <v>0</v>
      </c>
      <c r="S66" t="b">
        <v>1</v>
      </c>
      <c r="T66" t="str">
        <f t="shared" si="6"/>
        <v>technology</v>
      </c>
      <c r="U66" t="str">
        <f t="shared" si="7"/>
        <v>web</v>
      </c>
      <c r="V66" t="s">
        <v>28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ref="F67:F130" si="8">ROUND(E67/D67*100,2)</f>
        <v>236.15</v>
      </c>
      <c r="G67" t="s">
        <v>20</v>
      </c>
      <c r="H67" s="4">
        <f t="shared" ref="H67:H130" si="9">IF(E67=0,0,E67/I67)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2">
        <f t="shared" ref="M67:M130" si="10">(((L67/60)/60)/24)+DATE(1970,1,1)</f>
        <v>40570.25</v>
      </c>
      <c r="N67" s="12">
        <f t="shared" ref="N67:N130" si="11">(((O67/60)/60)/24)+DATE(1970,1,1)</f>
        <v>40577.25</v>
      </c>
      <c r="O67">
        <v>1296712800</v>
      </c>
      <c r="P67">
        <f t="shared" ref="P67:P130" si="12">YEAR(M67)</f>
        <v>2011</v>
      </c>
      <c r="Q67" t="str">
        <f t="shared" ref="Q67:Q130" si="13">TEXT(MONTH(M67)*29,"mmm")</f>
        <v>Jan</v>
      </c>
      <c r="R67" t="b">
        <v>0</v>
      </c>
      <c r="S67" t="b">
        <v>0</v>
      </c>
      <c r="T67" t="str">
        <f t="shared" ref="T67:T130" si="14">LEFT(V67,SEARCH("/",V67,1)-1)</f>
        <v>theater</v>
      </c>
      <c r="U67" t="str">
        <f t="shared" ref="U67:U130" si="15">RIGHT(V67,LEN(V67)-SEARCH("/",V67,1))</f>
        <v>plays</v>
      </c>
      <c r="V67" t="s">
        <v>33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8"/>
        <v>45.07</v>
      </c>
      <c r="G68" t="s">
        <v>14</v>
      </c>
      <c r="H68" s="4">
        <f t="shared" si="9"/>
        <v>108.91666666666667</v>
      </c>
      <c r="I68">
        <v>12</v>
      </c>
      <c r="J68" t="s">
        <v>21</v>
      </c>
      <c r="K68" t="s">
        <v>22</v>
      </c>
      <c r="L68">
        <v>1428469200</v>
      </c>
      <c r="M68" s="12">
        <f t="shared" si="10"/>
        <v>42102.208333333328</v>
      </c>
      <c r="N68" s="12">
        <f t="shared" si="11"/>
        <v>42107.208333333328</v>
      </c>
      <c r="O68">
        <v>1428901200</v>
      </c>
      <c r="P68">
        <f t="shared" si="12"/>
        <v>2015</v>
      </c>
      <c r="Q68" t="str">
        <f t="shared" si="13"/>
        <v>Apr</v>
      </c>
      <c r="R68" t="b">
        <v>0</v>
      </c>
      <c r="S68" t="b">
        <v>1</v>
      </c>
      <c r="T68" t="str">
        <f t="shared" si="14"/>
        <v>theater</v>
      </c>
      <c r="U68" t="str">
        <f t="shared" si="15"/>
        <v>plays</v>
      </c>
      <c r="V68" t="s">
        <v>33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8"/>
        <v>162.38999999999999</v>
      </c>
      <c r="G69" t="s">
        <v>20</v>
      </c>
      <c r="H69" s="4">
        <f t="shared" si="9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2">
        <f t="shared" si="10"/>
        <v>40203.25</v>
      </c>
      <c r="N69" s="12">
        <f t="shared" si="11"/>
        <v>40208.25</v>
      </c>
      <c r="O69">
        <v>1264831200</v>
      </c>
      <c r="P69">
        <f t="shared" si="12"/>
        <v>2010</v>
      </c>
      <c r="Q69" t="str">
        <f t="shared" si="13"/>
        <v>Jan</v>
      </c>
      <c r="R69" t="b">
        <v>0</v>
      </c>
      <c r="S69" t="b">
        <v>1</v>
      </c>
      <c r="T69" t="str">
        <f t="shared" si="14"/>
        <v>technology</v>
      </c>
      <c r="U69" t="str">
        <f t="shared" si="15"/>
        <v>wearables</v>
      </c>
      <c r="V69" t="s">
        <v>65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8"/>
        <v>254.53</v>
      </c>
      <c r="G70" t="s">
        <v>20</v>
      </c>
      <c r="H70" s="4">
        <f t="shared" si="9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2">
        <f t="shared" si="10"/>
        <v>42943.208333333328</v>
      </c>
      <c r="N70" s="12">
        <f t="shared" si="11"/>
        <v>42990.208333333328</v>
      </c>
      <c r="O70">
        <v>1505192400</v>
      </c>
      <c r="P70">
        <f t="shared" si="12"/>
        <v>2017</v>
      </c>
      <c r="Q70" t="str">
        <f t="shared" si="13"/>
        <v>Jul</v>
      </c>
      <c r="R70" t="b">
        <v>0</v>
      </c>
      <c r="S70" t="b">
        <v>1</v>
      </c>
      <c r="T70" t="str">
        <f t="shared" si="14"/>
        <v>theater</v>
      </c>
      <c r="U70" t="str">
        <f t="shared" si="15"/>
        <v>plays</v>
      </c>
      <c r="V70" t="s">
        <v>33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8"/>
        <v>24.06</v>
      </c>
      <c r="G71" t="s">
        <v>74</v>
      </c>
      <c r="H71" s="4">
        <f t="shared" si="9"/>
        <v>111.82352941176471</v>
      </c>
      <c r="I71">
        <v>17</v>
      </c>
      <c r="J71" t="s">
        <v>21</v>
      </c>
      <c r="K71" t="s">
        <v>22</v>
      </c>
      <c r="L71">
        <v>1292738400</v>
      </c>
      <c r="M71" s="12">
        <f t="shared" si="10"/>
        <v>40531.25</v>
      </c>
      <c r="N71" s="12">
        <f t="shared" si="11"/>
        <v>40565.25</v>
      </c>
      <c r="O71">
        <v>1295676000</v>
      </c>
      <c r="P71">
        <f t="shared" si="12"/>
        <v>2010</v>
      </c>
      <c r="Q71" t="str">
        <f t="shared" si="13"/>
        <v>Dec</v>
      </c>
      <c r="R71" t="b">
        <v>0</v>
      </c>
      <c r="S71" t="b">
        <v>0</v>
      </c>
      <c r="T71" t="str">
        <f t="shared" si="14"/>
        <v>theater</v>
      </c>
      <c r="U71" t="str">
        <f t="shared" si="15"/>
        <v>plays</v>
      </c>
      <c r="V71" t="s">
        <v>33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8"/>
        <v>123.74</v>
      </c>
      <c r="G72" t="s">
        <v>20</v>
      </c>
      <c r="H72" s="4">
        <f t="shared" si="9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2">
        <f t="shared" si="10"/>
        <v>40484.208333333336</v>
      </c>
      <c r="N72" s="12">
        <f t="shared" si="11"/>
        <v>40533.25</v>
      </c>
      <c r="O72">
        <v>1292911200</v>
      </c>
      <c r="P72">
        <f t="shared" si="12"/>
        <v>2010</v>
      </c>
      <c r="Q72" t="str">
        <f t="shared" si="13"/>
        <v>Nov</v>
      </c>
      <c r="R72" t="b">
        <v>0</v>
      </c>
      <c r="S72" t="b">
        <v>1</v>
      </c>
      <c r="T72" t="str">
        <f t="shared" si="14"/>
        <v>theater</v>
      </c>
      <c r="U72" t="str">
        <f t="shared" si="15"/>
        <v>plays</v>
      </c>
      <c r="V72" t="s">
        <v>33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8"/>
        <v>108.07</v>
      </c>
      <c r="G73" t="s">
        <v>20</v>
      </c>
      <c r="H73" s="4">
        <f t="shared" si="9"/>
        <v>85.315789473684205</v>
      </c>
      <c r="I73">
        <v>76</v>
      </c>
      <c r="J73" t="s">
        <v>21</v>
      </c>
      <c r="K73" t="s">
        <v>22</v>
      </c>
      <c r="L73">
        <v>1575093600</v>
      </c>
      <c r="M73" s="12">
        <f t="shared" si="10"/>
        <v>43799.25</v>
      </c>
      <c r="N73" s="12">
        <f t="shared" si="11"/>
        <v>43803.25</v>
      </c>
      <c r="O73">
        <v>1575439200</v>
      </c>
      <c r="P73">
        <f t="shared" si="12"/>
        <v>2019</v>
      </c>
      <c r="Q73" t="str">
        <f t="shared" si="13"/>
        <v>Nov</v>
      </c>
      <c r="R73" t="b">
        <v>0</v>
      </c>
      <c r="S73" t="b">
        <v>0</v>
      </c>
      <c r="T73" t="str">
        <f t="shared" si="14"/>
        <v>theater</v>
      </c>
      <c r="U73" t="str">
        <f t="shared" si="15"/>
        <v>plays</v>
      </c>
      <c r="V73" t="s">
        <v>33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8"/>
        <v>670.33</v>
      </c>
      <c r="G74" t="s">
        <v>20</v>
      </c>
      <c r="H74" s="4">
        <f t="shared" si="9"/>
        <v>74.481481481481481</v>
      </c>
      <c r="I74">
        <v>54</v>
      </c>
      <c r="J74" t="s">
        <v>21</v>
      </c>
      <c r="K74" t="s">
        <v>22</v>
      </c>
      <c r="L74">
        <v>1435726800</v>
      </c>
      <c r="M74" s="12">
        <f t="shared" si="10"/>
        <v>42186.208333333328</v>
      </c>
      <c r="N74" s="12">
        <f t="shared" si="11"/>
        <v>42222.208333333328</v>
      </c>
      <c r="O74">
        <v>1438837200</v>
      </c>
      <c r="P74">
        <f t="shared" si="12"/>
        <v>2015</v>
      </c>
      <c r="Q74" t="str">
        <f t="shared" si="13"/>
        <v>Jul</v>
      </c>
      <c r="R74" t="b">
        <v>0</v>
      </c>
      <c r="S74" t="b">
        <v>0</v>
      </c>
      <c r="T74" t="str">
        <f t="shared" si="14"/>
        <v>film &amp; video</v>
      </c>
      <c r="U74" t="str">
        <f t="shared" si="15"/>
        <v>animation</v>
      </c>
      <c r="V74" t="s">
        <v>71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8"/>
        <v>660.93</v>
      </c>
      <c r="G75" t="s">
        <v>20</v>
      </c>
      <c r="H75" s="4">
        <f t="shared" si="9"/>
        <v>105.14772727272727</v>
      </c>
      <c r="I75">
        <v>88</v>
      </c>
      <c r="J75" t="s">
        <v>21</v>
      </c>
      <c r="K75" t="s">
        <v>22</v>
      </c>
      <c r="L75">
        <v>1480226400</v>
      </c>
      <c r="M75" s="12">
        <f t="shared" si="10"/>
        <v>42701.25</v>
      </c>
      <c r="N75" s="12">
        <f t="shared" si="11"/>
        <v>42704.25</v>
      </c>
      <c r="O75">
        <v>1480485600</v>
      </c>
      <c r="P75">
        <f t="shared" si="12"/>
        <v>2016</v>
      </c>
      <c r="Q75" t="str">
        <f t="shared" si="13"/>
        <v>Nov</v>
      </c>
      <c r="R75" t="b">
        <v>0</v>
      </c>
      <c r="S75" t="b">
        <v>0</v>
      </c>
      <c r="T75" t="str">
        <f t="shared" si="14"/>
        <v>music</v>
      </c>
      <c r="U75" t="str">
        <f t="shared" si="15"/>
        <v>jazz</v>
      </c>
      <c r="V75" t="s">
        <v>159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8"/>
        <v>122.46</v>
      </c>
      <c r="G76" t="s">
        <v>20</v>
      </c>
      <c r="H76" s="4">
        <f t="shared" si="9"/>
        <v>56.188235294117646</v>
      </c>
      <c r="I76">
        <v>85</v>
      </c>
      <c r="J76" t="s">
        <v>40</v>
      </c>
      <c r="K76" t="s">
        <v>41</v>
      </c>
      <c r="L76">
        <v>1459054800</v>
      </c>
      <c r="M76" s="12">
        <f t="shared" si="10"/>
        <v>42456.208333333328</v>
      </c>
      <c r="N76" s="12">
        <f t="shared" si="11"/>
        <v>42457.208333333328</v>
      </c>
      <c r="O76">
        <v>1459141200</v>
      </c>
      <c r="P76">
        <f t="shared" si="12"/>
        <v>2016</v>
      </c>
      <c r="Q76" t="str">
        <f t="shared" si="13"/>
        <v>Mar</v>
      </c>
      <c r="R76" t="b">
        <v>0</v>
      </c>
      <c r="S76" t="b">
        <v>0</v>
      </c>
      <c r="T76" t="str">
        <f t="shared" si="14"/>
        <v>music</v>
      </c>
      <c r="U76" t="str">
        <f t="shared" si="15"/>
        <v>metal</v>
      </c>
      <c r="V76" t="s">
        <v>148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8"/>
        <v>150.58000000000001</v>
      </c>
      <c r="G77" t="s">
        <v>20</v>
      </c>
      <c r="H77" s="4">
        <f t="shared" si="9"/>
        <v>85.917647058823533</v>
      </c>
      <c r="I77">
        <v>170</v>
      </c>
      <c r="J77" t="s">
        <v>21</v>
      </c>
      <c r="K77" t="s">
        <v>22</v>
      </c>
      <c r="L77">
        <v>1531630800</v>
      </c>
      <c r="M77" s="12">
        <f t="shared" si="10"/>
        <v>43296.208333333328</v>
      </c>
      <c r="N77" s="12">
        <f t="shared" si="11"/>
        <v>43304.208333333328</v>
      </c>
      <c r="O77">
        <v>1532322000</v>
      </c>
      <c r="P77">
        <f t="shared" si="12"/>
        <v>2018</v>
      </c>
      <c r="Q77" t="str">
        <f t="shared" si="13"/>
        <v>Jul</v>
      </c>
      <c r="R77" t="b">
        <v>0</v>
      </c>
      <c r="S77" t="b">
        <v>0</v>
      </c>
      <c r="T77" t="str">
        <f t="shared" si="14"/>
        <v>photography</v>
      </c>
      <c r="U77" t="str">
        <f t="shared" si="15"/>
        <v>photography books</v>
      </c>
      <c r="V77" t="s">
        <v>122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8"/>
        <v>78.11</v>
      </c>
      <c r="G78" t="s">
        <v>14</v>
      </c>
      <c r="H78" s="4">
        <f t="shared" si="9"/>
        <v>57.00296912114014</v>
      </c>
      <c r="I78">
        <v>1684</v>
      </c>
      <c r="J78" t="s">
        <v>21</v>
      </c>
      <c r="K78" t="s">
        <v>22</v>
      </c>
      <c r="L78">
        <v>1421992800</v>
      </c>
      <c r="M78" s="12">
        <f t="shared" si="10"/>
        <v>42027.25</v>
      </c>
      <c r="N78" s="12">
        <f t="shared" si="11"/>
        <v>42076.208333333328</v>
      </c>
      <c r="O78">
        <v>1426222800</v>
      </c>
      <c r="P78">
        <f t="shared" si="12"/>
        <v>2015</v>
      </c>
      <c r="Q78" t="str">
        <f t="shared" si="13"/>
        <v>Jan</v>
      </c>
      <c r="R78" t="b">
        <v>1</v>
      </c>
      <c r="S78" t="b">
        <v>1</v>
      </c>
      <c r="T78" t="str">
        <f t="shared" si="14"/>
        <v>theater</v>
      </c>
      <c r="U78" t="str">
        <f t="shared" si="15"/>
        <v>plays</v>
      </c>
      <c r="V78" t="s">
        <v>33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8"/>
        <v>46.95</v>
      </c>
      <c r="G79" t="s">
        <v>14</v>
      </c>
      <c r="H79" s="4">
        <f t="shared" si="9"/>
        <v>79.642857142857139</v>
      </c>
      <c r="I79">
        <v>56</v>
      </c>
      <c r="J79" t="s">
        <v>21</v>
      </c>
      <c r="K79" t="s">
        <v>22</v>
      </c>
      <c r="L79">
        <v>1285563600</v>
      </c>
      <c r="M79" s="12">
        <f t="shared" si="10"/>
        <v>40448.208333333336</v>
      </c>
      <c r="N79" s="12">
        <f t="shared" si="11"/>
        <v>40462.208333333336</v>
      </c>
      <c r="O79">
        <v>1286773200</v>
      </c>
      <c r="P79">
        <f t="shared" si="12"/>
        <v>2010</v>
      </c>
      <c r="Q79" t="str">
        <f t="shared" si="13"/>
        <v>Sep</v>
      </c>
      <c r="R79" t="b">
        <v>0</v>
      </c>
      <c r="S79" t="b">
        <v>1</v>
      </c>
      <c r="T79" t="str">
        <f t="shared" si="14"/>
        <v>film &amp; video</v>
      </c>
      <c r="U79" t="str">
        <f t="shared" si="15"/>
        <v>animation</v>
      </c>
      <c r="V79" t="s">
        <v>71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8"/>
        <v>300.8</v>
      </c>
      <c r="G80" t="s">
        <v>20</v>
      </c>
      <c r="H80" s="4">
        <f t="shared" si="9"/>
        <v>41.018181818181816</v>
      </c>
      <c r="I80">
        <v>330</v>
      </c>
      <c r="J80" t="s">
        <v>21</v>
      </c>
      <c r="K80" t="s">
        <v>22</v>
      </c>
      <c r="L80">
        <v>1523854800</v>
      </c>
      <c r="M80" s="12">
        <f t="shared" si="10"/>
        <v>43206.208333333328</v>
      </c>
      <c r="N80" s="12">
        <f t="shared" si="11"/>
        <v>43207.208333333328</v>
      </c>
      <c r="O80">
        <v>1523941200</v>
      </c>
      <c r="P80">
        <f t="shared" si="12"/>
        <v>2018</v>
      </c>
      <c r="Q80" t="str">
        <f t="shared" si="13"/>
        <v>Apr</v>
      </c>
      <c r="R80" t="b">
        <v>0</v>
      </c>
      <c r="S80" t="b">
        <v>0</v>
      </c>
      <c r="T80" t="str">
        <f t="shared" si="14"/>
        <v>publishing</v>
      </c>
      <c r="U80" t="str">
        <f t="shared" si="15"/>
        <v>translations</v>
      </c>
      <c r="V80" t="s">
        <v>206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8"/>
        <v>69.599999999999994</v>
      </c>
      <c r="G81" t="s">
        <v>14</v>
      </c>
      <c r="H81" s="4">
        <f t="shared" si="9"/>
        <v>48.004773269689736</v>
      </c>
      <c r="I81">
        <v>838</v>
      </c>
      <c r="J81" t="s">
        <v>21</v>
      </c>
      <c r="K81" t="s">
        <v>22</v>
      </c>
      <c r="L81">
        <v>1529125200</v>
      </c>
      <c r="M81" s="12">
        <f t="shared" si="10"/>
        <v>43267.208333333328</v>
      </c>
      <c r="N81" s="12">
        <f t="shared" si="11"/>
        <v>43272.208333333328</v>
      </c>
      <c r="O81">
        <v>1529557200</v>
      </c>
      <c r="P81">
        <f t="shared" si="12"/>
        <v>2018</v>
      </c>
      <c r="Q81" t="str">
        <f t="shared" si="13"/>
        <v>Jun</v>
      </c>
      <c r="R81" t="b">
        <v>0</v>
      </c>
      <c r="S81" t="b">
        <v>0</v>
      </c>
      <c r="T81" t="str">
        <f t="shared" si="14"/>
        <v>theater</v>
      </c>
      <c r="U81" t="str">
        <f t="shared" si="15"/>
        <v>plays</v>
      </c>
      <c r="V81" t="s">
        <v>33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8"/>
        <v>637.45000000000005</v>
      </c>
      <c r="G82" t="s">
        <v>20</v>
      </c>
      <c r="H82" s="4">
        <f t="shared" si="9"/>
        <v>55.212598425196852</v>
      </c>
      <c r="I82">
        <v>127</v>
      </c>
      <c r="J82" t="s">
        <v>21</v>
      </c>
      <c r="K82" t="s">
        <v>22</v>
      </c>
      <c r="L82">
        <v>1503982800</v>
      </c>
      <c r="M82" s="12">
        <f t="shared" si="10"/>
        <v>42976.208333333328</v>
      </c>
      <c r="N82" s="12">
        <f t="shared" si="11"/>
        <v>43006.208333333328</v>
      </c>
      <c r="O82">
        <v>1506574800</v>
      </c>
      <c r="P82">
        <f t="shared" si="12"/>
        <v>2017</v>
      </c>
      <c r="Q82" t="str">
        <f t="shared" si="13"/>
        <v>Aug</v>
      </c>
      <c r="R82" t="b">
        <v>0</v>
      </c>
      <c r="S82" t="b">
        <v>0</v>
      </c>
      <c r="T82" t="str">
        <f t="shared" si="14"/>
        <v>games</v>
      </c>
      <c r="U82" t="str">
        <f t="shared" si="15"/>
        <v>video games</v>
      </c>
      <c r="V82" t="s">
        <v>89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8"/>
        <v>225.34</v>
      </c>
      <c r="G83" t="s">
        <v>20</v>
      </c>
      <c r="H83" s="4">
        <f t="shared" si="9"/>
        <v>92.109489051094897</v>
      </c>
      <c r="I83">
        <v>411</v>
      </c>
      <c r="J83" t="s">
        <v>21</v>
      </c>
      <c r="K83" t="s">
        <v>22</v>
      </c>
      <c r="L83">
        <v>1511416800</v>
      </c>
      <c r="M83" s="12">
        <f t="shared" si="10"/>
        <v>43062.25</v>
      </c>
      <c r="N83" s="12">
        <f t="shared" si="11"/>
        <v>43087.25</v>
      </c>
      <c r="O83">
        <v>1513576800</v>
      </c>
      <c r="P83">
        <f t="shared" si="12"/>
        <v>2017</v>
      </c>
      <c r="Q83" t="str">
        <f t="shared" si="13"/>
        <v>Nov</v>
      </c>
      <c r="R83" t="b">
        <v>0</v>
      </c>
      <c r="S83" t="b">
        <v>0</v>
      </c>
      <c r="T83" t="str">
        <f t="shared" si="14"/>
        <v>music</v>
      </c>
      <c r="U83" t="str">
        <f t="shared" si="15"/>
        <v>rock</v>
      </c>
      <c r="V83" t="s">
        <v>23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8"/>
        <v>1497.3</v>
      </c>
      <c r="G84" t="s">
        <v>20</v>
      </c>
      <c r="H84" s="4">
        <f t="shared" si="9"/>
        <v>83.183333333333337</v>
      </c>
      <c r="I84">
        <v>180</v>
      </c>
      <c r="J84" t="s">
        <v>40</v>
      </c>
      <c r="K84" t="s">
        <v>41</v>
      </c>
      <c r="L84">
        <v>1547704800</v>
      </c>
      <c r="M84" s="12">
        <f t="shared" si="10"/>
        <v>43482.25</v>
      </c>
      <c r="N84" s="12">
        <f t="shared" si="11"/>
        <v>43489.25</v>
      </c>
      <c r="O84">
        <v>1548309600</v>
      </c>
      <c r="P84">
        <f t="shared" si="12"/>
        <v>2019</v>
      </c>
      <c r="Q84" t="str">
        <f t="shared" si="13"/>
        <v>Jan</v>
      </c>
      <c r="R84" t="b">
        <v>0</v>
      </c>
      <c r="S84" t="b">
        <v>1</v>
      </c>
      <c r="T84" t="str">
        <f t="shared" si="14"/>
        <v>games</v>
      </c>
      <c r="U84" t="str">
        <f t="shared" si="15"/>
        <v>video games</v>
      </c>
      <c r="V84" t="s">
        <v>89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8"/>
        <v>37.590000000000003</v>
      </c>
      <c r="G85" t="s">
        <v>14</v>
      </c>
      <c r="H85" s="4">
        <f t="shared" si="9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2">
        <f t="shared" si="10"/>
        <v>42579.208333333328</v>
      </c>
      <c r="N85" s="12">
        <f t="shared" si="11"/>
        <v>42601.208333333328</v>
      </c>
      <c r="O85">
        <v>1471582800</v>
      </c>
      <c r="P85">
        <f t="shared" si="12"/>
        <v>2016</v>
      </c>
      <c r="Q85" t="str">
        <f t="shared" si="13"/>
        <v>Jul</v>
      </c>
      <c r="R85" t="b">
        <v>0</v>
      </c>
      <c r="S85" t="b">
        <v>0</v>
      </c>
      <c r="T85" t="str">
        <f t="shared" si="14"/>
        <v>music</v>
      </c>
      <c r="U85" t="str">
        <f t="shared" si="15"/>
        <v>electric music</v>
      </c>
      <c r="V85" t="s">
        <v>50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8"/>
        <v>132.37</v>
      </c>
      <c r="G86" t="s">
        <v>20</v>
      </c>
      <c r="H86" s="4">
        <f t="shared" si="9"/>
        <v>111.1336898395722</v>
      </c>
      <c r="I86">
        <v>374</v>
      </c>
      <c r="J86" t="s">
        <v>21</v>
      </c>
      <c r="K86" t="s">
        <v>22</v>
      </c>
      <c r="L86">
        <v>1343451600</v>
      </c>
      <c r="M86" s="12">
        <f t="shared" si="10"/>
        <v>41118.208333333336</v>
      </c>
      <c r="N86" s="12">
        <f t="shared" si="11"/>
        <v>41128.208333333336</v>
      </c>
      <c r="O86">
        <v>1344315600</v>
      </c>
      <c r="P86">
        <f t="shared" si="12"/>
        <v>2012</v>
      </c>
      <c r="Q86" t="str">
        <f t="shared" si="13"/>
        <v>Jul</v>
      </c>
      <c r="R86" t="b">
        <v>0</v>
      </c>
      <c r="S86" t="b">
        <v>0</v>
      </c>
      <c r="T86" t="str">
        <f t="shared" si="14"/>
        <v>technology</v>
      </c>
      <c r="U86" t="str">
        <f t="shared" si="15"/>
        <v>wearables</v>
      </c>
      <c r="V86" t="s">
        <v>65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8"/>
        <v>131.22</v>
      </c>
      <c r="G87" t="s">
        <v>20</v>
      </c>
      <c r="H87" s="4">
        <f t="shared" si="9"/>
        <v>90.563380281690144</v>
      </c>
      <c r="I87">
        <v>71</v>
      </c>
      <c r="J87" t="s">
        <v>26</v>
      </c>
      <c r="K87" t="s">
        <v>27</v>
      </c>
      <c r="L87">
        <v>1315717200</v>
      </c>
      <c r="M87" s="12">
        <f t="shared" si="10"/>
        <v>40797.208333333336</v>
      </c>
      <c r="N87" s="12">
        <f t="shared" si="11"/>
        <v>40805.208333333336</v>
      </c>
      <c r="O87">
        <v>1316408400</v>
      </c>
      <c r="P87">
        <f t="shared" si="12"/>
        <v>2011</v>
      </c>
      <c r="Q87" t="str">
        <f t="shared" si="13"/>
        <v>Sep</v>
      </c>
      <c r="R87" t="b">
        <v>0</v>
      </c>
      <c r="S87" t="b">
        <v>0</v>
      </c>
      <c r="T87" t="str">
        <f t="shared" si="14"/>
        <v>music</v>
      </c>
      <c r="U87" t="str">
        <f t="shared" si="15"/>
        <v>indie rock</v>
      </c>
      <c r="V87" t="s">
        <v>60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8"/>
        <v>167.64</v>
      </c>
      <c r="G88" t="s">
        <v>20</v>
      </c>
      <c r="H88" s="4">
        <f t="shared" si="9"/>
        <v>61.108374384236456</v>
      </c>
      <c r="I88">
        <v>203</v>
      </c>
      <c r="J88" t="s">
        <v>21</v>
      </c>
      <c r="K88" t="s">
        <v>22</v>
      </c>
      <c r="L88">
        <v>1430715600</v>
      </c>
      <c r="M88" s="12">
        <f t="shared" si="10"/>
        <v>42128.208333333328</v>
      </c>
      <c r="N88" s="12">
        <f t="shared" si="11"/>
        <v>42141.208333333328</v>
      </c>
      <c r="O88">
        <v>1431838800</v>
      </c>
      <c r="P88">
        <f t="shared" si="12"/>
        <v>2015</v>
      </c>
      <c r="Q88" t="str">
        <f t="shared" si="13"/>
        <v>May</v>
      </c>
      <c r="R88" t="b">
        <v>1</v>
      </c>
      <c r="S88" t="b">
        <v>0</v>
      </c>
      <c r="T88" t="str">
        <f t="shared" si="14"/>
        <v>theater</v>
      </c>
      <c r="U88" t="str">
        <f t="shared" si="15"/>
        <v>plays</v>
      </c>
      <c r="V88" t="s">
        <v>33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8"/>
        <v>61.98</v>
      </c>
      <c r="G89" t="s">
        <v>14</v>
      </c>
      <c r="H89" s="4">
        <f t="shared" si="9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2">
        <f t="shared" si="10"/>
        <v>40610.25</v>
      </c>
      <c r="N89" s="12">
        <f t="shared" si="11"/>
        <v>40621.208333333336</v>
      </c>
      <c r="O89">
        <v>1300510800</v>
      </c>
      <c r="P89">
        <f t="shared" si="12"/>
        <v>2011</v>
      </c>
      <c r="Q89" t="str">
        <f t="shared" si="13"/>
        <v>Mar</v>
      </c>
      <c r="R89" t="b">
        <v>0</v>
      </c>
      <c r="S89" t="b">
        <v>1</v>
      </c>
      <c r="T89" t="str">
        <f t="shared" si="14"/>
        <v>music</v>
      </c>
      <c r="U89" t="str">
        <f t="shared" si="15"/>
        <v>rock</v>
      </c>
      <c r="V89" t="s">
        <v>23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8"/>
        <v>260.75</v>
      </c>
      <c r="G90" t="s">
        <v>20</v>
      </c>
      <c r="H90" s="4">
        <f t="shared" si="9"/>
        <v>110.76106194690266</v>
      </c>
      <c r="I90">
        <v>113</v>
      </c>
      <c r="J90" t="s">
        <v>21</v>
      </c>
      <c r="K90" t="s">
        <v>22</v>
      </c>
      <c r="L90">
        <v>1429160400</v>
      </c>
      <c r="M90" s="12">
        <f t="shared" si="10"/>
        <v>42110.208333333328</v>
      </c>
      <c r="N90" s="12">
        <f t="shared" si="11"/>
        <v>42132.208333333328</v>
      </c>
      <c r="O90">
        <v>1431061200</v>
      </c>
      <c r="P90">
        <f t="shared" si="12"/>
        <v>2015</v>
      </c>
      <c r="Q90" t="str">
        <f t="shared" si="13"/>
        <v>Apr</v>
      </c>
      <c r="R90" t="b">
        <v>0</v>
      </c>
      <c r="S90" t="b">
        <v>0</v>
      </c>
      <c r="T90" t="str">
        <f t="shared" si="14"/>
        <v>publishing</v>
      </c>
      <c r="U90" t="str">
        <f t="shared" si="15"/>
        <v>translations</v>
      </c>
      <c r="V90" t="s">
        <v>206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8"/>
        <v>252.59</v>
      </c>
      <c r="G91" t="s">
        <v>20</v>
      </c>
      <c r="H91" s="4">
        <f t="shared" si="9"/>
        <v>89.458333333333329</v>
      </c>
      <c r="I91">
        <v>96</v>
      </c>
      <c r="J91" t="s">
        <v>21</v>
      </c>
      <c r="K91" t="s">
        <v>22</v>
      </c>
      <c r="L91">
        <v>1271307600</v>
      </c>
      <c r="M91" s="12">
        <f t="shared" si="10"/>
        <v>40283.208333333336</v>
      </c>
      <c r="N91" s="12">
        <f t="shared" si="11"/>
        <v>40285.208333333336</v>
      </c>
      <c r="O91">
        <v>1271480400</v>
      </c>
      <c r="P91">
        <f t="shared" si="12"/>
        <v>2010</v>
      </c>
      <c r="Q91" t="str">
        <f t="shared" si="13"/>
        <v>Apr</v>
      </c>
      <c r="R91" t="b">
        <v>0</v>
      </c>
      <c r="S91" t="b">
        <v>0</v>
      </c>
      <c r="T91" t="str">
        <f t="shared" si="14"/>
        <v>theater</v>
      </c>
      <c r="U91" t="str">
        <f t="shared" si="15"/>
        <v>plays</v>
      </c>
      <c r="V91" t="s">
        <v>33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8"/>
        <v>78.62</v>
      </c>
      <c r="G92" t="s">
        <v>14</v>
      </c>
      <c r="H92" s="4">
        <f t="shared" si="9"/>
        <v>57.849056603773583</v>
      </c>
      <c r="I92">
        <v>106</v>
      </c>
      <c r="J92" t="s">
        <v>21</v>
      </c>
      <c r="K92" t="s">
        <v>22</v>
      </c>
      <c r="L92">
        <v>1456380000</v>
      </c>
      <c r="M92" s="12">
        <f t="shared" si="10"/>
        <v>42425.25</v>
      </c>
      <c r="N92" s="12">
        <f t="shared" si="11"/>
        <v>42425.25</v>
      </c>
      <c r="O92">
        <v>1456380000</v>
      </c>
      <c r="P92">
        <f t="shared" si="12"/>
        <v>2016</v>
      </c>
      <c r="Q92" t="str">
        <f t="shared" si="13"/>
        <v>Feb</v>
      </c>
      <c r="R92" t="b">
        <v>0</v>
      </c>
      <c r="S92" t="b">
        <v>1</v>
      </c>
      <c r="T92" t="str">
        <f t="shared" si="14"/>
        <v>theater</v>
      </c>
      <c r="U92" t="str">
        <f t="shared" si="15"/>
        <v>plays</v>
      </c>
      <c r="V92" t="s">
        <v>33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8"/>
        <v>48.4</v>
      </c>
      <c r="G93" t="s">
        <v>14</v>
      </c>
      <c r="H93" s="4">
        <f t="shared" si="9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2">
        <f t="shared" si="10"/>
        <v>42588.208333333328</v>
      </c>
      <c r="N93" s="12">
        <f t="shared" si="11"/>
        <v>42616.208333333328</v>
      </c>
      <c r="O93">
        <v>1472878800</v>
      </c>
      <c r="P93">
        <f t="shared" si="12"/>
        <v>2016</v>
      </c>
      <c r="Q93" t="str">
        <f t="shared" si="13"/>
        <v>Aug</v>
      </c>
      <c r="R93" t="b">
        <v>0</v>
      </c>
      <c r="S93" t="b">
        <v>0</v>
      </c>
      <c r="T93" t="str">
        <f t="shared" si="14"/>
        <v>publishing</v>
      </c>
      <c r="U93" t="str">
        <f t="shared" si="15"/>
        <v>translations</v>
      </c>
      <c r="V93" t="s">
        <v>206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8"/>
        <v>258.88</v>
      </c>
      <c r="G94" t="s">
        <v>20</v>
      </c>
      <c r="H94" s="4">
        <f t="shared" si="9"/>
        <v>103.96586345381526</v>
      </c>
      <c r="I94">
        <v>498</v>
      </c>
      <c r="J94" t="s">
        <v>98</v>
      </c>
      <c r="K94" t="s">
        <v>99</v>
      </c>
      <c r="L94">
        <v>1277269200</v>
      </c>
      <c r="M94" s="12">
        <f t="shared" si="10"/>
        <v>40352.208333333336</v>
      </c>
      <c r="N94" s="12">
        <f t="shared" si="11"/>
        <v>40353.208333333336</v>
      </c>
      <c r="O94">
        <v>1277355600</v>
      </c>
      <c r="P94">
        <f t="shared" si="12"/>
        <v>2010</v>
      </c>
      <c r="Q94" t="str">
        <f t="shared" si="13"/>
        <v>Jun</v>
      </c>
      <c r="R94" t="b">
        <v>0</v>
      </c>
      <c r="S94" t="b">
        <v>1</v>
      </c>
      <c r="T94" t="str">
        <f t="shared" si="14"/>
        <v>games</v>
      </c>
      <c r="U94" t="str">
        <f t="shared" si="15"/>
        <v>video games</v>
      </c>
      <c r="V94" t="s">
        <v>89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8"/>
        <v>60.55</v>
      </c>
      <c r="G95" t="s">
        <v>74</v>
      </c>
      <c r="H95" s="4">
        <f t="shared" si="9"/>
        <v>107.99508196721311</v>
      </c>
      <c r="I95">
        <v>610</v>
      </c>
      <c r="J95" t="s">
        <v>21</v>
      </c>
      <c r="K95" t="s">
        <v>22</v>
      </c>
      <c r="L95">
        <v>1350709200</v>
      </c>
      <c r="M95" s="12">
        <f t="shared" si="10"/>
        <v>41202.208333333336</v>
      </c>
      <c r="N95" s="12">
        <f t="shared" si="11"/>
        <v>41206.208333333336</v>
      </c>
      <c r="O95">
        <v>1351054800</v>
      </c>
      <c r="P95">
        <f t="shared" si="12"/>
        <v>2012</v>
      </c>
      <c r="Q95" t="str">
        <f t="shared" si="13"/>
        <v>Oct</v>
      </c>
      <c r="R95" t="b">
        <v>0</v>
      </c>
      <c r="S95" t="b">
        <v>1</v>
      </c>
      <c r="T95" t="str">
        <f t="shared" si="14"/>
        <v>theater</v>
      </c>
      <c r="U95" t="str">
        <f t="shared" si="15"/>
        <v>plays</v>
      </c>
      <c r="V95" t="s">
        <v>33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8"/>
        <v>303.69</v>
      </c>
      <c r="G96" t="s">
        <v>20</v>
      </c>
      <c r="H96" s="4">
        <f t="shared" si="9"/>
        <v>48.927777777777777</v>
      </c>
      <c r="I96">
        <v>180</v>
      </c>
      <c r="J96" t="s">
        <v>40</v>
      </c>
      <c r="K96" t="s">
        <v>41</v>
      </c>
      <c r="L96">
        <v>1554613200</v>
      </c>
      <c r="M96" s="12">
        <f t="shared" si="10"/>
        <v>43562.208333333328</v>
      </c>
      <c r="N96" s="12">
        <f t="shared" si="11"/>
        <v>43573.208333333328</v>
      </c>
      <c r="O96">
        <v>1555563600</v>
      </c>
      <c r="P96">
        <f t="shared" si="12"/>
        <v>2019</v>
      </c>
      <c r="Q96" t="str">
        <f t="shared" si="13"/>
        <v>Apr</v>
      </c>
      <c r="R96" t="b">
        <v>0</v>
      </c>
      <c r="S96" t="b">
        <v>0</v>
      </c>
      <c r="T96" t="str">
        <f t="shared" si="14"/>
        <v>technology</v>
      </c>
      <c r="U96" t="str">
        <f t="shared" si="15"/>
        <v>web</v>
      </c>
      <c r="V96" t="s">
        <v>28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8"/>
        <v>113</v>
      </c>
      <c r="G97" t="s">
        <v>20</v>
      </c>
      <c r="H97" s="4">
        <f t="shared" si="9"/>
        <v>37.666666666666664</v>
      </c>
      <c r="I97">
        <v>27</v>
      </c>
      <c r="J97" t="s">
        <v>21</v>
      </c>
      <c r="K97" t="s">
        <v>22</v>
      </c>
      <c r="L97">
        <v>1571029200</v>
      </c>
      <c r="M97" s="12">
        <f t="shared" si="10"/>
        <v>43752.208333333328</v>
      </c>
      <c r="N97" s="12">
        <f t="shared" si="11"/>
        <v>43759.208333333328</v>
      </c>
      <c r="O97">
        <v>1571634000</v>
      </c>
      <c r="P97">
        <f t="shared" si="12"/>
        <v>2019</v>
      </c>
      <c r="Q97" t="str">
        <f t="shared" si="13"/>
        <v>Oct</v>
      </c>
      <c r="R97" t="b">
        <v>0</v>
      </c>
      <c r="S97" t="b">
        <v>0</v>
      </c>
      <c r="T97" t="str">
        <f t="shared" si="14"/>
        <v>film &amp; video</v>
      </c>
      <c r="U97" t="str">
        <f t="shared" si="15"/>
        <v>documentary</v>
      </c>
      <c r="V97" t="s">
        <v>42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8"/>
        <v>217.38</v>
      </c>
      <c r="G98" t="s">
        <v>20</v>
      </c>
      <c r="H98" s="4">
        <f t="shared" si="9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2">
        <f t="shared" si="10"/>
        <v>40612.25</v>
      </c>
      <c r="N98" s="12">
        <f t="shared" si="11"/>
        <v>40625.208333333336</v>
      </c>
      <c r="O98">
        <v>1300856400</v>
      </c>
      <c r="P98">
        <f t="shared" si="12"/>
        <v>2011</v>
      </c>
      <c r="Q98" t="str">
        <f t="shared" si="13"/>
        <v>Mar</v>
      </c>
      <c r="R98" t="b">
        <v>0</v>
      </c>
      <c r="S98" t="b">
        <v>0</v>
      </c>
      <c r="T98" t="str">
        <f t="shared" si="14"/>
        <v>theater</v>
      </c>
      <c r="U98" t="str">
        <f t="shared" si="15"/>
        <v>plays</v>
      </c>
      <c r="V98" t="s">
        <v>33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8"/>
        <v>926.69</v>
      </c>
      <c r="G99" t="s">
        <v>20</v>
      </c>
      <c r="H99" s="4">
        <f t="shared" si="9"/>
        <v>106.61061946902655</v>
      </c>
      <c r="I99">
        <v>113</v>
      </c>
      <c r="J99" t="s">
        <v>21</v>
      </c>
      <c r="K99" t="s">
        <v>22</v>
      </c>
      <c r="L99">
        <v>1435208400</v>
      </c>
      <c r="M99" s="12">
        <f t="shared" si="10"/>
        <v>42180.208333333328</v>
      </c>
      <c r="N99" s="12">
        <f t="shared" si="11"/>
        <v>42234.208333333328</v>
      </c>
      <c r="O99">
        <v>1439874000</v>
      </c>
      <c r="P99">
        <f t="shared" si="12"/>
        <v>2015</v>
      </c>
      <c r="Q99" t="str">
        <f t="shared" si="13"/>
        <v>Jun</v>
      </c>
      <c r="R99" t="b">
        <v>0</v>
      </c>
      <c r="S99" t="b">
        <v>0</v>
      </c>
      <c r="T99" t="str">
        <f t="shared" si="14"/>
        <v>food</v>
      </c>
      <c r="U99" t="str">
        <f t="shared" si="15"/>
        <v>food trucks</v>
      </c>
      <c r="V99" t="s">
        <v>17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8"/>
        <v>33.69</v>
      </c>
      <c r="G100" t="s">
        <v>14</v>
      </c>
      <c r="H100" s="4">
        <f t="shared" si="9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2">
        <f t="shared" si="10"/>
        <v>42212.208333333328</v>
      </c>
      <c r="N100" s="12">
        <f t="shared" si="11"/>
        <v>42216.208333333328</v>
      </c>
      <c r="O100">
        <v>1438318800</v>
      </c>
      <c r="P100">
        <f t="shared" si="12"/>
        <v>2015</v>
      </c>
      <c r="Q100" t="str">
        <f t="shared" si="13"/>
        <v>Jul</v>
      </c>
      <c r="R100" t="b">
        <v>0</v>
      </c>
      <c r="S100" t="b">
        <v>0</v>
      </c>
      <c r="T100" t="str">
        <f t="shared" si="14"/>
        <v>games</v>
      </c>
      <c r="U100" t="str">
        <f t="shared" si="15"/>
        <v>video games</v>
      </c>
      <c r="V100" t="s">
        <v>89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8"/>
        <v>196.72</v>
      </c>
      <c r="G101" t="s">
        <v>20</v>
      </c>
      <c r="H101" s="4">
        <f t="shared" si="9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2">
        <f t="shared" si="10"/>
        <v>41968.25</v>
      </c>
      <c r="N101" s="12">
        <f t="shared" si="11"/>
        <v>41997.25</v>
      </c>
      <c r="O101">
        <v>1419400800</v>
      </c>
      <c r="P101">
        <f t="shared" si="12"/>
        <v>2014</v>
      </c>
      <c r="Q101" t="str">
        <f t="shared" si="13"/>
        <v>Nov</v>
      </c>
      <c r="R101" t="b">
        <v>0</v>
      </c>
      <c r="S101" t="b">
        <v>0</v>
      </c>
      <c r="T101" t="str">
        <f t="shared" si="14"/>
        <v>theater</v>
      </c>
      <c r="U101" t="str">
        <f t="shared" si="15"/>
        <v>plays</v>
      </c>
      <c r="V101" t="s">
        <v>33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8"/>
        <v>1</v>
      </c>
      <c r="G102" t="s">
        <v>14</v>
      </c>
      <c r="H102" s="4">
        <f t="shared" si="9"/>
        <v>1</v>
      </c>
      <c r="I102">
        <v>1</v>
      </c>
      <c r="J102" t="s">
        <v>21</v>
      </c>
      <c r="K102" t="s">
        <v>22</v>
      </c>
      <c r="L102">
        <v>1319000400</v>
      </c>
      <c r="M102" s="12">
        <f t="shared" si="10"/>
        <v>40835.208333333336</v>
      </c>
      <c r="N102" s="12">
        <f t="shared" si="11"/>
        <v>40853.208333333336</v>
      </c>
      <c r="O102">
        <v>1320555600</v>
      </c>
      <c r="P102">
        <f t="shared" si="12"/>
        <v>2011</v>
      </c>
      <c r="Q102" t="str">
        <f t="shared" si="13"/>
        <v>Oct</v>
      </c>
      <c r="R102" t="b">
        <v>0</v>
      </c>
      <c r="S102" t="b">
        <v>0</v>
      </c>
      <c r="T102" t="str">
        <f t="shared" si="14"/>
        <v>theater</v>
      </c>
      <c r="U102" t="str">
        <f t="shared" si="15"/>
        <v>plays</v>
      </c>
      <c r="V102" t="s">
        <v>33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8"/>
        <v>1021.44</v>
      </c>
      <c r="G103" t="s">
        <v>20</v>
      </c>
      <c r="H103" s="4">
        <f t="shared" si="9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2">
        <f t="shared" si="10"/>
        <v>42056.25</v>
      </c>
      <c r="N103" s="12">
        <f t="shared" si="11"/>
        <v>42063.25</v>
      </c>
      <c r="O103">
        <v>1425103200</v>
      </c>
      <c r="P103">
        <f t="shared" si="12"/>
        <v>2015</v>
      </c>
      <c r="Q103" t="str">
        <f t="shared" si="13"/>
        <v>Feb</v>
      </c>
      <c r="R103" t="b">
        <v>0</v>
      </c>
      <c r="S103" t="b">
        <v>1</v>
      </c>
      <c r="T103" t="str">
        <f t="shared" si="14"/>
        <v>music</v>
      </c>
      <c r="U103" t="str">
        <f t="shared" si="15"/>
        <v>electric music</v>
      </c>
      <c r="V103" t="s">
        <v>50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8"/>
        <v>281.68</v>
      </c>
      <c r="G104" t="s">
        <v>20</v>
      </c>
      <c r="H104" s="4">
        <f t="shared" si="9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2">
        <f t="shared" si="10"/>
        <v>43234.208333333328</v>
      </c>
      <c r="N104" s="12">
        <f t="shared" si="11"/>
        <v>43241.208333333328</v>
      </c>
      <c r="O104">
        <v>1526878800</v>
      </c>
      <c r="P104">
        <f t="shared" si="12"/>
        <v>2018</v>
      </c>
      <c r="Q104" t="str">
        <f t="shared" si="13"/>
        <v>May</v>
      </c>
      <c r="R104" t="b">
        <v>0</v>
      </c>
      <c r="S104" t="b">
        <v>1</v>
      </c>
      <c r="T104" t="str">
        <f t="shared" si="14"/>
        <v>technology</v>
      </c>
      <c r="U104" t="str">
        <f t="shared" si="15"/>
        <v>wearables</v>
      </c>
      <c r="V104" t="s">
        <v>65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8"/>
        <v>24.61</v>
      </c>
      <c r="G105" t="s">
        <v>14</v>
      </c>
      <c r="H105" s="4">
        <f t="shared" si="9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2">
        <f t="shared" si="10"/>
        <v>40475.208333333336</v>
      </c>
      <c r="N105" s="12">
        <f t="shared" si="11"/>
        <v>40484.208333333336</v>
      </c>
      <c r="O105">
        <v>1288674000</v>
      </c>
      <c r="P105">
        <f t="shared" si="12"/>
        <v>2010</v>
      </c>
      <c r="Q105" t="str">
        <f t="shared" si="13"/>
        <v>Oct</v>
      </c>
      <c r="R105" t="b">
        <v>0</v>
      </c>
      <c r="S105" t="b">
        <v>0</v>
      </c>
      <c r="T105" t="str">
        <f t="shared" si="14"/>
        <v>music</v>
      </c>
      <c r="U105" t="str">
        <f t="shared" si="15"/>
        <v>electric music</v>
      </c>
      <c r="V105" t="s">
        <v>50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8"/>
        <v>143.13999999999999</v>
      </c>
      <c r="G106" t="s">
        <v>20</v>
      </c>
      <c r="H106" s="4">
        <f t="shared" si="9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2">
        <f t="shared" si="10"/>
        <v>42878.208333333328</v>
      </c>
      <c r="N106" s="12">
        <f t="shared" si="11"/>
        <v>42879.208333333328</v>
      </c>
      <c r="O106">
        <v>1495602000</v>
      </c>
      <c r="P106">
        <f t="shared" si="12"/>
        <v>2017</v>
      </c>
      <c r="Q106" t="str">
        <f t="shared" si="13"/>
        <v>May</v>
      </c>
      <c r="R106" t="b">
        <v>0</v>
      </c>
      <c r="S106" t="b">
        <v>0</v>
      </c>
      <c r="T106" t="str">
        <f t="shared" si="14"/>
        <v>music</v>
      </c>
      <c r="U106" t="str">
        <f t="shared" si="15"/>
        <v>indie rock</v>
      </c>
      <c r="V106" t="s">
        <v>60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8"/>
        <v>144.54</v>
      </c>
      <c r="G107" t="s">
        <v>20</v>
      </c>
      <c r="H107" s="4">
        <f t="shared" si="9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2">
        <f t="shared" si="10"/>
        <v>41366.208333333336</v>
      </c>
      <c r="N107" s="12">
        <f t="shared" si="11"/>
        <v>41384.208333333336</v>
      </c>
      <c r="O107">
        <v>1366434000</v>
      </c>
      <c r="P107">
        <f t="shared" si="12"/>
        <v>2013</v>
      </c>
      <c r="Q107" t="str">
        <f t="shared" si="13"/>
        <v>Apr</v>
      </c>
      <c r="R107" t="b">
        <v>0</v>
      </c>
      <c r="S107" t="b">
        <v>0</v>
      </c>
      <c r="T107" t="str">
        <f t="shared" si="14"/>
        <v>technology</v>
      </c>
      <c r="U107" t="str">
        <f t="shared" si="15"/>
        <v>web</v>
      </c>
      <c r="V107" t="s">
        <v>28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8"/>
        <v>359.13</v>
      </c>
      <c r="G108" t="s">
        <v>20</v>
      </c>
      <c r="H108" s="4">
        <f t="shared" si="9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2">
        <f t="shared" si="10"/>
        <v>43716.208333333328</v>
      </c>
      <c r="N108" s="12">
        <f t="shared" si="11"/>
        <v>43721.208333333328</v>
      </c>
      <c r="O108">
        <v>1568350800</v>
      </c>
      <c r="P108">
        <f t="shared" si="12"/>
        <v>2019</v>
      </c>
      <c r="Q108" t="str">
        <f t="shared" si="13"/>
        <v>Sep</v>
      </c>
      <c r="R108" t="b">
        <v>0</v>
      </c>
      <c r="S108" t="b">
        <v>0</v>
      </c>
      <c r="T108" t="str">
        <f t="shared" si="14"/>
        <v>theater</v>
      </c>
      <c r="U108" t="str">
        <f t="shared" si="15"/>
        <v>plays</v>
      </c>
      <c r="V108" t="s">
        <v>33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8"/>
        <v>186.49</v>
      </c>
      <c r="G109" t="s">
        <v>20</v>
      </c>
      <c r="H109" s="4">
        <f t="shared" si="9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2">
        <f t="shared" si="10"/>
        <v>43213.208333333328</v>
      </c>
      <c r="N109" s="12">
        <f t="shared" si="11"/>
        <v>43230.208333333328</v>
      </c>
      <c r="O109">
        <v>1525928400</v>
      </c>
      <c r="P109">
        <f t="shared" si="12"/>
        <v>2018</v>
      </c>
      <c r="Q109" t="str">
        <f t="shared" si="13"/>
        <v>Apr</v>
      </c>
      <c r="R109" t="b">
        <v>0</v>
      </c>
      <c r="S109" t="b">
        <v>1</v>
      </c>
      <c r="T109" t="str">
        <f t="shared" si="14"/>
        <v>theater</v>
      </c>
      <c r="U109" t="str">
        <f t="shared" si="15"/>
        <v>plays</v>
      </c>
      <c r="V109" t="s">
        <v>33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8"/>
        <v>595.27</v>
      </c>
      <c r="G110" t="s">
        <v>20</v>
      </c>
      <c r="H110" s="4">
        <f t="shared" si="9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2">
        <f t="shared" si="10"/>
        <v>41005.208333333336</v>
      </c>
      <c r="N110" s="12">
        <f t="shared" si="11"/>
        <v>41042.208333333336</v>
      </c>
      <c r="O110">
        <v>1336885200</v>
      </c>
      <c r="P110">
        <f t="shared" si="12"/>
        <v>2012</v>
      </c>
      <c r="Q110" t="str">
        <f t="shared" si="13"/>
        <v>Apr</v>
      </c>
      <c r="R110" t="b">
        <v>0</v>
      </c>
      <c r="S110" t="b">
        <v>0</v>
      </c>
      <c r="T110" t="str">
        <f t="shared" si="14"/>
        <v>film &amp; video</v>
      </c>
      <c r="U110" t="str">
        <f t="shared" si="15"/>
        <v>documentary</v>
      </c>
      <c r="V110" t="s">
        <v>42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8"/>
        <v>59.21</v>
      </c>
      <c r="G111" t="s">
        <v>14</v>
      </c>
      <c r="H111" s="4">
        <f t="shared" si="9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2">
        <f t="shared" si="10"/>
        <v>41651.25</v>
      </c>
      <c r="N111" s="12">
        <f t="shared" si="11"/>
        <v>41653.25</v>
      </c>
      <c r="O111">
        <v>1389679200</v>
      </c>
      <c r="P111">
        <f t="shared" si="12"/>
        <v>2014</v>
      </c>
      <c r="Q111" t="str">
        <f t="shared" si="13"/>
        <v>Jan</v>
      </c>
      <c r="R111" t="b">
        <v>0</v>
      </c>
      <c r="S111" t="b">
        <v>0</v>
      </c>
      <c r="T111" t="str">
        <f t="shared" si="14"/>
        <v>film &amp; video</v>
      </c>
      <c r="U111" t="str">
        <f t="shared" si="15"/>
        <v>television</v>
      </c>
      <c r="V111" t="s">
        <v>269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8"/>
        <v>14.96</v>
      </c>
      <c r="G112" t="s">
        <v>14</v>
      </c>
      <c r="H112" s="4">
        <f t="shared" si="9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2">
        <f t="shared" si="10"/>
        <v>43354.208333333328</v>
      </c>
      <c r="N112" s="12">
        <f t="shared" si="11"/>
        <v>43373.208333333328</v>
      </c>
      <c r="O112">
        <v>1538283600</v>
      </c>
      <c r="P112">
        <f t="shared" si="12"/>
        <v>2018</v>
      </c>
      <c r="Q112" t="str">
        <f t="shared" si="13"/>
        <v>Sep</v>
      </c>
      <c r="R112" t="b">
        <v>0</v>
      </c>
      <c r="S112" t="b">
        <v>0</v>
      </c>
      <c r="T112" t="str">
        <f t="shared" si="14"/>
        <v>food</v>
      </c>
      <c r="U112" t="str">
        <f t="shared" si="15"/>
        <v>food trucks</v>
      </c>
      <c r="V112" t="s">
        <v>17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8"/>
        <v>119.96</v>
      </c>
      <c r="G113" t="s">
        <v>20</v>
      </c>
      <c r="H113" s="4">
        <f t="shared" si="9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2">
        <f t="shared" si="10"/>
        <v>41174.208333333336</v>
      </c>
      <c r="N113" s="12">
        <f t="shared" si="11"/>
        <v>41180.208333333336</v>
      </c>
      <c r="O113">
        <v>1348808400</v>
      </c>
      <c r="P113">
        <f t="shared" si="12"/>
        <v>2012</v>
      </c>
      <c r="Q113" t="str">
        <f t="shared" si="13"/>
        <v>Sep</v>
      </c>
      <c r="R113" t="b">
        <v>0</v>
      </c>
      <c r="S113" t="b">
        <v>0</v>
      </c>
      <c r="T113" t="str">
        <f t="shared" si="14"/>
        <v>publishing</v>
      </c>
      <c r="U113" t="str">
        <f t="shared" si="15"/>
        <v>radio &amp; podcasts</v>
      </c>
      <c r="V113" t="s">
        <v>133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8"/>
        <v>268.83</v>
      </c>
      <c r="G114" t="s">
        <v>20</v>
      </c>
      <c r="H114" s="4">
        <f t="shared" si="9"/>
        <v>35</v>
      </c>
      <c r="I114">
        <v>361</v>
      </c>
      <c r="J114" t="s">
        <v>26</v>
      </c>
      <c r="K114" t="s">
        <v>27</v>
      </c>
      <c r="L114">
        <v>1408856400</v>
      </c>
      <c r="M114" s="12">
        <f t="shared" si="10"/>
        <v>41875.208333333336</v>
      </c>
      <c r="N114" s="12">
        <f t="shared" si="11"/>
        <v>41890.208333333336</v>
      </c>
      <c r="O114">
        <v>1410152400</v>
      </c>
      <c r="P114">
        <f t="shared" si="12"/>
        <v>2014</v>
      </c>
      <c r="Q114" t="str">
        <f t="shared" si="13"/>
        <v>Aug</v>
      </c>
      <c r="R114" t="b">
        <v>0</v>
      </c>
      <c r="S114" t="b">
        <v>0</v>
      </c>
      <c r="T114" t="str">
        <f t="shared" si="14"/>
        <v>technology</v>
      </c>
      <c r="U114" t="str">
        <f t="shared" si="15"/>
        <v>web</v>
      </c>
      <c r="V114" t="s">
        <v>28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8"/>
        <v>376.88</v>
      </c>
      <c r="G115" t="s">
        <v>20</v>
      </c>
      <c r="H115" s="4">
        <f t="shared" si="9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2">
        <f t="shared" si="10"/>
        <v>42990.208333333328</v>
      </c>
      <c r="N115" s="12">
        <f t="shared" si="11"/>
        <v>42997.208333333328</v>
      </c>
      <c r="O115">
        <v>1505797200</v>
      </c>
      <c r="P115">
        <f t="shared" si="12"/>
        <v>2017</v>
      </c>
      <c r="Q115" t="str">
        <f t="shared" si="13"/>
        <v>Sep</v>
      </c>
      <c r="R115" t="b">
        <v>0</v>
      </c>
      <c r="S115" t="b">
        <v>0</v>
      </c>
      <c r="T115" t="str">
        <f t="shared" si="14"/>
        <v>food</v>
      </c>
      <c r="U115" t="str">
        <f t="shared" si="15"/>
        <v>food trucks</v>
      </c>
      <c r="V115" t="s">
        <v>17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8"/>
        <v>727.16</v>
      </c>
      <c r="G116" t="s">
        <v>20</v>
      </c>
      <c r="H116" s="4">
        <f t="shared" si="9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2">
        <f t="shared" si="10"/>
        <v>43564.208333333328</v>
      </c>
      <c r="N116" s="12">
        <f t="shared" si="11"/>
        <v>43565.208333333328</v>
      </c>
      <c r="O116">
        <v>1554872400</v>
      </c>
      <c r="P116">
        <f t="shared" si="12"/>
        <v>2019</v>
      </c>
      <c r="Q116" t="str">
        <f t="shared" si="13"/>
        <v>Apr</v>
      </c>
      <c r="R116" t="b">
        <v>0</v>
      </c>
      <c r="S116" t="b">
        <v>1</v>
      </c>
      <c r="T116" t="str">
        <f t="shared" si="14"/>
        <v>technology</v>
      </c>
      <c r="U116" t="str">
        <f t="shared" si="15"/>
        <v>wearables</v>
      </c>
      <c r="V116" t="s">
        <v>65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8"/>
        <v>87.21</v>
      </c>
      <c r="G117" t="s">
        <v>14</v>
      </c>
      <c r="H117" s="4">
        <f t="shared" si="9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2">
        <f t="shared" si="10"/>
        <v>43056.25</v>
      </c>
      <c r="N117" s="12">
        <f t="shared" si="11"/>
        <v>43091.25</v>
      </c>
      <c r="O117">
        <v>1513922400</v>
      </c>
      <c r="P117">
        <f t="shared" si="12"/>
        <v>2017</v>
      </c>
      <c r="Q117" t="str">
        <f t="shared" si="13"/>
        <v>Nov</v>
      </c>
      <c r="R117" t="b">
        <v>0</v>
      </c>
      <c r="S117" t="b">
        <v>0</v>
      </c>
      <c r="T117" t="str">
        <f t="shared" si="14"/>
        <v>publishing</v>
      </c>
      <c r="U117" t="str">
        <f t="shared" si="15"/>
        <v>fiction</v>
      </c>
      <c r="V117" t="s">
        <v>119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8"/>
        <v>88</v>
      </c>
      <c r="G118" t="s">
        <v>14</v>
      </c>
      <c r="H118" s="4">
        <f t="shared" si="9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2">
        <f t="shared" si="10"/>
        <v>42265.208333333328</v>
      </c>
      <c r="N118" s="12">
        <f t="shared" si="11"/>
        <v>42266.208333333328</v>
      </c>
      <c r="O118">
        <v>1442638800</v>
      </c>
      <c r="P118">
        <f t="shared" si="12"/>
        <v>2015</v>
      </c>
      <c r="Q118" t="str">
        <f t="shared" si="13"/>
        <v>Sep</v>
      </c>
      <c r="R118" t="b">
        <v>0</v>
      </c>
      <c r="S118" t="b">
        <v>0</v>
      </c>
      <c r="T118" t="str">
        <f t="shared" si="14"/>
        <v>theater</v>
      </c>
      <c r="U118" t="str">
        <f t="shared" si="15"/>
        <v>plays</v>
      </c>
      <c r="V118" t="s">
        <v>33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8"/>
        <v>173.94</v>
      </c>
      <c r="G119" t="s">
        <v>20</v>
      </c>
      <c r="H119" s="4">
        <f t="shared" si="9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2">
        <f t="shared" si="10"/>
        <v>40808.208333333336</v>
      </c>
      <c r="N119" s="12">
        <f t="shared" si="11"/>
        <v>40814.208333333336</v>
      </c>
      <c r="O119">
        <v>1317186000</v>
      </c>
      <c r="P119">
        <f t="shared" si="12"/>
        <v>2011</v>
      </c>
      <c r="Q119" t="str">
        <f t="shared" si="13"/>
        <v>Sep</v>
      </c>
      <c r="R119" t="b">
        <v>0</v>
      </c>
      <c r="S119" t="b">
        <v>0</v>
      </c>
      <c r="T119" t="str">
        <f t="shared" si="14"/>
        <v>film &amp; video</v>
      </c>
      <c r="U119" t="str">
        <f t="shared" si="15"/>
        <v>television</v>
      </c>
      <c r="V119" t="s">
        <v>269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8"/>
        <v>117.61</v>
      </c>
      <c r="G120" t="s">
        <v>20</v>
      </c>
      <c r="H120" s="4">
        <f t="shared" si="9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2">
        <f t="shared" si="10"/>
        <v>41665.25</v>
      </c>
      <c r="N120" s="12">
        <f t="shared" si="11"/>
        <v>41671.25</v>
      </c>
      <c r="O120">
        <v>1391234400</v>
      </c>
      <c r="P120">
        <f t="shared" si="12"/>
        <v>2014</v>
      </c>
      <c r="Q120" t="str">
        <f t="shared" si="13"/>
        <v>Jan</v>
      </c>
      <c r="R120" t="b">
        <v>0</v>
      </c>
      <c r="S120" t="b">
        <v>0</v>
      </c>
      <c r="T120" t="str">
        <f t="shared" si="14"/>
        <v>photography</v>
      </c>
      <c r="U120" t="str">
        <f t="shared" si="15"/>
        <v>photography books</v>
      </c>
      <c r="V120" t="s">
        <v>122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8"/>
        <v>214.96</v>
      </c>
      <c r="G121" t="s">
        <v>20</v>
      </c>
      <c r="H121" s="4">
        <f t="shared" si="9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2">
        <f t="shared" si="10"/>
        <v>41806.208333333336</v>
      </c>
      <c r="N121" s="12">
        <f t="shared" si="11"/>
        <v>41823.208333333336</v>
      </c>
      <c r="O121">
        <v>1404363600</v>
      </c>
      <c r="P121">
        <f t="shared" si="12"/>
        <v>2014</v>
      </c>
      <c r="Q121" t="str">
        <f t="shared" si="13"/>
        <v>Jun</v>
      </c>
      <c r="R121" t="b">
        <v>0</v>
      </c>
      <c r="S121" t="b">
        <v>1</v>
      </c>
      <c r="T121" t="str">
        <f t="shared" si="14"/>
        <v>film &amp; video</v>
      </c>
      <c r="U121" t="str">
        <f t="shared" si="15"/>
        <v>documentary</v>
      </c>
      <c r="V121" t="s">
        <v>42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8"/>
        <v>149.5</v>
      </c>
      <c r="G122" t="s">
        <v>20</v>
      </c>
      <c r="H122" s="4">
        <f t="shared" si="9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2">
        <f t="shared" si="10"/>
        <v>42111.208333333328</v>
      </c>
      <c r="N122" s="12">
        <f t="shared" si="11"/>
        <v>42115.208333333328</v>
      </c>
      <c r="O122">
        <v>1429592400</v>
      </c>
      <c r="P122">
        <f t="shared" si="12"/>
        <v>2015</v>
      </c>
      <c r="Q122" t="str">
        <f t="shared" si="13"/>
        <v>Apr</v>
      </c>
      <c r="R122" t="b">
        <v>0</v>
      </c>
      <c r="S122" t="b">
        <v>1</v>
      </c>
      <c r="T122" t="str">
        <f t="shared" si="14"/>
        <v>games</v>
      </c>
      <c r="U122" t="str">
        <f t="shared" si="15"/>
        <v>mobile games</v>
      </c>
      <c r="V122" t="s">
        <v>292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8"/>
        <v>219.34</v>
      </c>
      <c r="G123" t="s">
        <v>20</v>
      </c>
      <c r="H123" s="4">
        <f t="shared" si="9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2">
        <f t="shared" si="10"/>
        <v>41917.208333333336</v>
      </c>
      <c r="N123" s="12">
        <f t="shared" si="11"/>
        <v>41930.208333333336</v>
      </c>
      <c r="O123">
        <v>1413608400</v>
      </c>
      <c r="P123">
        <f t="shared" si="12"/>
        <v>2014</v>
      </c>
      <c r="Q123" t="str">
        <f t="shared" si="13"/>
        <v>Oct</v>
      </c>
      <c r="R123" t="b">
        <v>0</v>
      </c>
      <c r="S123" t="b">
        <v>0</v>
      </c>
      <c r="T123" t="str">
        <f t="shared" si="14"/>
        <v>games</v>
      </c>
      <c r="U123" t="str">
        <f t="shared" si="15"/>
        <v>video games</v>
      </c>
      <c r="V123" t="s">
        <v>89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8"/>
        <v>64.37</v>
      </c>
      <c r="G124" t="s">
        <v>14</v>
      </c>
      <c r="H124" s="4">
        <f t="shared" si="9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2">
        <f t="shared" si="10"/>
        <v>41970.25</v>
      </c>
      <c r="N124" s="12">
        <f t="shared" si="11"/>
        <v>41997.25</v>
      </c>
      <c r="O124">
        <v>1419400800</v>
      </c>
      <c r="P124">
        <f t="shared" si="12"/>
        <v>2014</v>
      </c>
      <c r="Q124" t="str">
        <f t="shared" si="13"/>
        <v>Nov</v>
      </c>
      <c r="R124" t="b">
        <v>0</v>
      </c>
      <c r="S124" t="b">
        <v>0</v>
      </c>
      <c r="T124" t="str">
        <f t="shared" si="14"/>
        <v>publishing</v>
      </c>
      <c r="U124" t="str">
        <f t="shared" si="15"/>
        <v>fiction</v>
      </c>
      <c r="V124" t="s">
        <v>119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8"/>
        <v>18.62</v>
      </c>
      <c r="G125" t="s">
        <v>14</v>
      </c>
      <c r="H125" s="4">
        <f t="shared" si="9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10"/>
        <v>42332.25</v>
      </c>
      <c r="N125" s="12">
        <f t="shared" si="11"/>
        <v>42335.25</v>
      </c>
      <c r="O125">
        <v>1448604000</v>
      </c>
      <c r="P125">
        <f t="shared" si="12"/>
        <v>2015</v>
      </c>
      <c r="Q125" t="str">
        <f t="shared" si="13"/>
        <v>Nov</v>
      </c>
      <c r="R125" t="b">
        <v>1</v>
      </c>
      <c r="S125" t="b">
        <v>0</v>
      </c>
      <c r="T125" t="str">
        <f t="shared" si="14"/>
        <v>theater</v>
      </c>
      <c r="U125" t="str">
        <f t="shared" si="15"/>
        <v>plays</v>
      </c>
      <c r="V125" t="s">
        <v>33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8"/>
        <v>367.77</v>
      </c>
      <c r="G126" t="s">
        <v>20</v>
      </c>
      <c r="H126" s="4">
        <f t="shared" si="9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2">
        <f t="shared" si="10"/>
        <v>43598.208333333328</v>
      </c>
      <c r="N126" s="12">
        <f t="shared" si="11"/>
        <v>43651.208333333328</v>
      </c>
      <c r="O126">
        <v>1562302800</v>
      </c>
      <c r="P126">
        <f t="shared" si="12"/>
        <v>2019</v>
      </c>
      <c r="Q126" t="str">
        <f t="shared" si="13"/>
        <v>May</v>
      </c>
      <c r="R126" t="b">
        <v>0</v>
      </c>
      <c r="S126" t="b">
        <v>0</v>
      </c>
      <c r="T126" t="str">
        <f t="shared" si="14"/>
        <v>photography</v>
      </c>
      <c r="U126" t="str">
        <f t="shared" si="15"/>
        <v>photography books</v>
      </c>
      <c r="V126" t="s">
        <v>122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8"/>
        <v>159.91</v>
      </c>
      <c r="G127" t="s">
        <v>20</v>
      </c>
      <c r="H127" s="4">
        <f t="shared" si="9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2">
        <f t="shared" si="10"/>
        <v>43362.208333333328</v>
      </c>
      <c r="N127" s="12">
        <f t="shared" si="11"/>
        <v>43366.208333333328</v>
      </c>
      <c r="O127">
        <v>1537678800</v>
      </c>
      <c r="P127">
        <f t="shared" si="12"/>
        <v>2018</v>
      </c>
      <c r="Q127" t="str">
        <f t="shared" si="13"/>
        <v>Sep</v>
      </c>
      <c r="R127" t="b">
        <v>0</v>
      </c>
      <c r="S127" t="b">
        <v>0</v>
      </c>
      <c r="T127" t="str">
        <f t="shared" si="14"/>
        <v>theater</v>
      </c>
      <c r="U127" t="str">
        <f t="shared" si="15"/>
        <v>plays</v>
      </c>
      <c r="V127" t="s">
        <v>33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8"/>
        <v>38.630000000000003</v>
      </c>
      <c r="G128" t="s">
        <v>14</v>
      </c>
      <c r="H128" s="4">
        <f t="shared" si="9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2">
        <f t="shared" si="10"/>
        <v>42596.208333333328</v>
      </c>
      <c r="N128" s="12">
        <f t="shared" si="11"/>
        <v>42624.208333333328</v>
      </c>
      <c r="O128">
        <v>1473570000</v>
      </c>
      <c r="P128">
        <f t="shared" si="12"/>
        <v>2016</v>
      </c>
      <c r="Q128" t="str">
        <f t="shared" si="13"/>
        <v>Aug</v>
      </c>
      <c r="R128" t="b">
        <v>0</v>
      </c>
      <c r="S128" t="b">
        <v>1</v>
      </c>
      <c r="T128" t="str">
        <f t="shared" si="14"/>
        <v>theater</v>
      </c>
      <c r="U128" t="str">
        <f t="shared" si="15"/>
        <v>plays</v>
      </c>
      <c r="V128" t="s">
        <v>33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8"/>
        <v>51.42</v>
      </c>
      <c r="G129" t="s">
        <v>14</v>
      </c>
      <c r="H129" s="4">
        <f t="shared" si="9"/>
        <v>78.96875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10"/>
        <v>40310.208333333336</v>
      </c>
      <c r="N129" s="12">
        <f t="shared" si="11"/>
        <v>40313.208333333336</v>
      </c>
      <c r="O129">
        <v>1273899600</v>
      </c>
      <c r="P129">
        <f t="shared" si="12"/>
        <v>2010</v>
      </c>
      <c r="Q129" t="str">
        <f t="shared" si="13"/>
        <v>May</v>
      </c>
      <c r="R129" t="b">
        <v>0</v>
      </c>
      <c r="S129" t="b">
        <v>0</v>
      </c>
      <c r="T129" t="str">
        <f t="shared" si="14"/>
        <v>theater</v>
      </c>
      <c r="U129" t="str">
        <f t="shared" si="15"/>
        <v>plays</v>
      </c>
      <c r="V129" t="s">
        <v>33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si="8"/>
        <v>60.33</v>
      </c>
      <c r="G130" t="s">
        <v>74</v>
      </c>
      <c r="H130" s="4">
        <f t="shared" si="9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2">
        <f t="shared" si="10"/>
        <v>40417.208333333336</v>
      </c>
      <c r="N130" s="12">
        <f t="shared" si="11"/>
        <v>40430.208333333336</v>
      </c>
      <c r="O130">
        <v>1284008400</v>
      </c>
      <c r="P130">
        <f t="shared" si="12"/>
        <v>2010</v>
      </c>
      <c r="Q130" t="str">
        <f t="shared" si="13"/>
        <v>Aug</v>
      </c>
      <c r="R130" t="b">
        <v>0</v>
      </c>
      <c r="S130" t="b">
        <v>0</v>
      </c>
      <c r="T130" t="str">
        <f t="shared" si="14"/>
        <v>music</v>
      </c>
      <c r="U130" t="str">
        <f t="shared" si="15"/>
        <v>rock</v>
      </c>
      <c r="V130" t="s">
        <v>23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ref="F131:F194" si="16">ROUND(E131/D131*100,2)</f>
        <v>3.2</v>
      </c>
      <c r="G131" t="s">
        <v>74</v>
      </c>
      <c r="H131" s="4">
        <f t="shared" ref="H131:H194" si="17">IF(E131=0,0,E131/I131)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2">
        <f t="shared" ref="M131:M194" si="18">(((L131/60)/60)/24)+DATE(1970,1,1)</f>
        <v>42038.25</v>
      </c>
      <c r="N131" s="12">
        <f t="shared" ref="N131:N194" si="19">(((O131/60)/60)/24)+DATE(1970,1,1)</f>
        <v>42063.25</v>
      </c>
      <c r="O131">
        <v>1425103200</v>
      </c>
      <c r="P131">
        <f t="shared" ref="P131:P194" si="20">YEAR(M131)</f>
        <v>2015</v>
      </c>
      <c r="Q131" t="str">
        <f t="shared" ref="Q131:Q194" si="21">TEXT(MONTH(M131)*29,"mmm")</f>
        <v>Feb</v>
      </c>
      <c r="R131" t="b">
        <v>0</v>
      </c>
      <c r="S131" t="b">
        <v>0</v>
      </c>
      <c r="T131" t="str">
        <f t="shared" ref="T131:T194" si="22">LEFT(V131,SEARCH("/",V131,1)-1)</f>
        <v>food</v>
      </c>
      <c r="U131" t="str">
        <f t="shared" ref="U131:U194" si="23">RIGHT(V131,LEN(V131)-SEARCH("/",V131,1))</f>
        <v>food trucks</v>
      </c>
      <c r="V131" t="s">
        <v>17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16"/>
        <v>155.47</v>
      </c>
      <c r="G132" t="s">
        <v>20</v>
      </c>
      <c r="H132" s="4">
        <f t="shared" si="17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2">
        <f t="shared" si="18"/>
        <v>40842.208333333336</v>
      </c>
      <c r="N132" s="12">
        <f t="shared" si="19"/>
        <v>40858.25</v>
      </c>
      <c r="O132">
        <v>1320991200</v>
      </c>
      <c r="P132">
        <f t="shared" si="20"/>
        <v>2011</v>
      </c>
      <c r="Q132" t="str">
        <f t="shared" si="21"/>
        <v>Oct</v>
      </c>
      <c r="R132" t="b">
        <v>0</v>
      </c>
      <c r="S132" t="b">
        <v>0</v>
      </c>
      <c r="T132" t="str">
        <f t="shared" si="22"/>
        <v>film &amp; video</v>
      </c>
      <c r="U132" t="str">
        <f t="shared" si="23"/>
        <v>drama</v>
      </c>
      <c r="V132" t="s">
        <v>53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16"/>
        <v>100.86</v>
      </c>
      <c r="G133" t="s">
        <v>20</v>
      </c>
      <c r="H133" s="4">
        <f t="shared" si="17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2">
        <f t="shared" si="18"/>
        <v>41607.25</v>
      </c>
      <c r="N133" s="12">
        <f t="shared" si="19"/>
        <v>41620.25</v>
      </c>
      <c r="O133">
        <v>1386828000</v>
      </c>
      <c r="P133">
        <f t="shared" si="20"/>
        <v>2013</v>
      </c>
      <c r="Q133" t="str">
        <f t="shared" si="21"/>
        <v>Nov</v>
      </c>
      <c r="R133" t="b">
        <v>0</v>
      </c>
      <c r="S133" t="b">
        <v>0</v>
      </c>
      <c r="T133" t="str">
        <f t="shared" si="22"/>
        <v>technology</v>
      </c>
      <c r="U133" t="str">
        <f t="shared" si="23"/>
        <v>web</v>
      </c>
      <c r="V133" t="s">
        <v>28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16"/>
        <v>116.18</v>
      </c>
      <c r="G134" t="s">
        <v>20</v>
      </c>
      <c r="H134" s="4">
        <f t="shared" si="17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2">
        <f t="shared" si="18"/>
        <v>43112.25</v>
      </c>
      <c r="N134" s="12">
        <f t="shared" si="19"/>
        <v>43128.25</v>
      </c>
      <c r="O134">
        <v>1517119200</v>
      </c>
      <c r="P134">
        <f t="shared" si="20"/>
        <v>2018</v>
      </c>
      <c r="Q134" t="str">
        <f t="shared" si="21"/>
        <v>Jan</v>
      </c>
      <c r="R134" t="b">
        <v>0</v>
      </c>
      <c r="S134" t="b">
        <v>1</v>
      </c>
      <c r="T134" t="str">
        <f t="shared" si="22"/>
        <v>theater</v>
      </c>
      <c r="U134" t="str">
        <f t="shared" si="23"/>
        <v>plays</v>
      </c>
      <c r="V134" t="s">
        <v>33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16"/>
        <v>310.77999999999997</v>
      </c>
      <c r="G135" t="s">
        <v>20</v>
      </c>
      <c r="H135" s="4">
        <f t="shared" si="17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2">
        <f t="shared" si="18"/>
        <v>40767.208333333336</v>
      </c>
      <c r="N135" s="12">
        <f t="shared" si="19"/>
        <v>40789.208333333336</v>
      </c>
      <c r="O135">
        <v>1315026000</v>
      </c>
      <c r="P135">
        <f t="shared" si="20"/>
        <v>2011</v>
      </c>
      <c r="Q135" t="str">
        <f t="shared" si="21"/>
        <v>Aug</v>
      </c>
      <c r="R135" t="b">
        <v>0</v>
      </c>
      <c r="S135" t="b">
        <v>0</v>
      </c>
      <c r="T135" t="str">
        <f t="shared" si="22"/>
        <v>music</v>
      </c>
      <c r="U135" t="str">
        <f t="shared" si="23"/>
        <v>world music</v>
      </c>
      <c r="V135" t="s">
        <v>319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16"/>
        <v>89.74</v>
      </c>
      <c r="G136" t="s">
        <v>14</v>
      </c>
      <c r="H136" s="4">
        <f t="shared" si="17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2">
        <f t="shared" si="18"/>
        <v>40713.208333333336</v>
      </c>
      <c r="N136" s="12">
        <f t="shared" si="19"/>
        <v>40762.208333333336</v>
      </c>
      <c r="O136">
        <v>1312693200</v>
      </c>
      <c r="P136">
        <f t="shared" si="20"/>
        <v>2011</v>
      </c>
      <c r="Q136" t="str">
        <f t="shared" si="21"/>
        <v>Jun</v>
      </c>
      <c r="R136" t="b">
        <v>0</v>
      </c>
      <c r="S136" t="b">
        <v>1</v>
      </c>
      <c r="T136" t="str">
        <f t="shared" si="22"/>
        <v>film &amp; video</v>
      </c>
      <c r="U136" t="str">
        <f t="shared" si="23"/>
        <v>documentary</v>
      </c>
      <c r="V136" t="s">
        <v>42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16"/>
        <v>71.27</v>
      </c>
      <c r="G137" t="s">
        <v>14</v>
      </c>
      <c r="H137" s="4">
        <f t="shared" si="17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2">
        <f t="shared" si="18"/>
        <v>41340.25</v>
      </c>
      <c r="N137" s="12">
        <f t="shared" si="19"/>
        <v>41345.208333333336</v>
      </c>
      <c r="O137">
        <v>1363064400</v>
      </c>
      <c r="P137">
        <f t="shared" si="20"/>
        <v>2013</v>
      </c>
      <c r="Q137" t="str">
        <f t="shared" si="21"/>
        <v>Mar</v>
      </c>
      <c r="R137" t="b">
        <v>0</v>
      </c>
      <c r="S137" t="b">
        <v>1</v>
      </c>
      <c r="T137" t="str">
        <f t="shared" si="22"/>
        <v>theater</v>
      </c>
      <c r="U137" t="str">
        <f t="shared" si="23"/>
        <v>plays</v>
      </c>
      <c r="V137" t="s">
        <v>33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16"/>
        <v>3.29</v>
      </c>
      <c r="G138" t="s">
        <v>74</v>
      </c>
      <c r="H138" s="4">
        <f t="shared" si="17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2">
        <f t="shared" si="18"/>
        <v>41797.208333333336</v>
      </c>
      <c r="N138" s="12">
        <f t="shared" si="19"/>
        <v>41809.208333333336</v>
      </c>
      <c r="O138">
        <v>1403154000</v>
      </c>
      <c r="P138">
        <f t="shared" si="20"/>
        <v>2014</v>
      </c>
      <c r="Q138" t="str">
        <f t="shared" si="21"/>
        <v>Jun</v>
      </c>
      <c r="R138" t="b">
        <v>0</v>
      </c>
      <c r="S138" t="b">
        <v>1</v>
      </c>
      <c r="T138" t="str">
        <f t="shared" si="22"/>
        <v>film &amp; video</v>
      </c>
      <c r="U138" t="str">
        <f t="shared" si="23"/>
        <v>drama</v>
      </c>
      <c r="V138" t="s">
        <v>53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16"/>
        <v>261.77999999999997</v>
      </c>
      <c r="G139" t="s">
        <v>20</v>
      </c>
      <c r="H139" s="4">
        <f t="shared" si="17"/>
        <v>94.24</v>
      </c>
      <c r="I139">
        <v>50</v>
      </c>
      <c r="J139" t="s">
        <v>21</v>
      </c>
      <c r="K139" t="s">
        <v>22</v>
      </c>
      <c r="L139">
        <v>1286341200</v>
      </c>
      <c r="M139" s="12">
        <f t="shared" si="18"/>
        <v>40457.208333333336</v>
      </c>
      <c r="N139" s="12">
        <f t="shared" si="19"/>
        <v>40463.208333333336</v>
      </c>
      <c r="O139">
        <v>1286859600</v>
      </c>
      <c r="P139">
        <f t="shared" si="20"/>
        <v>2010</v>
      </c>
      <c r="Q139" t="str">
        <f t="shared" si="21"/>
        <v>Oct</v>
      </c>
      <c r="R139" t="b">
        <v>0</v>
      </c>
      <c r="S139" t="b">
        <v>0</v>
      </c>
      <c r="T139" t="str">
        <f t="shared" si="22"/>
        <v>publishing</v>
      </c>
      <c r="U139" t="str">
        <f t="shared" si="23"/>
        <v>nonfiction</v>
      </c>
      <c r="V139" t="s">
        <v>68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16"/>
        <v>96</v>
      </c>
      <c r="G140" t="s">
        <v>14</v>
      </c>
      <c r="H140" s="4">
        <f t="shared" si="17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2">
        <f t="shared" si="18"/>
        <v>41180.208333333336</v>
      </c>
      <c r="N140" s="12">
        <f t="shared" si="19"/>
        <v>41186.208333333336</v>
      </c>
      <c r="O140">
        <v>1349326800</v>
      </c>
      <c r="P140">
        <f t="shared" si="20"/>
        <v>2012</v>
      </c>
      <c r="Q140" t="str">
        <f t="shared" si="21"/>
        <v>Sep</v>
      </c>
      <c r="R140" t="b">
        <v>0</v>
      </c>
      <c r="S140" t="b">
        <v>0</v>
      </c>
      <c r="T140" t="str">
        <f t="shared" si="22"/>
        <v>games</v>
      </c>
      <c r="U140" t="str">
        <f t="shared" si="23"/>
        <v>mobile games</v>
      </c>
      <c r="V140" t="s">
        <v>292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16"/>
        <v>20.9</v>
      </c>
      <c r="G141" t="s">
        <v>14</v>
      </c>
      <c r="H141" s="4">
        <f t="shared" si="17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2">
        <f t="shared" si="18"/>
        <v>42115.208333333328</v>
      </c>
      <c r="N141" s="12">
        <f t="shared" si="19"/>
        <v>42131.208333333328</v>
      </c>
      <c r="O141">
        <v>1430974800</v>
      </c>
      <c r="P141">
        <f t="shared" si="20"/>
        <v>2015</v>
      </c>
      <c r="Q141" t="str">
        <f t="shared" si="21"/>
        <v>Apr</v>
      </c>
      <c r="R141" t="b">
        <v>0</v>
      </c>
      <c r="S141" t="b">
        <v>1</v>
      </c>
      <c r="T141" t="str">
        <f t="shared" si="22"/>
        <v>technology</v>
      </c>
      <c r="U141" t="str">
        <f t="shared" si="23"/>
        <v>wearables</v>
      </c>
      <c r="V141" t="s">
        <v>65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16"/>
        <v>223.16</v>
      </c>
      <c r="G142" t="s">
        <v>20</v>
      </c>
      <c r="H142" s="4">
        <f t="shared" si="17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2">
        <f t="shared" si="18"/>
        <v>43156.25</v>
      </c>
      <c r="N142" s="12">
        <f t="shared" si="19"/>
        <v>43161.25</v>
      </c>
      <c r="O142">
        <v>1519970400</v>
      </c>
      <c r="P142">
        <f t="shared" si="20"/>
        <v>2018</v>
      </c>
      <c r="Q142" t="str">
        <f t="shared" si="21"/>
        <v>Feb</v>
      </c>
      <c r="R142" t="b">
        <v>0</v>
      </c>
      <c r="S142" t="b">
        <v>0</v>
      </c>
      <c r="T142" t="str">
        <f t="shared" si="22"/>
        <v>film &amp; video</v>
      </c>
      <c r="U142" t="str">
        <f t="shared" si="23"/>
        <v>documentary</v>
      </c>
      <c r="V142" t="s">
        <v>42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16"/>
        <v>101.59</v>
      </c>
      <c r="G143" t="s">
        <v>20</v>
      </c>
      <c r="H143" s="4">
        <f t="shared" si="17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2">
        <f t="shared" si="18"/>
        <v>42167.208333333328</v>
      </c>
      <c r="N143" s="12">
        <f t="shared" si="19"/>
        <v>42173.208333333328</v>
      </c>
      <c r="O143">
        <v>1434603600</v>
      </c>
      <c r="P143">
        <f t="shared" si="20"/>
        <v>2015</v>
      </c>
      <c r="Q143" t="str">
        <f t="shared" si="21"/>
        <v>Jun</v>
      </c>
      <c r="R143" t="b">
        <v>0</v>
      </c>
      <c r="S143" t="b">
        <v>0</v>
      </c>
      <c r="T143" t="str">
        <f t="shared" si="22"/>
        <v>technology</v>
      </c>
      <c r="U143" t="str">
        <f t="shared" si="23"/>
        <v>web</v>
      </c>
      <c r="V143" t="s">
        <v>28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16"/>
        <v>230.04</v>
      </c>
      <c r="G144" t="s">
        <v>20</v>
      </c>
      <c r="H144" s="4">
        <f t="shared" si="17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2">
        <f t="shared" si="18"/>
        <v>41005.208333333336</v>
      </c>
      <c r="N144" s="12">
        <f t="shared" si="19"/>
        <v>41046.208333333336</v>
      </c>
      <c r="O144">
        <v>1337230800</v>
      </c>
      <c r="P144">
        <f t="shared" si="20"/>
        <v>2012</v>
      </c>
      <c r="Q144" t="str">
        <f t="shared" si="21"/>
        <v>Apr</v>
      </c>
      <c r="R144" t="b">
        <v>0</v>
      </c>
      <c r="S144" t="b">
        <v>0</v>
      </c>
      <c r="T144" t="str">
        <f t="shared" si="22"/>
        <v>technology</v>
      </c>
      <c r="U144" t="str">
        <f t="shared" si="23"/>
        <v>web</v>
      </c>
      <c r="V144" t="s">
        <v>28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16"/>
        <v>135.59</v>
      </c>
      <c r="G145" t="s">
        <v>20</v>
      </c>
      <c r="H145" s="4">
        <f t="shared" si="17"/>
        <v>104.6</v>
      </c>
      <c r="I145">
        <v>70</v>
      </c>
      <c r="J145" t="s">
        <v>21</v>
      </c>
      <c r="K145" t="s">
        <v>22</v>
      </c>
      <c r="L145">
        <v>1277701200</v>
      </c>
      <c r="M145" s="12">
        <f t="shared" si="18"/>
        <v>40357.208333333336</v>
      </c>
      <c r="N145" s="12">
        <f t="shared" si="19"/>
        <v>40377.208333333336</v>
      </c>
      <c r="O145">
        <v>1279429200</v>
      </c>
      <c r="P145">
        <f t="shared" si="20"/>
        <v>2010</v>
      </c>
      <c r="Q145" t="str">
        <f t="shared" si="21"/>
        <v>Jun</v>
      </c>
      <c r="R145" t="b">
        <v>0</v>
      </c>
      <c r="S145" t="b">
        <v>0</v>
      </c>
      <c r="T145" t="str">
        <f t="shared" si="22"/>
        <v>music</v>
      </c>
      <c r="U145" t="str">
        <f t="shared" si="23"/>
        <v>indie rock</v>
      </c>
      <c r="V145" t="s">
        <v>60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16"/>
        <v>129.1</v>
      </c>
      <c r="G146" t="s">
        <v>20</v>
      </c>
      <c r="H146" s="4">
        <f t="shared" si="17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2">
        <f t="shared" si="18"/>
        <v>43633.208333333328</v>
      </c>
      <c r="N146" s="12">
        <f t="shared" si="19"/>
        <v>43641.208333333328</v>
      </c>
      <c r="O146">
        <v>1561438800</v>
      </c>
      <c r="P146">
        <f t="shared" si="20"/>
        <v>2019</v>
      </c>
      <c r="Q146" t="str">
        <f t="shared" si="21"/>
        <v>Jun</v>
      </c>
      <c r="R146" t="b">
        <v>0</v>
      </c>
      <c r="S146" t="b">
        <v>0</v>
      </c>
      <c r="T146" t="str">
        <f t="shared" si="22"/>
        <v>theater</v>
      </c>
      <c r="U146" t="str">
        <f t="shared" si="23"/>
        <v>plays</v>
      </c>
      <c r="V146" t="s">
        <v>33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16"/>
        <v>236.51</v>
      </c>
      <c r="G147" t="s">
        <v>20</v>
      </c>
      <c r="H147" s="4">
        <f t="shared" si="17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2">
        <f t="shared" si="18"/>
        <v>41889.208333333336</v>
      </c>
      <c r="N147" s="12">
        <f t="shared" si="19"/>
        <v>41894.208333333336</v>
      </c>
      <c r="O147">
        <v>1410498000</v>
      </c>
      <c r="P147">
        <f t="shared" si="20"/>
        <v>2014</v>
      </c>
      <c r="Q147" t="str">
        <f t="shared" si="21"/>
        <v>Sep</v>
      </c>
      <c r="R147" t="b">
        <v>0</v>
      </c>
      <c r="S147" t="b">
        <v>0</v>
      </c>
      <c r="T147" t="str">
        <f t="shared" si="22"/>
        <v>technology</v>
      </c>
      <c r="U147" t="str">
        <f t="shared" si="23"/>
        <v>wearables</v>
      </c>
      <c r="V147" t="s">
        <v>65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16"/>
        <v>17.25</v>
      </c>
      <c r="G148" t="s">
        <v>74</v>
      </c>
      <c r="H148" s="4">
        <f t="shared" si="17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2">
        <f t="shared" si="18"/>
        <v>40855.25</v>
      </c>
      <c r="N148" s="12">
        <f t="shared" si="19"/>
        <v>40875.25</v>
      </c>
      <c r="O148">
        <v>1322460000</v>
      </c>
      <c r="P148">
        <f t="shared" si="20"/>
        <v>2011</v>
      </c>
      <c r="Q148" t="str">
        <f t="shared" si="21"/>
        <v>Nov</v>
      </c>
      <c r="R148" t="b">
        <v>0</v>
      </c>
      <c r="S148" t="b">
        <v>0</v>
      </c>
      <c r="T148" t="str">
        <f t="shared" si="22"/>
        <v>theater</v>
      </c>
      <c r="U148" t="str">
        <f t="shared" si="23"/>
        <v>plays</v>
      </c>
      <c r="V148" t="s">
        <v>33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16"/>
        <v>112.49</v>
      </c>
      <c r="G149" t="s">
        <v>20</v>
      </c>
      <c r="H149" s="4">
        <f t="shared" si="17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2">
        <f t="shared" si="18"/>
        <v>42534.208333333328</v>
      </c>
      <c r="N149" s="12">
        <f t="shared" si="19"/>
        <v>42540.208333333328</v>
      </c>
      <c r="O149">
        <v>1466312400</v>
      </c>
      <c r="P149">
        <f t="shared" si="20"/>
        <v>2016</v>
      </c>
      <c r="Q149" t="str">
        <f t="shared" si="21"/>
        <v>Jun</v>
      </c>
      <c r="R149" t="b">
        <v>0</v>
      </c>
      <c r="S149" t="b">
        <v>1</v>
      </c>
      <c r="T149" t="str">
        <f t="shared" si="22"/>
        <v>theater</v>
      </c>
      <c r="U149" t="str">
        <f t="shared" si="23"/>
        <v>plays</v>
      </c>
      <c r="V149" t="s">
        <v>33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16"/>
        <v>121.02</v>
      </c>
      <c r="G150" t="s">
        <v>20</v>
      </c>
      <c r="H150" s="4">
        <f t="shared" si="17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2">
        <f t="shared" si="18"/>
        <v>42941.208333333328</v>
      </c>
      <c r="N150" s="12">
        <f t="shared" si="19"/>
        <v>42950.208333333328</v>
      </c>
      <c r="O150">
        <v>1501736400</v>
      </c>
      <c r="P150">
        <f t="shared" si="20"/>
        <v>2017</v>
      </c>
      <c r="Q150" t="str">
        <f t="shared" si="21"/>
        <v>Jul</v>
      </c>
      <c r="R150" t="b">
        <v>0</v>
      </c>
      <c r="S150" t="b">
        <v>0</v>
      </c>
      <c r="T150" t="str">
        <f t="shared" si="22"/>
        <v>technology</v>
      </c>
      <c r="U150" t="str">
        <f t="shared" si="23"/>
        <v>wearables</v>
      </c>
      <c r="V150" t="s">
        <v>65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16"/>
        <v>219.87</v>
      </c>
      <c r="G151" t="s">
        <v>20</v>
      </c>
      <c r="H151" s="4">
        <f t="shared" si="17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2">
        <f t="shared" si="18"/>
        <v>41275.25</v>
      </c>
      <c r="N151" s="12">
        <f t="shared" si="19"/>
        <v>41327.25</v>
      </c>
      <c r="O151">
        <v>1361512800</v>
      </c>
      <c r="P151">
        <f t="shared" si="20"/>
        <v>2013</v>
      </c>
      <c r="Q151" t="str">
        <f t="shared" si="21"/>
        <v>Jan</v>
      </c>
      <c r="R151" t="b">
        <v>0</v>
      </c>
      <c r="S151" t="b">
        <v>0</v>
      </c>
      <c r="T151" t="str">
        <f t="shared" si="22"/>
        <v>music</v>
      </c>
      <c r="U151" t="str">
        <f t="shared" si="23"/>
        <v>indie rock</v>
      </c>
      <c r="V151" t="s">
        <v>60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16"/>
        <v>1</v>
      </c>
      <c r="G152" t="s">
        <v>14</v>
      </c>
      <c r="H152" s="4">
        <f t="shared" si="17"/>
        <v>1</v>
      </c>
      <c r="I152">
        <v>1</v>
      </c>
      <c r="J152" t="s">
        <v>21</v>
      </c>
      <c r="K152" t="s">
        <v>22</v>
      </c>
      <c r="L152">
        <v>1544940000</v>
      </c>
      <c r="M152" s="12">
        <f t="shared" si="18"/>
        <v>43450.25</v>
      </c>
      <c r="N152" s="12">
        <f t="shared" si="19"/>
        <v>43451.25</v>
      </c>
      <c r="O152">
        <v>1545026400</v>
      </c>
      <c r="P152">
        <f t="shared" si="20"/>
        <v>2018</v>
      </c>
      <c r="Q152" t="str">
        <f t="shared" si="21"/>
        <v>Dec</v>
      </c>
      <c r="R152" t="b">
        <v>0</v>
      </c>
      <c r="S152" t="b">
        <v>0</v>
      </c>
      <c r="T152" t="str">
        <f t="shared" si="22"/>
        <v>music</v>
      </c>
      <c r="U152" t="str">
        <f t="shared" si="23"/>
        <v>rock</v>
      </c>
      <c r="V152" t="s">
        <v>23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16"/>
        <v>64.17</v>
      </c>
      <c r="G153" t="s">
        <v>14</v>
      </c>
      <c r="H153" s="4">
        <f t="shared" si="17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2">
        <f t="shared" si="18"/>
        <v>41799.208333333336</v>
      </c>
      <c r="N153" s="12">
        <f t="shared" si="19"/>
        <v>41850.208333333336</v>
      </c>
      <c r="O153">
        <v>1406696400</v>
      </c>
      <c r="P153">
        <f t="shared" si="20"/>
        <v>2014</v>
      </c>
      <c r="Q153" t="str">
        <f t="shared" si="21"/>
        <v>Jun</v>
      </c>
      <c r="R153" t="b">
        <v>0</v>
      </c>
      <c r="S153" t="b">
        <v>0</v>
      </c>
      <c r="T153" t="str">
        <f t="shared" si="22"/>
        <v>music</v>
      </c>
      <c r="U153" t="str">
        <f t="shared" si="23"/>
        <v>electric music</v>
      </c>
      <c r="V153" t="s">
        <v>50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16"/>
        <v>423.07</v>
      </c>
      <c r="G154" t="s">
        <v>20</v>
      </c>
      <c r="H154" s="4">
        <f t="shared" si="17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2">
        <f t="shared" si="18"/>
        <v>42783.25</v>
      </c>
      <c r="N154" s="12">
        <f t="shared" si="19"/>
        <v>42790.25</v>
      </c>
      <c r="O154">
        <v>1487916000</v>
      </c>
      <c r="P154">
        <f t="shared" si="20"/>
        <v>2017</v>
      </c>
      <c r="Q154" t="str">
        <f t="shared" si="21"/>
        <v>Feb</v>
      </c>
      <c r="R154" t="b">
        <v>0</v>
      </c>
      <c r="S154" t="b">
        <v>0</v>
      </c>
      <c r="T154" t="str">
        <f t="shared" si="22"/>
        <v>music</v>
      </c>
      <c r="U154" t="str">
        <f t="shared" si="23"/>
        <v>indie rock</v>
      </c>
      <c r="V154" t="s">
        <v>60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16"/>
        <v>92.98</v>
      </c>
      <c r="G155" t="s">
        <v>14</v>
      </c>
      <c r="H155" s="4">
        <f t="shared" si="17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2">
        <f t="shared" si="18"/>
        <v>41201.208333333336</v>
      </c>
      <c r="N155" s="12">
        <f t="shared" si="19"/>
        <v>41207.208333333336</v>
      </c>
      <c r="O155">
        <v>1351141200</v>
      </c>
      <c r="P155">
        <f t="shared" si="20"/>
        <v>2012</v>
      </c>
      <c r="Q155" t="str">
        <f t="shared" si="21"/>
        <v>Oct</v>
      </c>
      <c r="R155" t="b">
        <v>0</v>
      </c>
      <c r="S155" t="b">
        <v>0</v>
      </c>
      <c r="T155" t="str">
        <f t="shared" si="22"/>
        <v>theater</v>
      </c>
      <c r="U155" t="str">
        <f t="shared" si="23"/>
        <v>plays</v>
      </c>
      <c r="V155" t="s">
        <v>33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16"/>
        <v>58.76</v>
      </c>
      <c r="G156" t="s">
        <v>14</v>
      </c>
      <c r="H156" s="4">
        <f t="shared" si="17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2">
        <f t="shared" si="18"/>
        <v>42502.208333333328</v>
      </c>
      <c r="N156" s="12">
        <f t="shared" si="19"/>
        <v>42525.208333333328</v>
      </c>
      <c r="O156">
        <v>1465016400</v>
      </c>
      <c r="P156">
        <f t="shared" si="20"/>
        <v>2016</v>
      </c>
      <c r="Q156" t="str">
        <f t="shared" si="21"/>
        <v>May</v>
      </c>
      <c r="R156" t="b">
        <v>0</v>
      </c>
      <c r="S156" t="b">
        <v>1</v>
      </c>
      <c r="T156" t="str">
        <f t="shared" si="22"/>
        <v>music</v>
      </c>
      <c r="U156" t="str">
        <f t="shared" si="23"/>
        <v>indie rock</v>
      </c>
      <c r="V156" t="s">
        <v>60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16"/>
        <v>65.02</v>
      </c>
      <c r="G157" t="s">
        <v>14</v>
      </c>
      <c r="H157" s="4">
        <f t="shared" si="17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2">
        <f t="shared" si="18"/>
        <v>40262.208333333336</v>
      </c>
      <c r="N157" s="12">
        <f t="shared" si="19"/>
        <v>40277.208333333336</v>
      </c>
      <c r="O157">
        <v>1270789200</v>
      </c>
      <c r="P157">
        <f t="shared" si="20"/>
        <v>2010</v>
      </c>
      <c r="Q157" t="str">
        <f t="shared" si="21"/>
        <v>Mar</v>
      </c>
      <c r="R157" t="b">
        <v>0</v>
      </c>
      <c r="S157" t="b">
        <v>0</v>
      </c>
      <c r="T157" t="str">
        <f t="shared" si="22"/>
        <v>theater</v>
      </c>
      <c r="U157" t="str">
        <f t="shared" si="23"/>
        <v>plays</v>
      </c>
      <c r="V157" t="s">
        <v>33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16"/>
        <v>73.94</v>
      </c>
      <c r="G158" t="s">
        <v>74</v>
      </c>
      <c r="H158" s="4">
        <f t="shared" si="17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2">
        <f t="shared" si="18"/>
        <v>43743.208333333328</v>
      </c>
      <c r="N158" s="12">
        <f t="shared" si="19"/>
        <v>43767.208333333328</v>
      </c>
      <c r="O158">
        <v>1572325200</v>
      </c>
      <c r="P158">
        <f t="shared" si="20"/>
        <v>2019</v>
      </c>
      <c r="Q158" t="str">
        <f t="shared" si="21"/>
        <v>Oct</v>
      </c>
      <c r="R158" t="b">
        <v>0</v>
      </c>
      <c r="S158" t="b">
        <v>0</v>
      </c>
      <c r="T158" t="str">
        <f t="shared" si="22"/>
        <v>music</v>
      </c>
      <c r="U158" t="str">
        <f t="shared" si="23"/>
        <v>rock</v>
      </c>
      <c r="V158" t="s">
        <v>23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16"/>
        <v>52.67</v>
      </c>
      <c r="G159" t="s">
        <v>14</v>
      </c>
      <c r="H159" s="4">
        <f t="shared" si="17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2">
        <f t="shared" si="18"/>
        <v>41638.25</v>
      </c>
      <c r="N159" s="12">
        <f t="shared" si="19"/>
        <v>41650.25</v>
      </c>
      <c r="O159">
        <v>1389420000</v>
      </c>
      <c r="P159">
        <f t="shared" si="20"/>
        <v>2013</v>
      </c>
      <c r="Q159" t="str">
        <f t="shared" si="21"/>
        <v>Dec</v>
      </c>
      <c r="R159" t="b">
        <v>0</v>
      </c>
      <c r="S159" t="b">
        <v>0</v>
      </c>
      <c r="T159" t="str">
        <f t="shared" si="22"/>
        <v>photography</v>
      </c>
      <c r="U159" t="str">
        <f t="shared" si="23"/>
        <v>photography books</v>
      </c>
      <c r="V159" t="s">
        <v>122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16"/>
        <v>220.95</v>
      </c>
      <c r="G160" t="s">
        <v>20</v>
      </c>
      <c r="H160" s="4">
        <f t="shared" si="17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2">
        <f t="shared" si="18"/>
        <v>42346.25</v>
      </c>
      <c r="N160" s="12">
        <f t="shared" si="19"/>
        <v>42347.25</v>
      </c>
      <c r="O160">
        <v>1449640800</v>
      </c>
      <c r="P160">
        <f t="shared" si="20"/>
        <v>2015</v>
      </c>
      <c r="Q160" t="str">
        <f t="shared" si="21"/>
        <v>Dec</v>
      </c>
      <c r="R160" t="b">
        <v>0</v>
      </c>
      <c r="S160" t="b">
        <v>0</v>
      </c>
      <c r="T160" t="str">
        <f t="shared" si="22"/>
        <v>music</v>
      </c>
      <c r="U160" t="str">
        <f t="shared" si="23"/>
        <v>rock</v>
      </c>
      <c r="V160" t="s">
        <v>23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16"/>
        <v>100.01</v>
      </c>
      <c r="G161" t="s">
        <v>20</v>
      </c>
      <c r="H161" s="4">
        <f t="shared" si="17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2">
        <f t="shared" si="18"/>
        <v>43551.208333333328</v>
      </c>
      <c r="N161" s="12">
        <f t="shared" si="19"/>
        <v>43569.208333333328</v>
      </c>
      <c r="O161">
        <v>1555218000</v>
      </c>
      <c r="P161">
        <f t="shared" si="20"/>
        <v>2019</v>
      </c>
      <c r="Q161" t="str">
        <f t="shared" si="21"/>
        <v>Mar</v>
      </c>
      <c r="R161" t="b">
        <v>0</v>
      </c>
      <c r="S161" t="b">
        <v>1</v>
      </c>
      <c r="T161" t="str">
        <f t="shared" si="22"/>
        <v>theater</v>
      </c>
      <c r="U161" t="str">
        <f t="shared" si="23"/>
        <v>plays</v>
      </c>
      <c r="V161" t="s">
        <v>33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16"/>
        <v>162.31</v>
      </c>
      <c r="G162" t="s">
        <v>20</v>
      </c>
      <c r="H162" s="4">
        <f t="shared" si="17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2">
        <f t="shared" si="18"/>
        <v>43582.208333333328</v>
      </c>
      <c r="N162" s="12">
        <f t="shared" si="19"/>
        <v>43598.208333333328</v>
      </c>
      <c r="O162">
        <v>1557723600</v>
      </c>
      <c r="P162">
        <f t="shared" si="20"/>
        <v>2019</v>
      </c>
      <c r="Q162" t="str">
        <f t="shared" si="21"/>
        <v>Apr</v>
      </c>
      <c r="R162" t="b">
        <v>0</v>
      </c>
      <c r="S162" t="b">
        <v>0</v>
      </c>
      <c r="T162" t="str">
        <f t="shared" si="22"/>
        <v>technology</v>
      </c>
      <c r="U162" t="str">
        <f t="shared" si="23"/>
        <v>wearables</v>
      </c>
      <c r="V162" t="s">
        <v>65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16"/>
        <v>78.180000000000007</v>
      </c>
      <c r="G163" t="s">
        <v>14</v>
      </c>
      <c r="H163" s="4">
        <f t="shared" si="17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2">
        <f t="shared" si="18"/>
        <v>42270.208333333328</v>
      </c>
      <c r="N163" s="12">
        <f t="shared" si="19"/>
        <v>42276.208333333328</v>
      </c>
      <c r="O163">
        <v>1443502800</v>
      </c>
      <c r="P163">
        <f t="shared" si="20"/>
        <v>2015</v>
      </c>
      <c r="Q163" t="str">
        <f t="shared" si="21"/>
        <v>Sep</v>
      </c>
      <c r="R163" t="b">
        <v>0</v>
      </c>
      <c r="S163" t="b">
        <v>1</v>
      </c>
      <c r="T163" t="str">
        <f t="shared" si="22"/>
        <v>technology</v>
      </c>
      <c r="U163" t="str">
        <f t="shared" si="23"/>
        <v>web</v>
      </c>
      <c r="V163" t="s">
        <v>28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16"/>
        <v>149.74</v>
      </c>
      <c r="G164" t="s">
        <v>20</v>
      </c>
      <c r="H164" s="4">
        <f t="shared" si="17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2">
        <f t="shared" si="18"/>
        <v>43442.25</v>
      </c>
      <c r="N164" s="12">
        <f t="shared" si="19"/>
        <v>43472.25</v>
      </c>
      <c r="O164">
        <v>1546840800</v>
      </c>
      <c r="P164">
        <f t="shared" si="20"/>
        <v>2018</v>
      </c>
      <c r="Q164" t="str">
        <f t="shared" si="21"/>
        <v>Dec</v>
      </c>
      <c r="R164" t="b">
        <v>0</v>
      </c>
      <c r="S164" t="b">
        <v>0</v>
      </c>
      <c r="T164" t="str">
        <f t="shared" si="22"/>
        <v>music</v>
      </c>
      <c r="U164" t="str">
        <f t="shared" si="23"/>
        <v>rock</v>
      </c>
      <c r="V164" t="s">
        <v>23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16"/>
        <v>253.26</v>
      </c>
      <c r="G165" t="s">
        <v>20</v>
      </c>
      <c r="H165" s="4">
        <f t="shared" si="17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2">
        <f t="shared" si="18"/>
        <v>43028.208333333328</v>
      </c>
      <c r="N165" s="12">
        <f t="shared" si="19"/>
        <v>43077.25</v>
      </c>
      <c r="O165">
        <v>1512712800</v>
      </c>
      <c r="P165">
        <f t="shared" si="20"/>
        <v>2017</v>
      </c>
      <c r="Q165" t="str">
        <f t="shared" si="21"/>
        <v>Oct</v>
      </c>
      <c r="R165" t="b">
        <v>0</v>
      </c>
      <c r="S165" t="b">
        <v>1</v>
      </c>
      <c r="T165" t="str">
        <f t="shared" si="22"/>
        <v>photography</v>
      </c>
      <c r="U165" t="str">
        <f t="shared" si="23"/>
        <v>photography books</v>
      </c>
      <c r="V165" t="s">
        <v>122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16"/>
        <v>100.17</v>
      </c>
      <c r="G166" t="s">
        <v>20</v>
      </c>
      <c r="H166" s="4">
        <f t="shared" si="17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2">
        <f t="shared" si="18"/>
        <v>43016.208333333328</v>
      </c>
      <c r="N166" s="12">
        <f t="shared" si="19"/>
        <v>43017.208333333328</v>
      </c>
      <c r="O166">
        <v>1507525200</v>
      </c>
      <c r="P166">
        <f t="shared" si="20"/>
        <v>2017</v>
      </c>
      <c r="Q166" t="str">
        <f t="shared" si="21"/>
        <v>Oct</v>
      </c>
      <c r="R166" t="b">
        <v>0</v>
      </c>
      <c r="S166" t="b">
        <v>0</v>
      </c>
      <c r="T166" t="str">
        <f t="shared" si="22"/>
        <v>theater</v>
      </c>
      <c r="U166" t="str">
        <f t="shared" si="23"/>
        <v>plays</v>
      </c>
      <c r="V166" t="s">
        <v>33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16"/>
        <v>121.99</v>
      </c>
      <c r="G167" t="s">
        <v>20</v>
      </c>
      <c r="H167" s="4">
        <f t="shared" si="17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2">
        <f t="shared" si="18"/>
        <v>42948.208333333328</v>
      </c>
      <c r="N167" s="12">
        <f t="shared" si="19"/>
        <v>42980.208333333328</v>
      </c>
      <c r="O167">
        <v>1504328400</v>
      </c>
      <c r="P167">
        <f t="shared" si="20"/>
        <v>2017</v>
      </c>
      <c r="Q167" t="str">
        <f t="shared" si="21"/>
        <v>Aug</v>
      </c>
      <c r="R167" t="b">
        <v>0</v>
      </c>
      <c r="S167" t="b">
        <v>0</v>
      </c>
      <c r="T167" t="str">
        <f t="shared" si="22"/>
        <v>technology</v>
      </c>
      <c r="U167" t="str">
        <f t="shared" si="23"/>
        <v>web</v>
      </c>
      <c r="V167" t="s">
        <v>28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16"/>
        <v>137.13</v>
      </c>
      <c r="G168" t="s">
        <v>20</v>
      </c>
      <c r="H168" s="4">
        <f t="shared" si="17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2">
        <f t="shared" si="18"/>
        <v>40534.25</v>
      </c>
      <c r="N168" s="12">
        <f t="shared" si="19"/>
        <v>40538.25</v>
      </c>
      <c r="O168">
        <v>1293343200</v>
      </c>
      <c r="P168">
        <f t="shared" si="20"/>
        <v>2010</v>
      </c>
      <c r="Q168" t="str">
        <f t="shared" si="21"/>
        <v>Dec</v>
      </c>
      <c r="R168" t="b">
        <v>0</v>
      </c>
      <c r="S168" t="b">
        <v>0</v>
      </c>
      <c r="T168" t="str">
        <f t="shared" si="22"/>
        <v>photography</v>
      </c>
      <c r="U168" t="str">
        <f t="shared" si="23"/>
        <v>photography books</v>
      </c>
      <c r="V168" t="s">
        <v>122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16"/>
        <v>415.54</v>
      </c>
      <c r="G169" t="s">
        <v>20</v>
      </c>
      <c r="H169" s="4">
        <f t="shared" si="17"/>
        <v>74</v>
      </c>
      <c r="I169">
        <v>146</v>
      </c>
      <c r="J169" t="s">
        <v>26</v>
      </c>
      <c r="K169" t="s">
        <v>27</v>
      </c>
      <c r="L169">
        <v>1370840400</v>
      </c>
      <c r="M169" s="12">
        <f t="shared" si="18"/>
        <v>41435.208333333336</v>
      </c>
      <c r="N169" s="12">
        <f t="shared" si="19"/>
        <v>41445.208333333336</v>
      </c>
      <c r="O169">
        <v>1371704400</v>
      </c>
      <c r="P169">
        <f t="shared" si="20"/>
        <v>2013</v>
      </c>
      <c r="Q169" t="str">
        <f t="shared" si="21"/>
        <v>Jun</v>
      </c>
      <c r="R169" t="b">
        <v>0</v>
      </c>
      <c r="S169" t="b">
        <v>0</v>
      </c>
      <c r="T169" t="str">
        <f t="shared" si="22"/>
        <v>theater</v>
      </c>
      <c r="U169" t="str">
        <f t="shared" si="23"/>
        <v>plays</v>
      </c>
      <c r="V169" t="s">
        <v>33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16"/>
        <v>31.31</v>
      </c>
      <c r="G170" t="s">
        <v>14</v>
      </c>
      <c r="H170" s="4">
        <f t="shared" si="17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2">
        <f t="shared" si="18"/>
        <v>43518.25</v>
      </c>
      <c r="N170" s="12">
        <f t="shared" si="19"/>
        <v>43541.208333333328</v>
      </c>
      <c r="O170">
        <v>1552798800</v>
      </c>
      <c r="P170">
        <f t="shared" si="20"/>
        <v>2019</v>
      </c>
      <c r="Q170" t="str">
        <f t="shared" si="21"/>
        <v>Feb</v>
      </c>
      <c r="R170" t="b">
        <v>0</v>
      </c>
      <c r="S170" t="b">
        <v>1</v>
      </c>
      <c r="T170" t="str">
        <f t="shared" si="22"/>
        <v>music</v>
      </c>
      <c r="U170" t="str">
        <f t="shared" si="23"/>
        <v>indie rock</v>
      </c>
      <c r="V170" t="s">
        <v>60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16"/>
        <v>424.08</v>
      </c>
      <c r="G171" t="s">
        <v>20</v>
      </c>
      <c r="H171" s="4">
        <f t="shared" si="17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2">
        <f t="shared" si="18"/>
        <v>41077.208333333336</v>
      </c>
      <c r="N171" s="12">
        <f t="shared" si="19"/>
        <v>41105.208333333336</v>
      </c>
      <c r="O171">
        <v>1342328400</v>
      </c>
      <c r="P171">
        <f t="shared" si="20"/>
        <v>2012</v>
      </c>
      <c r="Q171" t="str">
        <f t="shared" si="21"/>
        <v>Jun</v>
      </c>
      <c r="R171" t="b">
        <v>0</v>
      </c>
      <c r="S171" t="b">
        <v>1</v>
      </c>
      <c r="T171" t="str">
        <f t="shared" si="22"/>
        <v>film &amp; video</v>
      </c>
      <c r="U171" t="str">
        <f t="shared" si="23"/>
        <v>shorts</v>
      </c>
      <c r="V171" t="s">
        <v>100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16"/>
        <v>2.94</v>
      </c>
      <c r="G172" t="s">
        <v>14</v>
      </c>
      <c r="H172" s="4">
        <f t="shared" si="17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2">
        <f t="shared" si="18"/>
        <v>42950.208333333328</v>
      </c>
      <c r="N172" s="12">
        <f t="shared" si="19"/>
        <v>42957.208333333328</v>
      </c>
      <c r="O172">
        <v>1502341200</v>
      </c>
      <c r="P172">
        <f t="shared" si="20"/>
        <v>2017</v>
      </c>
      <c r="Q172" t="str">
        <f t="shared" si="21"/>
        <v>Aug</v>
      </c>
      <c r="R172" t="b">
        <v>0</v>
      </c>
      <c r="S172" t="b">
        <v>0</v>
      </c>
      <c r="T172" t="str">
        <f t="shared" si="22"/>
        <v>music</v>
      </c>
      <c r="U172" t="str">
        <f t="shared" si="23"/>
        <v>indie rock</v>
      </c>
      <c r="V172" t="s">
        <v>60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16"/>
        <v>10.63</v>
      </c>
      <c r="G173" t="s">
        <v>14</v>
      </c>
      <c r="H173" s="4">
        <f t="shared" si="17"/>
        <v>104.2</v>
      </c>
      <c r="I173">
        <v>5</v>
      </c>
      <c r="J173" t="s">
        <v>21</v>
      </c>
      <c r="K173" t="s">
        <v>22</v>
      </c>
      <c r="L173">
        <v>1395291600</v>
      </c>
      <c r="M173" s="12">
        <f t="shared" si="18"/>
        <v>41718.208333333336</v>
      </c>
      <c r="N173" s="12">
        <f t="shared" si="19"/>
        <v>41740.208333333336</v>
      </c>
      <c r="O173">
        <v>1397192400</v>
      </c>
      <c r="P173">
        <f t="shared" si="20"/>
        <v>2014</v>
      </c>
      <c r="Q173" t="str">
        <f t="shared" si="21"/>
        <v>Mar</v>
      </c>
      <c r="R173" t="b">
        <v>0</v>
      </c>
      <c r="S173" t="b">
        <v>0</v>
      </c>
      <c r="T173" t="str">
        <f t="shared" si="22"/>
        <v>publishing</v>
      </c>
      <c r="U173" t="str">
        <f t="shared" si="23"/>
        <v>translations</v>
      </c>
      <c r="V173" t="s">
        <v>206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16"/>
        <v>82.88</v>
      </c>
      <c r="G174" t="s">
        <v>14</v>
      </c>
      <c r="H174" s="4">
        <f t="shared" si="17"/>
        <v>25.5</v>
      </c>
      <c r="I174">
        <v>26</v>
      </c>
      <c r="J174" t="s">
        <v>21</v>
      </c>
      <c r="K174" t="s">
        <v>22</v>
      </c>
      <c r="L174">
        <v>1405746000</v>
      </c>
      <c r="M174" s="12">
        <f t="shared" si="18"/>
        <v>41839.208333333336</v>
      </c>
      <c r="N174" s="12">
        <f t="shared" si="19"/>
        <v>41854.208333333336</v>
      </c>
      <c r="O174">
        <v>1407042000</v>
      </c>
      <c r="P174">
        <f t="shared" si="20"/>
        <v>2014</v>
      </c>
      <c r="Q174" t="str">
        <f t="shared" si="21"/>
        <v>Jul</v>
      </c>
      <c r="R174" t="b">
        <v>0</v>
      </c>
      <c r="S174" t="b">
        <v>1</v>
      </c>
      <c r="T174" t="str">
        <f t="shared" si="22"/>
        <v>film &amp; video</v>
      </c>
      <c r="U174" t="str">
        <f t="shared" si="23"/>
        <v>documentary</v>
      </c>
      <c r="V174" t="s">
        <v>42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16"/>
        <v>163.01</v>
      </c>
      <c r="G175" t="s">
        <v>20</v>
      </c>
      <c r="H175" s="4">
        <f t="shared" si="17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2">
        <f t="shared" si="18"/>
        <v>41412.208333333336</v>
      </c>
      <c r="N175" s="12">
        <f t="shared" si="19"/>
        <v>41418.208333333336</v>
      </c>
      <c r="O175">
        <v>1369371600</v>
      </c>
      <c r="P175">
        <f t="shared" si="20"/>
        <v>2013</v>
      </c>
      <c r="Q175" t="str">
        <f t="shared" si="21"/>
        <v>May</v>
      </c>
      <c r="R175" t="b">
        <v>0</v>
      </c>
      <c r="S175" t="b">
        <v>0</v>
      </c>
      <c r="T175" t="str">
        <f t="shared" si="22"/>
        <v>theater</v>
      </c>
      <c r="U175" t="str">
        <f t="shared" si="23"/>
        <v>plays</v>
      </c>
      <c r="V175" t="s">
        <v>33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16"/>
        <v>894.67</v>
      </c>
      <c r="G176" t="s">
        <v>20</v>
      </c>
      <c r="H176" s="4">
        <f t="shared" si="17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2">
        <f t="shared" si="18"/>
        <v>42282.208333333328</v>
      </c>
      <c r="N176" s="12">
        <f t="shared" si="19"/>
        <v>42283.208333333328</v>
      </c>
      <c r="O176">
        <v>1444107600</v>
      </c>
      <c r="P176">
        <f t="shared" si="20"/>
        <v>2015</v>
      </c>
      <c r="Q176" t="str">
        <f t="shared" si="21"/>
        <v>Oct</v>
      </c>
      <c r="R176" t="b">
        <v>0</v>
      </c>
      <c r="S176" t="b">
        <v>1</v>
      </c>
      <c r="T176" t="str">
        <f t="shared" si="22"/>
        <v>technology</v>
      </c>
      <c r="U176" t="str">
        <f t="shared" si="23"/>
        <v>wearables</v>
      </c>
      <c r="V176" t="s">
        <v>65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16"/>
        <v>26.19</v>
      </c>
      <c r="G177" t="s">
        <v>14</v>
      </c>
      <c r="H177" s="4">
        <f t="shared" si="17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2">
        <f t="shared" si="18"/>
        <v>42613.208333333328</v>
      </c>
      <c r="N177" s="12">
        <f t="shared" si="19"/>
        <v>42632.208333333328</v>
      </c>
      <c r="O177">
        <v>1474261200</v>
      </c>
      <c r="P177">
        <f t="shared" si="20"/>
        <v>2016</v>
      </c>
      <c r="Q177" t="str">
        <f t="shared" si="21"/>
        <v>Aug</v>
      </c>
      <c r="R177" t="b">
        <v>0</v>
      </c>
      <c r="S177" t="b">
        <v>0</v>
      </c>
      <c r="T177" t="str">
        <f t="shared" si="22"/>
        <v>theater</v>
      </c>
      <c r="U177" t="str">
        <f t="shared" si="23"/>
        <v>plays</v>
      </c>
      <c r="V177" t="s">
        <v>33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16"/>
        <v>74.83</v>
      </c>
      <c r="G178" t="s">
        <v>14</v>
      </c>
      <c r="H178" s="4">
        <f t="shared" si="17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2">
        <f t="shared" si="18"/>
        <v>42616.208333333328</v>
      </c>
      <c r="N178" s="12">
        <f t="shared" si="19"/>
        <v>42625.208333333328</v>
      </c>
      <c r="O178">
        <v>1473656400</v>
      </c>
      <c r="P178">
        <f t="shared" si="20"/>
        <v>2016</v>
      </c>
      <c r="Q178" t="str">
        <f t="shared" si="21"/>
        <v>Sep</v>
      </c>
      <c r="R178" t="b">
        <v>0</v>
      </c>
      <c r="S178" t="b">
        <v>0</v>
      </c>
      <c r="T178" t="str">
        <f t="shared" si="22"/>
        <v>theater</v>
      </c>
      <c r="U178" t="str">
        <f t="shared" si="23"/>
        <v>plays</v>
      </c>
      <c r="V178" t="s">
        <v>33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16"/>
        <v>416.48</v>
      </c>
      <c r="G179" t="s">
        <v>20</v>
      </c>
      <c r="H179" s="4">
        <f t="shared" si="17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2">
        <f t="shared" si="18"/>
        <v>40497.25</v>
      </c>
      <c r="N179" s="12">
        <f t="shared" si="19"/>
        <v>40522.25</v>
      </c>
      <c r="O179">
        <v>1291960800</v>
      </c>
      <c r="P179">
        <f t="shared" si="20"/>
        <v>2010</v>
      </c>
      <c r="Q179" t="str">
        <f t="shared" si="21"/>
        <v>Nov</v>
      </c>
      <c r="R179" t="b">
        <v>0</v>
      </c>
      <c r="S179" t="b">
        <v>0</v>
      </c>
      <c r="T179" t="str">
        <f t="shared" si="22"/>
        <v>theater</v>
      </c>
      <c r="U179" t="str">
        <f t="shared" si="23"/>
        <v>plays</v>
      </c>
      <c r="V179" t="s">
        <v>33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16"/>
        <v>96.21</v>
      </c>
      <c r="G180" t="s">
        <v>14</v>
      </c>
      <c r="H180" s="4">
        <f t="shared" si="17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2">
        <f t="shared" si="18"/>
        <v>42999.208333333328</v>
      </c>
      <c r="N180" s="12">
        <f t="shared" si="19"/>
        <v>43008.208333333328</v>
      </c>
      <c r="O180">
        <v>1506747600</v>
      </c>
      <c r="P180">
        <f t="shared" si="20"/>
        <v>2017</v>
      </c>
      <c r="Q180" t="str">
        <f t="shared" si="21"/>
        <v>Sep</v>
      </c>
      <c r="R180" t="b">
        <v>0</v>
      </c>
      <c r="S180" t="b">
        <v>0</v>
      </c>
      <c r="T180" t="str">
        <f t="shared" si="22"/>
        <v>food</v>
      </c>
      <c r="U180" t="str">
        <f t="shared" si="23"/>
        <v>food trucks</v>
      </c>
      <c r="V180" t="s">
        <v>17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16"/>
        <v>357.72</v>
      </c>
      <c r="G181" t="s">
        <v>20</v>
      </c>
      <c r="H181" s="4">
        <f t="shared" si="17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18"/>
        <v>41350.208333333336</v>
      </c>
      <c r="N181" s="12">
        <f t="shared" si="19"/>
        <v>41351.208333333336</v>
      </c>
      <c r="O181">
        <v>1363582800</v>
      </c>
      <c r="P181">
        <f t="shared" si="20"/>
        <v>2013</v>
      </c>
      <c r="Q181" t="str">
        <f t="shared" si="21"/>
        <v>Mar</v>
      </c>
      <c r="R181" t="b">
        <v>0</v>
      </c>
      <c r="S181" t="b">
        <v>1</v>
      </c>
      <c r="T181" t="str">
        <f t="shared" si="22"/>
        <v>theater</v>
      </c>
      <c r="U181" t="str">
        <f t="shared" si="23"/>
        <v>plays</v>
      </c>
      <c r="V181" t="s">
        <v>33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16"/>
        <v>308.45999999999998</v>
      </c>
      <c r="G182" t="s">
        <v>20</v>
      </c>
      <c r="H182" s="4">
        <f t="shared" si="17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2">
        <f t="shared" si="18"/>
        <v>40259.208333333336</v>
      </c>
      <c r="N182" s="12">
        <f t="shared" si="19"/>
        <v>40264.208333333336</v>
      </c>
      <c r="O182">
        <v>1269666000</v>
      </c>
      <c r="P182">
        <f t="shared" si="20"/>
        <v>2010</v>
      </c>
      <c r="Q182" t="str">
        <f t="shared" si="21"/>
        <v>Mar</v>
      </c>
      <c r="R182" t="b">
        <v>0</v>
      </c>
      <c r="S182" t="b">
        <v>0</v>
      </c>
      <c r="T182" t="str">
        <f t="shared" si="22"/>
        <v>technology</v>
      </c>
      <c r="U182" t="str">
        <f t="shared" si="23"/>
        <v>wearables</v>
      </c>
      <c r="V182" t="s">
        <v>65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16"/>
        <v>61.8</v>
      </c>
      <c r="G183" t="s">
        <v>14</v>
      </c>
      <c r="H183" s="4">
        <f t="shared" si="17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2">
        <f t="shared" si="18"/>
        <v>43012.208333333328</v>
      </c>
      <c r="N183" s="12">
        <f t="shared" si="19"/>
        <v>43030.208333333328</v>
      </c>
      <c r="O183">
        <v>1508648400</v>
      </c>
      <c r="P183">
        <f t="shared" si="20"/>
        <v>2017</v>
      </c>
      <c r="Q183" t="str">
        <f t="shared" si="21"/>
        <v>Oct</v>
      </c>
      <c r="R183" t="b">
        <v>0</v>
      </c>
      <c r="S183" t="b">
        <v>0</v>
      </c>
      <c r="T183" t="str">
        <f t="shared" si="22"/>
        <v>technology</v>
      </c>
      <c r="U183" t="str">
        <f t="shared" si="23"/>
        <v>web</v>
      </c>
      <c r="V183" t="s">
        <v>28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16"/>
        <v>722.32</v>
      </c>
      <c r="G184" t="s">
        <v>20</v>
      </c>
      <c r="H184" s="4">
        <f t="shared" si="17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2">
        <f t="shared" si="18"/>
        <v>43631.208333333328</v>
      </c>
      <c r="N184" s="12">
        <f t="shared" si="19"/>
        <v>43647.208333333328</v>
      </c>
      <c r="O184">
        <v>1561957200</v>
      </c>
      <c r="P184">
        <f t="shared" si="20"/>
        <v>2019</v>
      </c>
      <c r="Q184" t="str">
        <f t="shared" si="21"/>
        <v>Jun</v>
      </c>
      <c r="R184" t="b">
        <v>0</v>
      </c>
      <c r="S184" t="b">
        <v>0</v>
      </c>
      <c r="T184" t="str">
        <f t="shared" si="22"/>
        <v>theater</v>
      </c>
      <c r="U184" t="str">
        <f t="shared" si="23"/>
        <v>plays</v>
      </c>
      <c r="V184" t="s">
        <v>33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16"/>
        <v>69.12</v>
      </c>
      <c r="G185" t="s">
        <v>14</v>
      </c>
      <c r="H185" s="4">
        <f t="shared" si="17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18"/>
        <v>40430.208333333336</v>
      </c>
      <c r="N185" s="12">
        <f t="shared" si="19"/>
        <v>40443.208333333336</v>
      </c>
      <c r="O185">
        <v>1285131600</v>
      </c>
      <c r="P185">
        <f t="shared" si="20"/>
        <v>2010</v>
      </c>
      <c r="Q185" t="str">
        <f t="shared" si="21"/>
        <v>Sep</v>
      </c>
      <c r="R185" t="b">
        <v>0</v>
      </c>
      <c r="S185" t="b">
        <v>0</v>
      </c>
      <c r="T185" t="str">
        <f t="shared" si="22"/>
        <v>music</v>
      </c>
      <c r="U185" t="str">
        <f t="shared" si="23"/>
        <v>rock</v>
      </c>
      <c r="V185" t="s">
        <v>23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16"/>
        <v>293.06</v>
      </c>
      <c r="G186" t="s">
        <v>20</v>
      </c>
      <c r="H186" s="4">
        <f t="shared" si="17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2">
        <f t="shared" si="18"/>
        <v>43588.208333333328</v>
      </c>
      <c r="N186" s="12">
        <f t="shared" si="19"/>
        <v>43589.208333333328</v>
      </c>
      <c r="O186">
        <v>1556946000</v>
      </c>
      <c r="P186">
        <f t="shared" si="20"/>
        <v>2019</v>
      </c>
      <c r="Q186" t="str">
        <f t="shared" si="21"/>
        <v>May</v>
      </c>
      <c r="R186" t="b">
        <v>0</v>
      </c>
      <c r="S186" t="b">
        <v>0</v>
      </c>
      <c r="T186" t="str">
        <f t="shared" si="22"/>
        <v>theater</v>
      </c>
      <c r="U186" t="str">
        <f t="shared" si="23"/>
        <v>plays</v>
      </c>
      <c r="V186" t="s">
        <v>33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16"/>
        <v>71.8</v>
      </c>
      <c r="G187" t="s">
        <v>14</v>
      </c>
      <c r="H187" s="4">
        <f t="shared" si="17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2">
        <f t="shared" si="18"/>
        <v>43233.208333333328</v>
      </c>
      <c r="N187" s="12">
        <f t="shared" si="19"/>
        <v>43244.208333333328</v>
      </c>
      <c r="O187">
        <v>1527138000</v>
      </c>
      <c r="P187">
        <f t="shared" si="20"/>
        <v>2018</v>
      </c>
      <c r="Q187" t="str">
        <f t="shared" si="21"/>
        <v>May</v>
      </c>
      <c r="R187" t="b">
        <v>0</v>
      </c>
      <c r="S187" t="b">
        <v>0</v>
      </c>
      <c r="T187" t="str">
        <f t="shared" si="22"/>
        <v>film &amp; video</v>
      </c>
      <c r="U187" t="str">
        <f t="shared" si="23"/>
        <v>television</v>
      </c>
      <c r="V187" t="s">
        <v>269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16"/>
        <v>31.93</v>
      </c>
      <c r="G188" t="s">
        <v>14</v>
      </c>
      <c r="H188" s="4">
        <f t="shared" si="17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2">
        <f t="shared" si="18"/>
        <v>41782.208333333336</v>
      </c>
      <c r="N188" s="12">
        <f t="shared" si="19"/>
        <v>41797.208333333336</v>
      </c>
      <c r="O188">
        <v>1402117200</v>
      </c>
      <c r="P188">
        <f t="shared" si="20"/>
        <v>2014</v>
      </c>
      <c r="Q188" t="str">
        <f t="shared" si="21"/>
        <v>May</v>
      </c>
      <c r="R188" t="b">
        <v>0</v>
      </c>
      <c r="S188" t="b">
        <v>0</v>
      </c>
      <c r="T188" t="str">
        <f t="shared" si="22"/>
        <v>theater</v>
      </c>
      <c r="U188" t="str">
        <f t="shared" si="23"/>
        <v>plays</v>
      </c>
      <c r="V188" t="s">
        <v>33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16"/>
        <v>229.87</v>
      </c>
      <c r="G189" t="s">
        <v>20</v>
      </c>
      <c r="H189" s="4">
        <f t="shared" si="17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18"/>
        <v>41328.25</v>
      </c>
      <c r="N189" s="12">
        <f t="shared" si="19"/>
        <v>41356.208333333336</v>
      </c>
      <c r="O189">
        <v>1364014800</v>
      </c>
      <c r="P189">
        <f t="shared" si="20"/>
        <v>2013</v>
      </c>
      <c r="Q189" t="str">
        <f t="shared" si="21"/>
        <v>Feb</v>
      </c>
      <c r="R189" t="b">
        <v>0</v>
      </c>
      <c r="S189" t="b">
        <v>1</v>
      </c>
      <c r="T189" t="str">
        <f t="shared" si="22"/>
        <v>film &amp; video</v>
      </c>
      <c r="U189" t="str">
        <f t="shared" si="23"/>
        <v>shorts</v>
      </c>
      <c r="V189" t="s">
        <v>100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16"/>
        <v>32.01</v>
      </c>
      <c r="G190" t="s">
        <v>14</v>
      </c>
      <c r="H190" s="4">
        <f t="shared" si="17"/>
        <v>75</v>
      </c>
      <c r="I190">
        <v>35</v>
      </c>
      <c r="J190" t="s">
        <v>107</v>
      </c>
      <c r="K190" t="s">
        <v>108</v>
      </c>
      <c r="L190">
        <v>1417500000</v>
      </c>
      <c r="M190" s="12">
        <f t="shared" si="18"/>
        <v>41975.25</v>
      </c>
      <c r="N190" s="12">
        <f t="shared" si="19"/>
        <v>41976.25</v>
      </c>
      <c r="O190">
        <v>1417586400</v>
      </c>
      <c r="P190">
        <f t="shared" si="20"/>
        <v>2014</v>
      </c>
      <c r="Q190" t="str">
        <f t="shared" si="21"/>
        <v>Dec</v>
      </c>
      <c r="R190" t="b">
        <v>0</v>
      </c>
      <c r="S190" t="b">
        <v>0</v>
      </c>
      <c r="T190" t="str">
        <f t="shared" si="22"/>
        <v>theater</v>
      </c>
      <c r="U190" t="str">
        <f t="shared" si="23"/>
        <v>plays</v>
      </c>
      <c r="V190" t="s">
        <v>33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16"/>
        <v>23.53</v>
      </c>
      <c r="G191" t="s">
        <v>74</v>
      </c>
      <c r="H191" s="4">
        <f t="shared" si="17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2">
        <f t="shared" si="18"/>
        <v>42433.25</v>
      </c>
      <c r="N191" s="12">
        <f t="shared" si="19"/>
        <v>42433.25</v>
      </c>
      <c r="O191">
        <v>1457071200</v>
      </c>
      <c r="P191">
        <f t="shared" si="20"/>
        <v>2016</v>
      </c>
      <c r="Q191" t="str">
        <f t="shared" si="21"/>
        <v>Mar</v>
      </c>
      <c r="R191" t="b">
        <v>0</v>
      </c>
      <c r="S191" t="b">
        <v>0</v>
      </c>
      <c r="T191" t="str">
        <f t="shared" si="22"/>
        <v>theater</v>
      </c>
      <c r="U191" t="str">
        <f t="shared" si="23"/>
        <v>plays</v>
      </c>
      <c r="V191" t="s">
        <v>33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16"/>
        <v>68.59</v>
      </c>
      <c r="G192" t="s">
        <v>14</v>
      </c>
      <c r="H192" s="4">
        <f t="shared" si="17"/>
        <v>105.75</v>
      </c>
      <c r="I192">
        <v>24</v>
      </c>
      <c r="J192" t="s">
        <v>21</v>
      </c>
      <c r="K192" t="s">
        <v>22</v>
      </c>
      <c r="L192">
        <v>1370322000</v>
      </c>
      <c r="M192" s="12">
        <f t="shared" si="18"/>
        <v>41429.208333333336</v>
      </c>
      <c r="N192" s="12">
        <f t="shared" si="19"/>
        <v>41430.208333333336</v>
      </c>
      <c r="O192">
        <v>1370408400</v>
      </c>
      <c r="P192">
        <f t="shared" si="20"/>
        <v>2013</v>
      </c>
      <c r="Q192" t="str">
        <f t="shared" si="21"/>
        <v>Jun</v>
      </c>
      <c r="R192" t="b">
        <v>0</v>
      </c>
      <c r="S192" t="b">
        <v>1</v>
      </c>
      <c r="T192" t="str">
        <f t="shared" si="22"/>
        <v>theater</v>
      </c>
      <c r="U192" t="str">
        <f t="shared" si="23"/>
        <v>plays</v>
      </c>
      <c r="V192" t="s">
        <v>33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16"/>
        <v>37.950000000000003</v>
      </c>
      <c r="G193" t="s">
        <v>14</v>
      </c>
      <c r="H193" s="4">
        <f t="shared" si="17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2">
        <f t="shared" si="18"/>
        <v>43536.208333333328</v>
      </c>
      <c r="N193" s="12">
        <f t="shared" si="19"/>
        <v>43539.208333333328</v>
      </c>
      <c r="O193">
        <v>1552626000</v>
      </c>
      <c r="P193">
        <f t="shared" si="20"/>
        <v>2019</v>
      </c>
      <c r="Q193" t="str">
        <f t="shared" si="21"/>
        <v>Mar</v>
      </c>
      <c r="R193" t="b">
        <v>0</v>
      </c>
      <c r="S193" t="b">
        <v>0</v>
      </c>
      <c r="T193" t="str">
        <f t="shared" si="22"/>
        <v>theater</v>
      </c>
      <c r="U193" t="str">
        <f t="shared" si="23"/>
        <v>plays</v>
      </c>
      <c r="V193" t="s">
        <v>33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si="16"/>
        <v>19.989999999999998</v>
      </c>
      <c r="G194" t="s">
        <v>14</v>
      </c>
      <c r="H194" s="4">
        <f t="shared" si="17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2">
        <f t="shared" si="18"/>
        <v>41817.208333333336</v>
      </c>
      <c r="N194" s="12">
        <f t="shared" si="19"/>
        <v>41821.208333333336</v>
      </c>
      <c r="O194">
        <v>1404190800</v>
      </c>
      <c r="P194">
        <f t="shared" si="20"/>
        <v>2014</v>
      </c>
      <c r="Q194" t="str">
        <f t="shared" si="21"/>
        <v>Jun</v>
      </c>
      <c r="R194" t="b">
        <v>0</v>
      </c>
      <c r="S194" t="b">
        <v>0</v>
      </c>
      <c r="T194" t="str">
        <f t="shared" si="22"/>
        <v>music</v>
      </c>
      <c r="U194" t="str">
        <f t="shared" si="23"/>
        <v>rock</v>
      </c>
      <c r="V194" t="s">
        <v>23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ref="F195:F258" si="24">ROUND(E195/D195*100,2)</f>
        <v>45.64</v>
      </c>
      <c r="G195" t="s">
        <v>14</v>
      </c>
      <c r="H195" s="4">
        <f t="shared" ref="H195:H258" si="25">IF(E195=0,0,E195/I195)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2">
        <f t="shared" ref="M195:M258" si="26">(((L195/60)/60)/24)+DATE(1970,1,1)</f>
        <v>43198.208333333328</v>
      </c>
      <c r="N195" s="12">
        <f t="shared" ref="N195:N258" si="27">(((O195/60)/60)/24)+DATE(1970,1,1)</f>
        <v>43202.208333333328</v>
      </c>
      <c r="O195">
        <v>1523509200</v>
      </c>
      <c r="P195">
        <f t="shared" ref="P195:P258" si="28">YEAR(M195)</f>
        <v>2018</v>
      </c>
      <c r="Q195" t="str">
        <f t="shared" ref="Q195:Q258" si="29">TEXT(MONTH(M195)*29,"mmm")</f>
        <v>Apr</v>
      </c>
      <c r="R195" t="b">
        <v>1</v>
      </c>
      <c r="S195" t="b">
        <v>0</v>
      </c>
      <c r="T195" t="str">
        <f t="shared" ref="T195:T258" si="30">LEFT(V195,SEARCH("/",V195,1)-1)</f>
        <v>music</v>
      </c>
      <c r="U195" t="str">
        <f t="shared" ref="U195:U258" si="31">RIGHT(V195,LEN(V195)-SEARCH("/",V195,1))</f>
        <v>indie rock</v>
      </c>
      <c r="V195" t="s">
        <v>60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24"/>
        <v>122.76</v>
      </c>
      <c r="G196" t="s">
        <v>20</v>
      </c>
      <c r="H196" s="4">
        <f t="shared" si="25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2">
        <f t="shared" si="26"/>
        <v>42261.208333333328</v>
      </c>
      <c r="N196" s="12">
        <f t="shared" si="27"/>
        <v>42277.208333333328</v>
      </c>
      <c r="O196">
        <v>1443589200</v>
      </c>
      <c r="P196">
        <f t="shared" si="28"/>
        <v>2015</v>
      </c>
      <c r="Q196" t="str">
        <f t="shared" si="29"/>
        <v>Sep</v>
      </c>
      <c r="R196" t="b">
        <v>0</v>
      </c>
      <c r="S196" t="b">
        <v>0</v>
      </c>
      <c r="T196" t="str">
        <f t="shared" si="30"/>
        <v>music</v>
      </c>
      <c r="U196" t="str">
        <f t="shared" si="31"/>
        <v>metal</v>
      </c>
      <c r="V196" t="s">
        <v>148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24"/>
        <v>361.75</v>
      </c>
      <c r="G197" t="s">
        <v>20</v>
      </c>
      <c r="H197" s="4">
        <f t="shared" si="25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2">
        <f t="shared" si="26"/>
        <v>43310.208333333328</v>
      </c>
      <c r="N197" s="12">
        <f t="shared" si="27"/>
        <v>43317.208333333328</v>
      </c>
      <c r="O197">
        <v>1533445200</v>
      </c>
      <c r="P197">
        <f t="shared" si="28"/>
        <v>2018</v>
      </c>
      <c r="Q197" t="str">
        <f t="shared" si="29"/>
        <v>Jul</v>
      </c>
      <c r="R197" t="b">
        <v>0</v>
      </c>
      <c r="S197" t="b">
        <v>0</v>
      </c>
      <c r="T197" t="str">
        <f t="shared" si="30"/>
        <v>music</v>
      </c>
      <c r="U197" t="str">
        <f t="shared" si="31"/>
        <v>electric music</v>
      </c>
      <c r="V197" t="s">
        <v>50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24"/>
        <v>63.15</v>
      </c>
      <c r="G198" t="s">
        <v>14</v>
      </c>
      <c r="H198" s="4">
        <f t="shared" si="25"/>
        <v>51.78</v>
      </c>
      <c r="I198">
        <v>100</v>
      </c>
      <c r="J198" t="s">
        <v>36</v>
      </c>
      <c r="K198" t="s">
        <v>37</v>
      </c>
      <c r="L198">
        <v>1472878800</v>
      </c>
      <c r="M198" s="12">
        <f t="shared" si="26"/>
        <v>42616.208333333328</v>
      </c>
      <c r="N198" s="12">
        <f t="shared" si="27"/>
        <v>42635.208333333328</v>
      </c>
      <c r="O198">
        <v>1474520400</v>
      </c>
      <c r="P198">
        <f t="shared" si="28"/>
        <v>2016</v>
      </c>
      <c r="Q198" t="str">
        <f t="shared" si="29"/>
        <v>Sep</v>
      </c>
      <c r="R198" t="b">
        <v>0</v>
      </c>
      <c r="S198" t="b">
        <v>0</v>
      </c>
      <c r="T198" t="str">
        <f t="shared" si="30"/>
        <v>technology</v>
      </c>
      <c r="U198" t="str">
        <f t="shared" si="31"/>
        <v>wearables</v>
      </c>
      <c r="V198" t="s">
        <v>65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24"/>
        <v>298.2</v>
      </c>
      <c r="G199" t="s">
        <v>20</v>
      </c>
      <c r="H199" s="4">
        <f t="shared" si="25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2">
        <f t="shared" si="26"/>
        <v>42909.208333333328</v>
      </c>
      <c r="N199" s="12">
        <f t="shared" si="27"/>
        <v>42923.208333333328</v>
      </c>
      <c r="O199">
        <v>1499403600</v>
      </c>
      <c r="P199">
        <f t="shared" si="28"/>
        <v>2017</v>
      </c>
      <c r="Q199" t="str">
        <f t="shared" si="29"/>
        <v>Jun</v>
      </c>
      <c r="R199" t="b">
        <v>0</v>
      </c>
      <c r="S199" t="b">
        <v>0</v>
      </c>
      <c r="T199" t="str">
        <f t="shared" si="30"/>
        <v>film &amp; video</v>
      </c>
      <c r="U199" t="str">
        <f t="shared" si="31"/>
        <v>drama</v>
      </c>
      <c r="V199" t="s">
        <v>53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24"/>
        <v>9.56</v>
      </c>
      <c r="G200" t="s">
        <v>14</v>
      </c>
      <c r="H200" s="4">
        <f t="shared" si="25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2">
        <f t="shared" si="26"/>
        <v>40396.208333333336</v>
      </c>
      <c r="N200" s="12">
        <f t="shared" si="27"/>
        <v>40425.208333333336</v>
      </c>
      <c r="O200">
        <v>1283576400</v>
      </c>
      <c r="P200">
        <f t="shared" si="28"/>
        <v>2010</v>
      </c>
      <c r="Q200" t="str">
        <f t="shared" si="29"/>
        <v>Aug</v>
      </c>
      <c r="R200" t="b">
        <v>0</v>
      </c>
      <c r="S200" t="b">
        <v>0</v>
      </c>
      <c r="T200" t="str">
        <f t="shared" si="30"/>
        <v>music</v>
      </c>
      <c r="U200" t="str">
        <f t="shared" si="31"/>
        <v>electric music</v>
      </c>
      <c r="V200" t="s">
        <v>50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24"/>
        <v>53.78</v>
      </c>
      <c r="G201" t="s">
        <v>14</v>
      </c>
      <c r="H201" s="4">
        <f t="shared" si="25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2">
        <f t="shared" si="26"/>
        <v>42192.208333333328</v>
      </c>
      <c r="N201" s="12">
        <f t="shared" si="27"/>
        <v>42196.208333333328</v>
      </c>
      <c r="O201">
        <v>1436590800</v>
      </c>
      <c r="P201">
        <f t="shared" si="28"/>
        <v>2015</v>
      </c>
      <c r="Q201" t="str">
        <f t="shared" si="29"/>
        <v>Jul</v>
      </c>
      <c r="R201" t="b">
        <v>0</v>
      </c>
      <c r="S201" t="b">
        <v>0</v>
      </c>
      <c r="T201" t="str">
        <f t="shared" si="30"/>
        <v>music</v>
      </c>
      <c r="U201" t="str">
        <f t="shared" si="31"/>
        <v>rock</v>
      </c>
      <c r="V201" t="s">
        <v>23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24"/>
        <v>2</v>
      </c>
      <c r="G202" t="s">
        <v>14</v>
      </c>
      <c r="H202" s="4">
        <f t="shared" si="25"/>
        <v>2</v>
      </c>
      <c r="I202">
        <v>1</v>
      </c>
      <c r="J202" t="s">
        <v>15</v>
      </c>
      <c r="K202" t="s">
        <v>16</v>
      </c>
      <c r="L202">
        <v>1269493200</v>
      </c>
      <c r="M202" s="12">
        <f t="shared" si="26"/>
        <v>40262.208333333336</v>
      </c>
      <c r="N202" s="12">
        <f t="shared" si="27"/>
        <v>40273.208333333336</v>
      </c>
      <c r="O202">
        <v>1270443600</v>
      </c>
      <c r="P202">
        <f t="shared" si="28"/>
        <v>2010</v>
      </c>
      <c r="Q202" t="str">
        <f t="shared" si="29"/>
        <v>Mar</v>
      </c>
      <c r="R202" t="b">
        <v>0</v>
      </c>
      <c r="S202" t="b">
        <v>0</v>
      </c>
      <c r="T202" t="str">
        <f t="shared" si="30"/>
        <v>theater</v>
      </c>
      <c r="U202" t="str">
        <f t="shared" si="31"/>
        <v>plays</v>
      </c>
      <c r="V202" t="s">
        <v>33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24"/>
        <v>681.19</v>
      </c>
      <c r="G203" t="s">
        <v>20</v>
      </c>
      <c r="H203" s="4">
        <f t="shared" si="25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2">
        <f t="shared" si="26"/>
        <v>41845.208333333336</v>
      </c>
      <c r="N203" s="12">
        <f t="shared" si="27"/>
        <v>41863.208333333336</v>
      </c>
      <c r="O203">
        <v>1407819600</v>
      </c>
      <c r="P203">
        <f t="shared" si="28"/>
        <v>2014</v>
      </c>
      <c r="Q203" t="str">
        <f t="shared" si="29"/>
        <v>Jul</v>
      </c>
      <c r="R203" t="b">
        <v>0</v>
      </c>
      <c r="S203" t="b">
        <v>0</v>
      </c>
      <c r="T203" t="str">
        <f t="shared" si="30"/>
        <v>technology</v>
      </c>
      <c r="U203" t="str">
        <f t="shared" si="31"/>
        <v>web</v>
      </c>
      <c r="V203" t="s">
        <v>28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24"/>
        <v>78.83</v>
      </c>
      <c r="G204" t="s">
        <v>74</v>
      </c>
      <c r="H204" s="4">
        <f t="shared" si="25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2">
        <f t="shared" si="26"/>
        <v>40818.208333333336</v>
      </c>
      <c r="N204" s="12">
        <f t="shared" si="27"/>
        <v>40822.208333333336</v>
      </c>
      <c r="O204">
        <v>1317877200</v>
      </c>
      <c r="P204">
        <f t="shared" si="28"/>
        <v>2011</v>
      </c>
      <c r="Q204" t="str">
        <f t="shared" si="29"/>
        <v>Oct</v>
      </c>
      <c r="R204" t="b">
        <v>0</v>
      </c>
      <c r="S204" t="b">
        <v>0</v>
      </c>
      <c r="T204" t="str">
        <f t="shared" si="30"/>
        <v>food</v>
      </c>
      <c r="U204" t="str">
        <f t="shared" si="31"/>
        <v>food trucks</v>
      </c>
      <c r="V204" t="s">
        <v>17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24"/>
        <v>134.41</v>
      </c>
      <c r="G205" t="s">
        <v>20</v>
      </c>
      <c r="H205" s="4">
        <f t="shared" si="25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2">
        <f t="shared" si="26"/>
        <v>42752.25</v>
      </c>
      <c r="N205" s="12">
        <f t="shared" si="27"/>
        <v>42754.25</v>
      </c>
      <c r="O205">
        <v>1484805600</v>
      </c>
      <c r="P205">
        <f t="shared" si="28"/>
        <v>2017</v>
      </c>
      <c r="Q205" t="str">
        <f t="shared" si="29"/>
        <v>Jan</v>
      </c>
      <c r="R205" t="b">
        <v>0</v>
      </c>
      <c r="S205" t="b">
        <v>0</v>
      </c>
      <c r="T205" t="str">
        <f t="shared" si="30"/>
        <v>theater</v>
      </c>
      <c r="U205" t="str">
        <f t="shared" si="31"/>
        <v>plays</v>
      </c>
      <c r="V205" t="s">
        <v>33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24"/>
        <v>3.37</v>
      </c>
      <c r="G206" t="s">
        <v>14</v>
      </c>
      <c r="H206" s="4">
        <f t="shared" si="25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2">
        <f t="shared" si="26"/>
        <v>40636.208333333336</v>
      </c>
      <c r="N206" s="12">
        <f t="shared" si="27"/>
        <v>40646.208333333336</v>
      </c>
      <c r="O206">
        <v>1302670800</v>
      </c>
      <c r="P206">
        <f t="shared" si="28"/>
        <v>2011</v>
      </c>
      <c r="Q206" t="str">
        <f t="shared" si="29"/>
        <v>Apr</v>
      </c>
      <c r="R206" t="b">
        <v>0</v>
      </c>
      <c r="S206" t="b">
        <v>0</v>
      </c>
      <c r="T206" t="str">
        <f t="shared" si="30"/>
        <v>music</v>
      </c>
      <c r="U206" t="str">
        <f t="shared" si="31"/>
        <v>jazz</v>
      </c>
      <c r="V206" t="s">
        <v>159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24"/>
        <v>431.85</v>
      </c>
      <c r="G207" t="s">
        <v>20</v>
      </c>
      <c r="H207" s="4">
        <f t="shared" si="25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2">
        <f t="shared" si="26"/>
        <v>43390.208333333328</v>
      </c>
      <c r="N207" s="12">
        <f t="shared" si="27"/>
        <v>43402.208333333328</v>
      </c>
      <c r="O207">
        <v>1540789200</v>
      </c>
      <c r="P207">
        <f t="shared" si="28"/>
        <v>2018</v>
      </c>
      <c r="Q207" t="str">
        <f t="shared" si="29"/>
        <v>Oct</v>
      </c>
      <c r="R207" t="b">
        <v>1</v>
      </c>
      <c r="S207" t="b">
        <v>0</v>
      </c>
      <c r="T207" t="str">
        <f t="shared" si="30"/>
        <v>theater</v>
      </c>
      <c r="U207" t="str">
        <f t="shared" si="31"/>
        <v>plays</v>
      </c>
      <c r="V207" t="s">
        <v>33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24"/>
        <v>38.840000000000003</v>
      </c>
      <c r="G208" t="s">
        <v>74</v>
      </c>
      <c r="H208" s="4">
        <f t="shared" si="25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2">
        <f t="shared" si="26"/>
        <v>40236.25</v>
      </c>
      <c r="N208" s="12">
        <f t="shared" si="27"/>
        <v>40245.25</v>
      </c>
      <c r="O208">
        <v>1268028000</v>
      </c>
      <c r="P208">
        <f t="shared" si="28"/>
        <v>2010</v>
      </c>
      <c r="Q208" t="str">
        <f t="shared" si="29"/>
        <v>Feb</v>
      </c>
      <c r="R208" t="b">
        <v>0</v>
      </c>
      <c r="S208" t="b">
        <v>0</v>
      </c>
      <c r="T208" t="str">
        <f t="shared" si="30"/>
        <v>publishing</v>
      </c>
      <c r="U208" t="str">
        <f t="shared" si="31"/>
        <v>fiction</v>
      </c>
      <c r="V208" t="s">
        <v>119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24"/>
        <v>425.7</v>
      </c>
      <c r="G209" t="s">
        <v>20</v>
      </c>
      <c r="H209" s="4">
        <f t="shared" si="25"/>
        <v>99</v>
      </c>
      <c r="I209">
        <v>43</v>
      </c>
      <c r="J209" t="s">
        <v>21</v>
      </c>
      <c r="K209" t="s">
        <v>22</v>
      </c>
      <c r="L209">
        <v>1535432400</v>
      </c>
      <c r="M209" s="12">
        <f t="shared" si="26"/>
        <v>43340.208333333328</v>
      </c>
      <c r="N209" s="12">
        <f t="shared" si="27"/>
        <v>43360.208333333328</v>
      </c>
      <c r="O209">
        <v>1537160400</v>
      </c>
      <c r="P209">
        <f t="shared" si="28"/>
        <v>2018</v>
      </c>
      <c r="Q209" t="str">
        <f t="shared" si="29"/>
        <v>Aug</v>
      </c>
      <c r="R209" t="b">
        <v>0</v>
      </c>
      <c r="S209" t="b">
        <v>1</v>
      </c>
      <c r="T209" t="str">
        <f t="shared" si="30"/>
        <v>music</v>
      </c>
      <c r="U209" t="str">
        <f t="shared" si="31"/>
        <v>rock</v>
      </c>
      <c r="V209" t="s">
        <v>23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24"/>
        <v>101.12</v>
      </c>
      <c r="G210" t="s">
        <v>20</v>
      </c>
      <c r="H210" s="4">
        <f t="shared" si="25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2">
        <f t="shared" si="26"/>
        <v>43048.25</v>
      </c>
      <c r="N210" s="12">
        <f t="shared" si="27"/>
        <v>43072.25</v>
      </c>
      <c r="O210">
        <v>1512280800</v>
      </c>
      <c r="P210">
        <f t="shared" si="28"/>
        <v>2017</v>
      </c>
      <c r="Q210" t="str">
        <f t="shared" si="29"/>
        <v>Nov</v>
      </c>
      <c r="R210" t="b">
        <v>0</v>
      </c>
      <c r="S210" t="b">
        <v>0</v>
      </c>
      <c r="T210" t="str">
        <f t="shared" si="30"/>
        <v>film &amp; video</v>
      </c>
      <c r="U210" t="str">
        <f t="shared" si="31"/>
        <v>documentary</v>
      </c>
      <c r="V210" t="s">
        <v>42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24"/>
        <v>21.19</v>
      </c>
      <c r="G211" t="s">
        <v>47</v>
      </c>
      <c r="H211" s="4">
        <f t="shared" si="25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2">
        <f t="shared" si="26"/>
        <v>42496.208333333328</v>
      </c>
      <c r="N211" s="12">
        <f t="shared" si="27"/>
        <v>42503.208333333328</v>
      </c>
      <c r="O211">
        <v>1463115600</v>
      </c>
      <c r="P211">
        <f t="shared" si="28"/>
        <v>2016</v>
      </c>
      <c r="Q211" t="str">
        <f t="shared" si="29"/>
        <v>May</v>
      </c>
      <c r="R211" t="b">
        <v>0</v>
      </c>
      <c r="S211" t="b">
        <v>0</v>
      </c>
      <c r="T211" t="str">
        <f t="shared" si="30"/>
        <v>film &amp; video</v>
      </c>
      <c r="U211" t="str">
        <f t="shared" si="31"/>
        <v>documentary</v>
      </c>
      <c r="V211" t="s">
        <v>42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24"/>
        <v>67.430000000000007</v>
      </c>
      <c r="G212" t="s">
        <v>14</v>
      </c>
      <c r="H212" s="4">
        <f t="shared" si="25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2">
        <f t="shared" si="26"/>
        <v>42797.25</v>
      </c>
      <c r="N212" s="12">
        <f t="shared" si="27"/>
        <v>42824.208333333328</v>
      </c>
      <c r="O212">
        <v>1490850000</v>
      </c>
      <c r="P212">
        <f t="shared" si="28"/>
        <v>2017</v>
      </c>
      <c r="Q212" t="str">
        <f t="shared" si="29"/>
        <v>Mar</v>
      </c>
      <c r="R212" t="b">
        <v>0</v>
      </c>
      <c r="S212" t="b">
        <v>0</v>
      </c>
      <c r="T212" t="str">
        <f t="shared" si="30"/>
        <v>film &amp; video</v>
      </c>
      <c r="U212" t="str">
        <f t="shared" si="31"/>
        <v>science fiction</v>
      </c>
      <c r="V212" t="s">
        <v>474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24"/>
        <v>94.92</v>
      </c>
      <c r="G213" t="s">
        <v>14</v>
      </c>
      <c r="H213" s="4">
        <f t="shared" si="25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2">
        <f t="shared" si="26"/>
        <v>41513.208333333336</v>
      </c>
      <c r="N213" s="12">
        <f t="shared" si="27"/>
        <v>41537.208333333336</v>
      </c>
      <c r="O213">
        <v>1379653200</v>
      </c>
      <c r="P213">
        <f t="shared" si="28"/>
        <v>2013</v>
      </c>
      <c r="Q213" t="str">
        <f t="shared" si="29"/>
        <v>Aug</v>
      </c>
      <c r="R213" t="b">
        <v>0</v>
      </c>
      <c r="S213" t="b">
        <v>0</v>
      </c>
      <c r="T213" t="str">
        <f t="shared" si="30"/>
        <v>theater</v>
      </c>
      <c r="U213" t="str">
        <f t="shared" si="31"/>
        <v>plays</v>
      </c>
      <c r="V213" t="s">
        <v>33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24"/>
        <v>151.85</v>
      </c>
      <c r="G214" t="s">
        <v>20</v>
      </c>
      <c r="H214" s="4">
        <f t="shared" si="25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2">
        <f t="shared" si="26"/>
        <v>43814.25</v>
      </c>
      <c r="N214" s="12">
        <f t="shared" si="27"/>
        <v>43860.25</v>
      </c>
      <c r="O214">
        <v>1580364000</v>
      </c>
      <c r="P214">
        <f t="shared" si="28"/>
        <v>2019</v>
      </c>
      <c r="Q214" t="str">
        <f t="shared" si="29"/>
        <v>Dec</v>
      </c>
      <c r="R214" t="b">
        <v>0</v>
      </c>
      <c r="S214" t="b">
        <v>0</v>
      </c>
      <c r="T214" t="str">
        <f t="shared" si="30"/>
        <v>theater</v>
      </c>
      <c r="U214" t="str">
        <f t="shared" si="31"/>
        <v>plays</v>
      </c>
      <c r="V214" t="s">
        <v>33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24"/>
        <v>195.16</v>
      </c>
      <c r="G215" t="s">
        <v>20</v>
      </c>
      <c r="H215" s="4">
        <f t="shared" si="25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2">
        <f t="shared" si="26"/>
        <v>40488.208333333336</v>
      </c>
      <c r="N215" s="12">
        <f t="shared" si="27"/>
        <v>40496.25</v>
      </c>
      <c r="O215">
        <v>1289714400</v>
      </c>
      <c r="P215">
        <f t="shared" si="28"/>
        <v>2010</v>
      </c>
      <c r="Q215" t="str">
        <f t="shared" si="29"/>
        <v>Nov</v>
      </c>
      <c r="R215" t="b">
        <v>0</v>
      </c>
      <c r="S215" t="b">
        <v>1</v>
      </c>
      <c r="T215" t="str">
        <f t="shared" si="30"/>
        <v>music</v>
      </c>
      <c r="U215" t="str">
        <f t="shared" si="31"/>
        <v>indie rock</v>
      </c>
      <c r="V215" t="s">
        <v>60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24"/>
        <v>1023.14</v>
      </c>
      <c r="G216" t="s">
        <v>20</v>
      </c>
      <c r="H216" s="4">
        <f t="shared" si="25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2">
        <f t="shared" si="26"/>
        <v>40409.208333333336</v>
      </c>
      <c r="N216" s="12">
        <f t="shared" si="27"/>
        <v>40415.208333333336</v>
      </c>
      <c r="O216">
        <v>1282712400</v>
      </c>
      <c r="P216">
        <f t="shared" si="28"/>
        <v>2010</v>
      </c>
      <c r="Q216" t="str">
        <f t="shared" si="29"/>
        <v>Aug</v>
      </c>
      <c r="R216" t="b">
        <v>0</v>
      </c>
      <c r="S216" t="b">
        <v>0</v>
      </c>
      <c r="T216" t="str">
        <f t="shared" si="30"/>
        <v>music</v>
      </c>
      <c r="U216" t="str">
        <f t="shared" si="31"/>
        <v>rock</v>
      </c>
      <c r="V216" t="s">
        <v>23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24"/>
        <v>3.84</v>
      </c>
      <c r="G217" t="s">
        <v>14</v>
      </c>
      <c r="H217" s="4">
        <f t="shared" si="25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2">
        <f t="shared" si="26"/>
        <v>43509.25</v>
      </c>
      <c r="N217" s="12">
        <f t="shared" si="27"/>
        <v>43511.25</v>
      </c>
      <c r="O217">
        <v>1550210400</v>
      </c>
      <c r="P217">
        <f t="shared" si="28"/>
        <v>2019</v>
      </c>
      <c r="Q217" t="str">
        <f t="shared" si="29"/>
        <v>Feb</v>
      </c>
      <c r="R217" t="b">
        <v>0</v>
      </c>
      <c r="S217" t="b">
        <v>0</v>
      </c>
      <c r="T217" t="str">
        <f t="shared" si="30"/>
        <v>theater</v>
      </c>
      <c r="U217" t="str">
        <f t="shared" si="31"/>
        <v>plays</v>
      </c>
      <c r="V217" t="s">
        <v>33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24"/>
        <v>155.07</v>
      </c>
      <c r="G218" t="s">
        <v>20</v>
      </c>
      <c r="H218" s="4">
        <f t="shared" si="25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2">
        <f t="shared" si="26"/>
        <v>40869.25</v>
      </c>
      <c r="N218" s="12">
        <f t="shared" si="27"/>
        <v>40871.25</v>
      </c>
      <c r="O218">
        <v>1322114400</v>
      </c>
      <c r="P218">
        <f t="shared" si="28"/>
        <v>2011</v>
      </c>
      <c r="Q218" t="str">
        <f t="shared" si="29"/>
        <v>Nov</v>
      </c>
      <c r="R218" t="b">
        <v>0</v>
      </c>
      <c r="S218" t="b">
        <v>0</v>
      </c>
      <c r="T218" t="str">
        <f t="shared" si="30"/>
        <v>theater</v>
      </c>
      <c r="U218" t="str">
        <f t="shared" si="31"/>
        <v>plays</v>
      </c>
      <c r="V218" t="s">
        <v>33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24"/>
        <v>44.75</v>
      </c>
      <c r="G219" t="s">
        <v>14</v>
      </c>
      <c r="H219" s="4">
        <f t="shared" si="25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2">
        <f t="shared" si="26"/>
        <v>43583.208333333328</v>
      </c>
      <c r="N219" s="12">
        <f t="shared" si="27"/>
        <v>43592.208333333328</v>
      </c>
      <c r="O219">
        <v>1557205200</v>
      </c>
      <c r="P219">
        <f t="shared" si="28"/>
        <v>2019</v>
      </c>
      <c r="Q219" t="str">
        <f t="shared" si="29"/>
        <v>Apr</v>
      </c>
      <c r="R219" t="b">
        <v>0</v>
      </c>
      <c r="S219" t="b">
        <v>0</v>
      </c>
      <c r="T219" t="str">
        <f t="shared" si="30"/>
        <v>film &amp; video</v>
      </c>
      <c r="U219" t="str">
        <f t="shared" si="31"/>
        <v>science fiction</v>
      </c>
      <c r="V219" t="s">
        <v>474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24"/>
        <v>215.95</v>
      </c>
      <c r="G220" t="s">
        <v>20</v>
      </c>
      <c r="H220" s="4">
        <f t="shared" si="25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2">
        <f t="shared" si="26"/>
        <v>40858.25</v>
      </c>
      <c r="N220" s="12">
        <f t="shared" si="27"/>
        <v>40892.25</v>
      </c>
      <c r="O220">
        <v>1323928800</v>
      </c>
      <c r="P220">
        <f t="shared" si="28"/>
        <v>2011</v>
      </c>
      <c r="Q220" t="str">
        <f t="shared" si="29"/>
        <v>Nov</v>
      </c>
      <c r="R220" t="b">
        <v>0</v>
      </c>
      <c r="S220" t="b">
        <v>1</v>
      </c>
      <c r="T220" t="str">
        <f t="shared" si="30"/>
        <v>film &amp; video</v>
      </c>
      <c r="U220" t="str">
        <f t="shared" si="31"/>
        <v>shorts</v>
      </c>
      <c r="V220" t="s">
        <v>100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24"/>
        <v>332.13</v>
      </c>
      <c r="G221" t="s">
        <v>20</v>
      </c>
      <c r="H221" s="4">
        <f t="shared" si="25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2">
        <f t="shared" si="26"/>
        <v>41137.208333333336</v>
      </c>
      <c r="N221" s="12">
        <f t="shared" si="27"/>
        <v>41149.208333333336</v>
      </c>
      <c r="O221">
        <v>1346130000</v>
      </c>
      <c r="P221">
        <f t="shared" si="28"/>
        <v>2012</v>
      </c>
      <c r="Q221" t="str">
        <f t="shared" si="29"/>
        <v>Aug</v>
      </c>
      <c r="R221" t="b">
        <v>0</v>
      </c>
      <c r="S221" t="b">
        <v>0</v>
      </c>
      <c r="T221" t="str">
        <f t="shared" si="30"/>
        <v>film &amp; video</v>
      </c>
      <c r="U221" t="str">
        <f t="shared" si="31"/>
        <v>animation</v>
      </c>
      <c r="V221" t="s">
        <v>71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24"/>
        <v>8.44</v>
      </c>
      <c r="G222" t="s">
        <v>14</v>
      </c>
      <c r="H222" s="4">
        <f t="shared" si="25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2">
        <f t="shared" si="26"/>
        <v>40725.208333333336</v>
      </c>
      <c r="N222" s="12">
        <f t="shared" si="27"/>
        <v>40743.208333333336</v>
      </c>
      <c r="O222">
        <v>1311051600</v>
      </c>
      <c r="P222">
        <f t="shared" si="28"/>
        <v>2011</v>
      </c>
      <c r="Q222" t="str">
        <f t="shared" si="29"/>
        <v>Jul</v>
      </c>
      <c r="R222" t="b">
        <v>1</v>
      </c>
      <c r="S222" t="b">
        <v>0</v>
      </c>
      <c r="T222" t="str">
        <f t="shared" si="30"/>
        <v>theater</v>
      </c>
      <c r="U222" t="str">
        <f t="shared" si="31"/>
        <v>plays</v>
      </c>
      <c r="V222" t="s">
        <v>33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24"/>
        <v>98.63</v>
      </c>
      <c r="G223" t="s">
        <v>14</v>
      </c>
      <c r="H223" s="4">
        <f t="shared" si="25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2">
        <f t="shared" si="26"/>
        <v>41081.208333333336</v>
      </c>
      <c r="N223" s="12">
        <f t="shared" si="27"/>
        <v>41083.208333333336</v>
      </c>
      <c r="O223">
        <v>1340427600</v>
      </c>
      <c r="P223">
        <f t="shared" si="28"/>
        <v>2012</v>
      </c>
      <c r="Q223" t="str">
        <f t="shared" si="29"/>
        <v>Jun</v>
      </c>
      <c r="R223" t="b">
        <v>1</v>
      </c>
      <c r="S223" t="b">
        <v>0</v>
      </c>
      <c r="T223" t="str">
        <f t="shared" si="30"/>
        <v>food</v>
      </c>
      <c r="U223" t="str">
        <f t="shared" si="31"/>
        <v>food trucks</v>
      </c>
      <c r="V223" t="s">
        <v>17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24"/>
        <v>137.97999999999999</v>
      </c>
      <c r="G224" t="s">
        <v>20</v>
      </c>
      <c r="H224" s="4">
        <f t="shared" si="25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2">
        <f t="shared" si="26"/>
        <v>41914.208333333336</v>
      </c>
      <c r="N224" s="12">
        <f t="shared" si="27"/>
        <v>41915.208333333336</v>
      </c>
      <c r="O224">
        <v>1412312400</v>
      </c>
      <c r="P224">
        <f t="shared" si="28"/>
        <v>2014</v>
      </c>
      <c r="Q224" t="str">
        <f t="shared" si="29"/>
        <v>Oct</v>
      </c>
      <c r="R224" t="b">
        <v>0</v>
      </c>
      <c r="S224" t="b">
        <v>0</v>
      </c>
      <c r="T224" t="str">
        <f t="shared" si="30"/>
        <v>photography</v>
      </c>
      <c r="U224" t="str">
        <f t="shared" si="31"/>
        <v>photography books</v>
      </c>
      <c r="V224" t="s">
        <v>122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24"/>
        <v>93.81</v>
      </c>
      <c r="G225" t="s">
        <v>14</v>
      </c>
      <c r="H225" s="4">
        <f t="shared" si="25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2">
        <f t="shared" si="26"/>
        <v>42445.208333333328</v>
      </c>
      <c r="N225" s="12">
        <f t="shared" si="27"/>
        <v>42459.208333333328</v>
      </c>
      <c r="O225">
        <v>1459314000</v>
      </c>
      <c r="P225">
        <f t="shared" si="28"/>
        <v>2016</v>
      </c>
      <c r="Q225" t="str">
        <f t="shared" si="29"/>
        <v>Mar</v>
      </c>
      <c r="R225" t="b">
        <v>0</v>
      </c>
      <c r="S225" t="b">
        <v>0</v>
      </c>
      <c r="T225" t="str">
        <f t="shared" si="30"/>
        <v>theater</v>
      </c>
      <c r="U225" t="str">
        <f t="shared" si="31"/>
        <v>plays</v>
      </c>
      <c r="V225" t="s">
        <v>33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24"/>
        <v>403.64</v>
      </c>
      <c r="G226" t="s">
        <v>20</v>
      </c>
      <c r="H226" s="4">
        <f t="shared" si="25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2">
        <f t="shared" si="26"/>
        <v>41906.208333333336</v>
      </c>
      <c r="N226" s="12">
        <f t="shared" si="27"/>
        <v>41951.25</v>
      </c>
      <c r="O226">
        <v>1415426400</v>
      </c>
      <c r="P226">
        <f t="shared" si="28"/>
        <v>2014</v>
      </c>
      <c r="Q226" t="str">
        <f t="shared" si="29"/>
        <v>Sep</v>
      </c>
      <c r="R226" t="b">
        <v>0</v>
      </c>
      <c r="S226" t="b">
        <v>0</v>
      </c>
      <c r="T226" t="str">
        <f t="shared" si="30"/>
        <v>film &amp; video</v>
      </c>
      <c r="U226" t="str">
        <f t="shared" si="31"/>
        <v>science fiction</v>
      </c>
      <c r="V226" t="s">
        <v>474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24"/>
        <v>260.17</v>
      </c>
      <c r="G227" t="s">
        <v>20</v>
      </c>
      <c r="H227" s="4">
        <f t="shared" si="25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2">
        <f t="shared" si="26"/>
        <v>41762.208333333336</v>
      </c>
      <c r="N227" s="12">
        <f t="shared" si="27"/>
        <v>41762.208333333336</v>
      </c>
      <c r="O227">
        <v>1399093200</v>
      </c>
      <c r="P227">
        <f t="shared" si="28"/>
        <v>2014</v>
      </c>
      <c r="Q227" t="str">
        <f t="shared" si="29"/>
        <v>May</v>
      </c>
      <c r="R227" t="b">
        <v>1</v>
      </c>
      <c r="S227" t="b">
        <v>0</v>
      </c>
      <c r="T227" t="str">
        <f t="shared" si="30"/>
        <v>music</v>
      </c>
      <c r="U227" t="str">
        <f t="shared" si="31"/>
        <v>rock</v>
      </c>
      <c r="V227" t="s">
        <v>23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24"/>
        <v>366.63</v>
      </c>
      <c r="G228" t="s">
        <v>20</v>
      </c>
      <c r="H228" s="4">
        <f t="shared" si="25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2">
        <f t="shared" si="26"/>
        <v>40276.208333333336</v>
      </c>
      <c r="N228" s="12">
        <f t="shared" si="27"/>
        <v>40313.208333333336</v>
      </c>
      <c r="O228">
        <v>1273899600</v>
      </c>
      <c r="P228">
        <f t="shared" si="28"/>
        <v>2010</v>
      </c>
      <c r="Q228" t="str">
        <f t="shared" si="29"/>
        <v>Apr</v>
      </c>
      <c r="R228" t="b">
        <v>0</v>
      </c>
      <c r="S228" t="b">
        <v>0</v>
      </c>
      <c r="T228" t="str">
        <f t="shared" si="30"/>
        <v>photography</v>
      </c>
      <c r="U228" t="str">
        <f t="shared" si="31"/>
        <v>photography books</v>
      </c>
      <c r="V228" t="s">
        <v>122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24"/>
        <v>168.72</v>
      </c>
      <c r="G229" t="s">
        <v>20</v>
      </c>
      <c r="H229" s="4">
        <f t="shared" si="25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2">
        <f t="shared" si="26"/>
        <v>42139.208333333328</v>
      </c>
      <c r="N229" s="12">
        <f t="shared" si="27"/>
        <v>42145.208333333328</v>
      </c>
      <c r="O229">
        <v>1432184400</v>
      </c>
      <c r="P229">
        <f t="shared" si="28"/>
        <v>2015</v>
      </c>
      <c r="Q229" t="str">
        <f t="shared" si="29"/>
        <v>May</v>
      </c>
      <c r="R229" t="b">
        <v>0</v>
      </c>
      <c r="S229" t="b">
        <v>0</v>
      </c>
      <c r="T229" t="str">
        <f t="shared" si="30"/>
        <v>games</v>
      </c>
      <c r="U229" t="str">
        <f t="shared" si="31"/>
        <v>mobile games</v>
      </c>
      <c r="V229" t="s">
        <v>292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24"/>
        <v>119.91</v>
      </c>
      <c r="G230" t="s">
        <v>20</v>
      </c>
      <c r="H230" s="4">
        <f t="shared" si="25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2">
        <f t="shared" si="26"/>
        <v>42613.208333333328</v>
      </c>
      <c r="N230" s="12">
        <f t="shared" si="27"/>
        <v>42638.208333333328</v>
      </c>
      <c r="O230">
        <v>1474779600</v>
      </c>
      <c r="P230">
        <f t="shared" si="28"/>
        <v>2016</v>
      </c>
      <c r="Q230" t="str">
        <f t="shared" si="29"/>
        <v>Aug</v>
      </c>
      <c r="R230" t="b">
        <v>0</v>
      </c>
      <c r="S230" t="b">
        <v>0</v>
      </c>
      <c r="T230" t="str">
        <f t="shared" si="30"/>
        <v>film &amp; video</v>
      </c>
      <c r="U230" t="str">
        <f t="shared" si="31"/>
        <v>animation</v>
      </c>
      <c r="V230" t="s">
        <v>71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24"/>
        <v>193.69</v>
      </c>
      <c r="G231" t="s">
        <v>20</v>
      </c>
      <c r="H231" s="4">
        <f t="shared" si="25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2">
        <f t="shared" si="26"/>
        <v>42887.208333333328</v>
      </c>
      <c r="N231" s="12">
        <f t="shared" si="27"/>
        <v>42935.208333333328</v>
      </c>
      <c r="O231">
        <v>1500440400</v>
      </c>
      <c r="P231">
        <f t="shared" si="28"/>
        <v>2017</v>
      </c>
      <c r="Q231" t="str">
        <f t="shared" si="29"/>
        <v>Jun</v>
      </c>
      <c r="R231" t="b">
        <v>0</v>
      </c>
      <c r="S231" t="b">
        <v>1</v>
      </c>
      <c r="T231" t="str">
        <f t="shared" si="30"/>
        <v>games</v>
      </c>
      <c r="U231" t="str">
        <f t="shared" si="31"/>
        <v>mobile games</v>
      </c>
      <c r="V231" t="s">
        <v>292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24"/>
        <v>420.17</v>
      </c>
      <c r="G232" t="s">
        <v>20</v>
      </c>
      <c r="H232" s="4">
        <f t="shared" si="25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2">
        <f t="shared" si="26"/>
        <v>43805.25</v>
      </c>
      <c r="N232" s="12">
        <f t="shared" si="27"/>
        <v>43805.25</v>
      </c>
      <c r="O232">
        <v>1575612000</v>
      </c>
      <c r="P232">
        <f t="shared" si="28"/>
        <v>2019</v>
      </c>
      <c r="Q232" t="str">
        <f t="shared" si="29"/>
        <v>Dec</v>
      </c>
      <c r="R232" t="b">
        <v>0</v>
      </c>
      <c r="S232" t="b">
        <v>0</v>
      </c>
      <c r="T232" t="str">
        <f t="shared" si="30"/>
        <v>games</v>
      </c>
      <c r="U232" t="str">
        <f t="shared" si="31"/>
        <v>video games</v>
      </c>
      <c r="V232" t="s">
        <v>89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24"/>
        <v>76.709999999999994</v>
      </c>
      <c r="G233" t="s">
        <v>74</v>
      </c>
      <c r="H233" s="4">
        <f t="shared" si="25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2">
        <f t="shared" si="26"/>
        <v>41415.208333333336</v>
      </c>
      <c r="N233" s="12">
        <f t="shared" si="27"/>
        <v>41473.208333333336</v>
      </c>
      <c r="O233">
        <v>1374123600</v>
      </c>
      <c r="P233">
        <f t="shared" si="28"/>
        <v>2013</v>
      </c>
      <c r="Q233" t="str">
        <f t="shared" si="29"/>
        <v>May</v>
      </c>
      <c r="R233" t="b">
        <v>0</v>
      </c>
      <c r="S233" t="b">
        <v>0</v>
      </c>
      <c r="T233" t="str">
        <f t="shared" si="30"/>
        <v>theater</v>
      </c>
      <c r="U233" t="str">
        <f t="shared" si="31"/>
        <v>plays</v>
      </c>
      <c r="V233" t="s">
        <v>33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24"/>
        <v>171.26</v>
      </c>
      <c r="G234" t="s">
        <v>20</v>
      </c>
      <c r="H234" s="4">
        <f t="shared" si="25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2">
        <f t="shared" si="26"/>
        <v>42576.208333333328</v>
      </c>
      <c r="N234" s="12">
        <f t="shared" si="27"/>
        <v>42577.208333333328</v>
      </c>
      <c r="O234">
        <v>1469509200</v>
      </c>
      <c r="P234">
        <f t="shared" si="28"/>
        <v>2016</v>
      </c>
      <c r="Q234" t="str">
        <f t="shared" si="29"/>
        <v>Jul</v>
      </c>
      <c r="R234" t="b">
        <v>0</v>
      </c>
      <c r="S234" t="b">
        <v>0</v>
      </c>
      <c r="T234" t="str">
        <f t="shared" si="30"/>
        <v>theater</v>
      </c>
      <c r="U234" t="str">
        <f t="shared" si="31"/>
        <v>plays</v>
      </c>
      <c r="V234" t="s">
        <v>33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24"/>
        <v>157.88999999999999</v>
      </c>
      <c r="G235" t="s">
        <v>20</v>
      </c>
      <c r="H235" s="4">
        <f t="shared" si="25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2">
        <f t="shared" si="26"/>
        <v>40706.208333333336</v>
      </c>
      <c r="N235" s="12">
        <f t="shared" si="27"/>
        <v>40722.208333333336</v>
      </c>
      <c r="O235">
        <v>1309237200</v>
      </c>
      <c r="P235">
        <f t="shared" si="28"/>
        <v>2011</v>
      </c>
      <c r="Q235" t="str">
        <f t="shared" si="29"/>
        <v>Jun</v>
      </c>
      <c r="R235" t="b">
        <v>0</v>
      </c>
      <c r="S235" t="b">
        <v>0</v>
      </c>
      <c r="T235" t="str">
        <f t="shared" si="30"/>
        <v>film &amp; video</v>
      </c>
      <c r="U235" t="str">
        <f t="shared" si="31"/>
        <v>animation</v>
      </c>
      <c r="V235" t="s">
        <v>71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24"/>
        <v>109.08</v>
      </c>
      <c r="G236" t="s">
        <v>20</v>
      </c>
      <c r="H236" s="4">
        <f t="shared" si="25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2">
        <f t="shared" si="26"/>
        <v>42969.208333333328</v>
      </c>
      <c r="N236" s="12">
        <f t="shared" si="27"/>
        <v>42976.208333333328</v>
      </c>
      <c r="O236">
        <v>1503982800</v>
      </c>
      <c r="P236">
        <f t="shared" si="28"/>
        <v>2017</v>
      </c>
      <c r="Q236" t="str">
        <f t="shared" si="29"/>
        <v>Aug</v>
      </c>
      <c r="R236" t="b">
        <v>0</v>
      </c>
      <c r="S236" t="b">
        <v>1</v>
      </c>
      <c r="T236" t="str">
        <f t="shared" si="30"/>
        <v>games</v>
      </c>
      <c r="U236" t="str">
        <f t="shared" si="31"/>
        <v>video games</v>
      </c>
      <c r="V236" t="s">
        <v>89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24"/>
        <v>41.73</v>
      </c>
      <c r="G237" t="s">
        <v>14</v>
      </c>
      <c r="H237" s="4">
        <f t="shared" si="25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2">
        <f t="shared" si="26"/>
        <v>42779.25</v>
      </c>
      <c r="N237" s="12">
        <f t="shared" si="27"/>
        <v>42784.25</v>
      </c>
      <c r="O237">
        <v>1487397600</v>
      </c>
      <c r="P237">
        <f t="shared" si="28"/>
        <v>2017</v>
      </c>
      <c r="Q237" t="str">
        <f t="shared" si="29"/>
        <v>Feb</v>
      </c>
      <c r="R237" t="b">
        <v>0</v>
      </c>
      <c r="S237" t="b">
        <v>0</v>
      </c>
      <c r="T237" t="str">
        <f t="shared" si="30"/>
        <v>film &amp; video</v>
      </c>
      <c r="U237" t="str">
        <f t="shared" si="31"/>
        <v>animation</v>
      </c>
      <c r="V237" t="s">
        <v>71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24"/>
        <v>10.94</v>
      </c>
      <c r="G238" t="s">
        <v>14</v>
      </c>
      <c r="H238" s="4">
        <f t="shared" si="25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2">
        <f t="shared" si="26"/>
        <v>43641.208333333328</v>
      </c>
      <c r="N238" s="12">
        <f t="shared" si="27"/>
        <v>43648.208333333328</v>
      </c>
      <c r="O238">
        <v>1562043600</v>
      </c>
      <c r="P238">
        <f t="shared" si="28"/>
        <v>2019</v>
      </c>
      <c r="Q238" t="str">
        <f t="shared" si="29"/>
        <v>Jun</v>
      </c>
      <c r="R238" t="b">
        <v>0</v>
      </c>
      <c r="S238" t="b">
        <v>1</v>
      </c>
      <c r="T238" t="str">
        <f t="shared" si="30"/>
        <v>music</v>
      </c>
      <c r="U238" t="str">
        <f t="shared" si="31"/>
        <v>rock</v>
      </c>
      <c r="V238" t="s">
        <v>23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24"/>
        <v>159.38</v>
      </c>
      <c r="G239" t="s">
        <v>20</v>
      </c>
      <c r="H239" s="4">
        <f t="shared" si="25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2">
        <f t="shared" si="26"/>
        <v>41754.208333333336</v>
      </c>
      <c r="N239" s="12">
        <f t="shared" si="27"/>
        <v>41756.208333333336</v>
      </c>
      <c r="O239">
        <v>1398574800</v>
      </c>
      <c r="P239">
        <f t="shared" si="28"/>
        <v>2014</v>
      </c>
      <c r="Q239" t="str">
        <f t="shared" si="29"/>
        <v>Apr</v>
      </c>
      <c r="R239" t="b">
        <v>0</v>
      </c>
      <c r="S239" t="b">
        <v>0</v>
      </c>
      <c r="T239" t="str">
        <f t="shared" si="30"/>
        <v>film &amp; video</v>
      </c>
      <c r="U239" t="str">
        <f t="shared" si="31"/>
        <v>animation</v>
      </c>
      <c r="V239" t="s">
        <v>71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24"/>
        <v>422.42</v>
      </c>
      <c r="G240" t="s">
        <v>20</v>
      </c>
      <c r="H240" s="4">
        <f t="shared" si="25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2">
        <f t="shared" si="26"/>
        <v>43083.25</v>
      </c>
      <c r="N240" s="12">
        <f t="shared" si="27"/>
        <v>43108.25</v>
      </c>
      <c r="O240">
        <v>1515391200</v>
      </c>
      <c r="P240">
        <f t="shared" si="28"/>
        <v>2017</v>
      </c>
      <c r="Q240" t="str">
        <f t="shared" si="29"/>
        <v>Dec</v>
      </c>
      <c r="R240" t="b">
        <v>0</v>
      </c>
      <c r="S240" t="b">
        <v>1</v>
      </c>
      <c r="T240" t="str">
        <f t="shared" si="30"/>
        <v>theater</v>
      </c>
      <c r="U240" t="str">
        <f t="shared" si="31"/>
        <v>plays</v>
      </c>
      <c r="V240" t="s">
        <v>33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24"/>
        <v>97.72</v>
      </c>
      <c r="G241" t="s">
        <v>14</v>
      </c>
      <c r="H241" s="4">
        <f t="shared" si="25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2">
        <f t="shared" si="26"/>
        <v>42245.208333333328</v>
      </c>
      <c r="N241" s="12">
        <f t="shared" si="27"/>
        <v>42249.208333333328</v>
      </c>
      <c r="O241">
        <v>1441170000</v>
      </c>
      <c r="P241">
        <f t="shared" si="28"/>
        <v>2015</v>
      </c>
      <c r="Q241" t="str">
        <f t="shared" si="29"/>
        <v>Aug</v>
      </c>
      <c r="R241" t="b">
        <v>0</v>
      </c>
      <c r="S241" t="b">
        <v>0</v>
      </c>
      <c r="T241" t="str">
        <f t="shared" si="30"/>
        <v>technology</v>
      </c>
      <c r="U241" t="str">
        <f t="shared" si="31"/>
        <v>wearables</v>
      </c>
      <c r="V241" t="s">
        <v>65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24"/>
        <v>418.79</v>
      </c>
      <c r="G242" t="s">
        <v>20</v>
      </c>
      <c r="H242" s="4">
        <f t="shared" si="25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2">
        <f t="shared" si="26"/>
        <v>40396.208333333336</v>
      </c>
      <c r="N242" s="12">
        <f t="shared" si="27"/>
        <v>40397.208333333336</v>
      </c>
      <c r="O242">
        <v>1281157200</v>
      </c>
      <c r="P242">
        <f t="shared" si="28"/>
        <v>2010</v>
      </c>
      <c r="Q242" t="str">
        <f t="shared" si="29"/>
        <v>Aug</v>
      </c>
      <c r="R242" t="b">
        <v>0</v>
      </c>
      <c r="S242" t="b">
        <v>0</v>
      </c>
      <c r="T242" t="str">
        <f t="shared" si="30"/>
        <v>theater</v>
      </c>
      <c r="U242" t="str">
        <f t="shared" si="31"/>
        <v>plays</v>
      </c>
      <c r="V242" t="s">
        <v>33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24"/>
        <v>101.92</v>
      </c>
      <c r="G243" t="s">
        <v>20</v>
      </c>
      <c r="H243" s="4">
        <f t="shared" si="25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2">
        <f t="shared" si="26"/>
        <v>41742.208333333336</v>
      </c>
      <c r="N243" s="12">
        <f t="shared" si="27"/>
        <v>41752.208333333336</v>
      </c>
      <c r="O243">
        <v>1398229200</v>
      </c>
      <c r="P243">
        <f t="shared" si="28"/>
        <v>2014</v>
      </c>
      <c r="Q243" t="str">
        <f t="shared" si="29"/>
        <v>Apr</v>
      </c>
      <c r="R243" t="b">
        <v>0</v>
      </c>
      <c r="S243" t="b">
        <v>1</v>
      </c>
      <c r="T243" t="str">
        <f t="shared" si="30"/>
        <v>publishing</v>
      </c>
      <c r="U243" t="str">
        <f t="shared" si="31"/>
        <v>nonfiction</v>
      </c>
      <c r="V243" t="s">
        <v>68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24"/>
        <v>127.73</v>
      </c>
      <c r="G244" t="s">
        <v>20</v>
      </c>
      <c r="H244" s="4">
        <f t="shared" si="25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2">
        <f t="shared" si="26"/>
        <v>42865.208333333328</v>
      </c>
      <c r="N244" s="12">
        <f t="shared" si="27"/>
        <v>42875.208333333328</v>
      </c>
      <c r="O244">
        <v>1495256400</v>
      </c>
      <c r="P244">
        <f t="shared" si="28"/>
        <v>2017</v>
      </c>
      <c r="Q244" t="str">
        <f t="shared" si="29"/>
        <v>May</v>
      </c>
      <c r="R244" t="b">
        <v>0</v>
      </c>
      <c r="S244" t="b">
        <v>1</v>
      </c>
      <c r="T244" t="str">
        <f t="shared" si="30"/>
        <v>music</v>
      </c>
      <c r="U244" t="str">
        <f t="shared" si="31"/>
        <v>rock</v>
      </c>
      <c r="V244" t="s">
        <v>23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24"/>
        <v>445.22</v>
      </c>
      <c r="G245" t="s">
        <v>20</v>
      </c>
      <c r="H245" s="4">
        <f t="shared" si="25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2">
        <f t="shared" si="26"/>
        <v>43163.25</v>
      </c>
      <c r="N245" s="12">
        <f t="shared" si="27"/>
        <v>43166.25</v>
      </c>
      <c r="O245">
        <v>1520402400</v>
      </c>
      <c r="P245">
        <f t="shared" si="28"/>
        <v>2018</v>
      </c>
      <c r="Q245" t="str">
        <f t="shared" si="29"/>
        <v>Mar</v>
      </c>
      <c r="R245" t="b">
        <v>0</v>
      </c>
      <c r="S245" t="b">
        <v>0</v>
      </c>
      <c r="T245" t="str">
        <f t="shared" si="30"/>
        <v>theater</v>
      </c>
      <c r="U245" t="str">
        <f t="shared" si="31"/>
        <v>plays</v>
      </c>
      <c r="V245" t="s">
        <v>33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24"/>
        <v>569.71</v>
      </c>
      <c r="G246" t="s">
        <v>20</v>
      </c>
      <c r="H246" s="4">
        <f t="shared" si="25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2">
        <f t="shared" si="26"/>
        <v>41834.208333333336</v>
      </c>
      <c r="N246" s="12">
        <f t="shared" si="27"/>
        <v>41886.208333333336</v>
      </c>
      <c r="O246">
        <v>1409806800</v>
      </c>
      <c r="P246">
        <f t="shared" si="28"/>
        <v>2014</v>
      </c>
      <c r="Q246" t="str">
        <f t="shared" si="29"/>
        <v>Jul</v>
      </c>
      <c r="R246" t="b">
        <v>0</v>
      </c>
      <c r="S246" t="b">
        <v>0</v>
      </c>
      <c r="T246" t="str">
        <f t="shared" si="30"/>
        <v>theater</v>
      </c>
      <c r="U246" t="str">
        <f t="shared" si="31"/>
        <v>plays</v>
      </c>
      <c r="V246" t="s">
        <v>33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24"/>
        <v>509.34</v>
      </c>
      <c r="G247" t="s">
        <v>20</v>
      </c>
      <c r="H247" s="4">
        <f t="shared" si="25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2">
        <f t="shared" si="26"/>
        <v>41736.208333333336</v>
      </c>
      <c r="N247" s="12">
        <f t="shared" si="27"/>
        <v>41737.208333333336</v>
      </c>
      <c r="O247">
        <v>1396933200</v>
      </c>
      <c r="P247">
        <f t="shared" si="28"/>
        <v>2014</v>
      </c>
      <c r="Q247" t="str">
        <f t="shared" si="29"/>
        <v>Apr</v>
      </c>
      <c r="R247" t="b">
        <v>0</v>
      </c>
      <c r="S247" t="b">
        <v>0</v>
      </c>
      <c r="T247" t="str">
        <f t="shared" si="30"/>
        <v>theater</v>
      </c>
      <c r="U247" t="str">
        <f t="shared" si="31"/>
        <v>plays</v>
      </c>
      <c r="V247" t="s">
        <v>33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24"/>
        <v>325.52999999999997</v>
      </c>
      <c r="G248" t="s">
        <v>20</v>
      </c>
      <c r="H248" s="4">
        <f t="shared" si="25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2">
        <f t="shared" si="26"/>
        <v>41491.208333333336</v>
      </c>
      <c r="N248" s="12">
        <f t="shared" si="27"/>
        <v>41495.208333333336</v>
      </c>
      <c r="O248">
        <v>1376024400</v>
      </c>
      <c r="P248">
        <f t="shared" si="28"/>
        <v>2013</v>
      </c>
      <c r="Q248" t="str">
        <f t="shared" si="29"/>
        <v>Aug</v>
      </c>
      <c r="R248" t="b">
        <v>0</v>
      </c>
      <c r="S248" t="b">
        <v>0</v>
      </c>
      <c r="T248" t="str">
        <f t="shared" si="30"/>
        <v>technology</v>
      </c>
      <c r="U248" t="str">
        <f t="shared" si="31"/>
        <v>web</v>
      </c>
      <c r="V248" t="s">
        <v>28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24"/>
        <v>932.62</v>
      </c>
      <c r="G249" t="s">
        <v>20</v>
      </c>
      <c r="H249" s="4">
        <f t="shared" si="25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2">
        <f t="shared" si="26"/>
        <v>42726.25</v>
      </c>
      <c r="N249" s="12">
        <f t="shared" si="27"/>
        <v>42741.25</v>
      </c>
      <c r="O249">
        <v>1483682400</v>
      </c>
      <c r="P249">
        <f t="shared" si="28"/>
        <v>2016</v>
      </c>
      <c r="Q249" t="str">
        <f t="shared" si="29"/>
        <v>Dec</v>
      </c>
      <c r="R249" t="b">
        <v>0</v>
      </c>
      <c r="S249" t="b">
        <v>1</v>
      </c>
      <c r="T249" t="str">
        <f t="shared" si="30"/>
        <v>publishing</v>
      </c>
      <c r="U249" t="str">
        <f t="shared" si="31"/>
        <v>fiction</v>
      </c>
      <c r="V249" t="s">
        <v>119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24"/>
        <v>211.34</v>
      </c>
      <c r="G250" t="s">
        <v>20</v>
      </c>
      <c r="H250" s="4">
        <f t="shared" si="25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2">
        <f t="shared" si="26"/>
        <v>42004.25</v>
      </c>
      <c r="N250" s="12">
        <f t="shared" si="27"/>
        <v>42009.25</v>
      </c>
      <c r="O250">
        <v>1420437600</v>
      </c>
      <c r="P250">
        <f t="shared" si="28"/>
        <v>2014</v>
      </c>
      <c r="Q250" t="str">
        <f t="shared" si="29"/>
        <v>Dec</v>
      </c>
      <c r="R250" t="b">
        <v>0</v>
      </c>
      <c r="S250" t="b">
        <v>0</v>
      </c>
      <c r="T250" t="str">
        <f t="shared" si="30"/>
        <v>games</v>
      </c>
      <c r="U250" t="str">
        <f t="shared" si="31"/>
        <v>mobile games</v>
      </c>
      <c r="V250" t="s">
        <v>292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24"/>
        <v>273.33</v>
      </c>
      <c r="G251" t="s">
        <v>20</v>
      </c>
      <c r="H251" s="4">
        <f t="shared" si="25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2">
        <f t="shared" si="26"/>
        <v>42006.25</v>
      </c>
      <c r="N251" s="12">
        <f t="shared" si="27"/>
        <v>42013.25</v>
      </c>
      <c r="O251">
        <v>1420783200</v>
      </c>
      <c r="P251">
        <f t="shared" si="28"/>
        <v>2015</v>
      </c>
      <c r="Q251" t="str">
        <f t="shared" si="29"/>
        <v>Jan</v>
      </c>
      <c r="R251" t="b">
        <v>0</v>
      </c>
      <c r="S251" t="b">
        <v>0</v>
      </c>
      <c r="T251" t="str">
        <f t="shared" si="30"/>
        <v>publishing</v>
      </c>
      <c r="U251" t="str">
        <f t="shared" si="31"/>
        <v>translations</v>
      </c>
      <c r="V251" t="s">
        <v>206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24"/>
        <v>3</v>
      </c>
      <c r="G252" t="s">
        <v>14</v>
      </c>
      <c r="H252" s="4">
        <f t="shared" si="25"/>
        <v>3</v>
      </c>
      <c r="I252">
        <v>1</v>
      </c>
      <c r="J252" t="s">
        <v>21</v>
      </c>
      <c r="K252" t="s">
        <v>22</v>
      </c>
      <c r="L252">
        <v>1264399200</v>
      </c>
      <c r="M252" s="12">
        <f t="shared" si="26"/>
        <v>40203.25</v>
      </c>
      <c r="N252" s="12">
        <f t="shared" si="27"/>
        <v>40238.25</v>
      </c>
      <c r="O252">
        <v>1267423200</v>
      </c>
      <c r="P252">
        <f t="shared" si="28"/>
        <v>2010</v>
      </c>
      <c r="Q252" t="str">
        <f t="shared" si="29"/>
        <v>Jan</v>
      </c>
      <c r="R252" t="b">
        <v>0</v>
      </c>
      <c r="S252" t="b">
        <v>0</v>
      </c>
      <c r="T252" t="str">
        <f t="shared" si="30"/>
        <v>music</v>
      </c>
      <c r="U252" t="str">
        <f t="shared" si="31"/>
        <v>rock</v>
      </c>
      <c r="V252" t="s">
        <v>23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24"/>
        <v>54.08</v>
      </c>
      <c r="G253" t="s">
        <v>14</v>
      </c>
      <c r="H253" s="4">
        <f t="shared" si="25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2">
        <f t="shared" si="26"/>
        <v>41252.25</v>
      </c>
      <c r="N253" s="12">
        <f t="shared" si="27"/>
        <v>41254.25</v>
      </c>
      <c r="O253">
        <v>1355205600</v>
      </c>
      <c r="P253">
        <f t="shared" si="28"/>
        <v>2012</v>
      </c>
      <c r="Q253" t="str">
        <f t="shared" si="29"/>
        <v>Dec</v>
      </c>
      <c r="R253" t="b">
        <v>0</v>
      </c>
      <c r="S253" t="b">
        <v>0</v>
      </c>
      <c r="T253" t="str">
        <f t="shared" si="30"/>
        <v>theater</v>
      </c>
      <c r="U253" t="str">
        <f t="shared" si="31"/>
        <v>plays</v>
      </c>
      <c r="V253" t="s">
        <v>33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24"/>
        <v>626.29999999999995</v>
      </c>
      <c r="G254" t="s">
        <v>20</v>
      </c>
      <c r="H254" s="4">
        <f t="shared" si="25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2">
        <f t="shared" si="26"/>
        <v>41572.208333333336</v>
      </c>
      <c r="N254" s="12">
        <f t="shared" si="27"/>
        <v>41577.208333333336</v>
      </c>
      <c r="O254">
        <v>1383109200</v>
      </c>
      <c r="P254">
        <f t="shared" si="28"/>
        <v>2013</v>
      </c>
      <c r="Q254" t="str">
        <f t="shared" si="29"/>
        <v>Oct</v>
      </c>
      <c r="R254" t="b">
        <v>0</v>
      </c>
      <c r="S254" t="b">
        <v>0</v>
      </c>
      <c r="T254" t="str">
        <f t="shared" si="30"/>
        <v>theater</v>
      </c>
      <c r="U254" t="str">
        <f t="shared" si="31"/>
        <v>plays</v>
      </c>
      <c r="V254" t="s">
        <v>33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24"/>
        <v>89.02</v>
      </c>
      <c r="G255" t="s">
        <v>14</v>
      </c>
      <c r="H255" s="4">
        <f t="shared" si="25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26"/>
        <v>40641.208333333336</v>
      </c>
      <c r="N255" s="12">
        <f t="shared" si="27"/>
        <v>40653.208333333336</v>
      </c>
      <c r="O255">
        <v>1303275600</v>
      </c>
      <c r="P255">
        <f t="shared" si="28"/>
        <v>2011</v>
      </c>
      <c r="Q255" t="str">
        <f t="shared" si="29"/>
        <v>Apr</v>
      </c>
      <c r="R255" t="b">
        <v>0</v>
      </c>
      <c r="S255" t="b">
        <v>0</v>
      </c>
      <c r="T255" t="str">
        <f t="shared" si="30"/>
        <v>film &amp; video</v>
      </c>
      <c r="U255" t="str">
        <f t="shared" si="31"/>
        <v>drama</v>
      </c>
      <c r="V255" t="s">
        <v>53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24"/>
        <v>184.89</v>
      </c>
      <c r="G256" t="s">
        <v>20</v>
      </c>
      <c r="H256" s="4">
        <f t="shared" si="25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2">
        <f t="shared" si="26"/>
        <v>42787.25</v>
      </c>
      <c r="N256" s="12">
        <f t="shared" si="27"/>
        <v>42789.25</v>
      </c>
      <c r="O256">
        <v>1487829600</v>
      </c>
      <c r="P256">
        <f t="shared" si="28"/>
        <v>2017</v>
      </c>
      <c r="Q256" t="str">
        <f t="shared" si="29"/>
        <v>Feb</v>
      </c>
      <c r="R256" t="b">
        <v>0</v>
      </c>
      <c r="S256" t="b">
        <v>0</v>
      </c>
      <c r="T256" t="str">
        <f t="shared" si="30"/>
        <v>publishing</v>
      </c>
      <c r="U256" t="str">
        <f t="shared" si="31"/>
        <v>nonfiction</v>
      </c>
      <c r="V256" t="s">
        <v>68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24"/>
        <v>120.17</v>
      </c>
      <c r="G257" t="s">
        <v>20</v>
      </c>
      <c r="H257" s="4">
        <f t="shared" si="25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2">
        <f t="shared" si="26"/>
        <v>40590.25</v>
      </c>
      <c r="N257" s="12">
        <f t="shared" si="27"/>
        <v>40595.25</v>
      </c>
      <c r="O257">
        <v>1298268000</v>
      </c>
      <c r="P257">
        <f t="shared" si="28"/>
        <v>2011</v>
      </c>
      <c r="Q257" t="str">
        <f t="shared" si="29"/>
        <v>Feb</v>
      </c>
      <c r="R257" t="b">
        <v>0</v>
      </c>
      <c r="S257" t="b">
        <v>1</v>
      </c>
      <c r="T257" t="str">
        <f t="shared" si="30"/>
        <v>music</v>
      </c>
      <c r="U257" t="str">
        <f t="shared" si="31"/>
        <v>rock</v>
      </c>
      <c r="V257" t="s">
        <v>23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si="24"/>
        <v>23.39</v>
      </c>
      <c r="G258" t="s">
        <v>14</v>
      </c>
      <c r="H258" s="4">
        <f t="shared" si="25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2">
        <f t="shared" si="26"/>
        <v>42393.25</v>
      </c>
      <c r="N258" s="12">
        <f t="shared" si="27"/>
        <v>42430.25</v>
      </c>
      <c r="O258">
        <v>1456812000</v>
      </c>
      <c r="P258">
        <f t="shared" si="28"/>
        <v>2016</v>
      </c>
      <c r="Q258" t="str">
        <f t="shared" si="29"/>
        <v>Jan</v>
      </c>
      <c r="R258" t="b">
        <v>0</v>
      </c>
      <c r="S258" t="b">
        <v>0</v>
      </c>
      <c r="T258" t="str">
        <f t="shared" si="30"/>
        <v>music</v>
      </c>
      <c r="U258" t="str">
        <f t="shared" si="31"/>
        <v>rock</v>
      </c>
      <c r="V258" t="s">
        <v>23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ref="F259:F322" si="32">ROUND(E259/D259*100,2)</f>
        <v>146</v>
      </c>
      <c r="G259" t="s">
        <v>20</v>
      </c>
      <c r="H259" s="4">
        <f t="shared" ref="H259:H322" si="33">IF(E259=0,0,E259/I259)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2">
        <f t="shared" ref="M259:M322" si="34">(((L259/60)/60)/24)+DATE(1970,1,1)</f>
        <v>41338.25</v>
      </c>
      <c r="N259" s="12">
        <f t="shared" ref="N259:N322" si="35">(((O259/60)/60)/24)+DATE(1970,1,1)</f>
        <v>41352.208333333336</v>
      </c>
      <c r="O259">
        <v>1363669200</v>
      </c>
      <c r="P259">
        <f t="shared" ref="P259:P322" si="36">YEAR(M259)</f>
        <v>2013</v>
      </c>
      <c r="Q259" t="str">
        <f t="shared" ref="Q259:Q322" si="37">TEXT(MONTH(M259)*29,"mmm")</f>
        <v>Mar</v>
      </c>
      <c r="R259" t="b">
        <v>0</v>
      </c>
      <c r="S259" t="b">
        <v>0</v>
      </c>
      <c r="T259" t="str">
        <f t="shared" ref="T259:T322" si="38">LEFT(V259,SEARCH("/",V259,1)-1)</f>
        <v>theater</v>
      </c>
      <c r="U259" t="str">
        <f t="shared" ref="U259:U322" si="39">RIGHT(V259,LEN(V259)-SEARCH("/",V259,1))</f>
        <v>plays</v>
      </c>
      <c r="V259" t="s">
        <v>33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32"/>
        <v>268.48</v>
      </c>
      <c r="G260" t="s">
        <v>20</v>
      </c>
      <c r="H260" s="4">
        <f t="shared" si="33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2">
        <f t="shared" si="34"/>
        <v>42712.25</v>
      </c>
      <c r="N260" s="12">
        <f t="shared" si="35"/>
        <v>42732.25</v>
      </c>
      <c r="O260">
        <v>1482904800</v>
      </c>
      <c r="P260">
        <f t="shared" si="36"/>
        <v>2016</v>
      </c>
      <c r="Q260" t="str">
        <f t="shared" si="37"/>
        <v>Dec</v>
      </c>
      <c r="R260" t="b">
        <v>0</v>
      </c>
      <c r="S260" t="b">
        <v>1</v>
      </c>
      <c r="T260" t="str">
        <f t="shared" si="38"/>
        <v>theater</v>
      </c>
      <c r="U260" t="str">
        <f t="shared" si="39"/>
        <v>plays</v>
      </c>
      <c r="V260" t="s">
        <v>33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32"/>
        <v>597.5</v>
      </c>
      <c r="G261" t="s">
        <v>20</v>
      </c>
      <c r="H261" s="4">
        <f t="shared" si="33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2">
        <f t="shared" si="34"/>
        <v>41251.25</v>
      </c>
      <c r="N261" s="12">
        <f t="shared" si="35"/>
        <v>41270.25</v>
      </c>
      <c r="O261">
        <v>1356588000</v>
      </c>
      <c r="P261">
        <f t="shared" si="36"/>
        <v>2012</v>
      </c>
      <c r="Q261" t="str">
        <f t="shared" si="37"/>
        <v>Dec</v>
      </c>
      <c r="R261" t="b">
        <v>1</v>
      </c>
      <c r="S261" t="b">
        <v>0</v>
      </c>
      <c r="T261" t="str">
        <f t="shared" si="38"/>
        <v>photography</v>
      </c>
      <c r="U261" t="str">
        <f t="shared" si="39"/>
        <v>photography books</v>
      </c>
      <c r="V261" t="s">
        <v>122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32"/>
        <v>157.69999999999999</v>
      </c>
      <c r="G262" t="s">
        <v>20</v>
      </c>
      <c r="H262" s="4">
        <f t="shared" si="33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2">
        <f t="shared" si="34"/>
        <v>41180.208333333336</v>
      </c>
      <c r="N262" s="12">
        <f t="shared" si="35"/>
        <v>41192.208333333336</v>
      </c>
      <c r="O262">
        <v>1349845200</v>
      </c>
      <c r="P262">
        <f t="shared" si="36"/>
        <v>2012</v>
      </c>
      <c r="Q262" t="str">
        <f t="shared" si="37"/>
        <v>Sep</v>
      </c>
      <c r="R262" t="b">
        <v>0</v>
      </c>
      <c r="S262" t="b">
        <v>0</v>
      </c>
      <c r="T262" t="str">
        <f t="shared" si="38"/>
        <v>music</v>
      </c>
      <c r="U262" t="str">
        <f t="shared" si="39"/>
        <v>rock</v>
      </c>
      <c r="V262" t="s">
        <v>23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32"/>
        <v>31.2</v>
      </c>
      <c r="G263" t="s">
        <v>14</v>
      </c>
      <c r="H263" s="4">
        <f t="shared" si="33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2">
        <f t="shared" si="34"/>
        <v>40415.208333333336</v>
      </c>
      <c r="N263" s="12">
        <f t="shared" si="35"/>
        <v>40419.208333333336</v>
      </c>
      <c r="O263">
        <v>1283058000</v>
      </c>
      <c r="P263">
        <f t="shared" si="36"/>
        <v>2010</v>
      </c>
      <c r="Q263" t="str">
        <f t="shared" si="37"/>
        <v>Aug</v>
      </c>
      <c r="R263" t="b">
        <v>0</v>
      </c>
      <c r="S263" t="b">
        <v>1</v>
      </c>
      <c r="T263" t="str">
        <f t="shared" si="38"/>
        <v>music</v>
      </c>
      <c r="U263" t="str">
        <f t="shared" si="39"/>
        <v>rock</v>
      </c>
      <c r="V263" t="s">
        <v>23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32"/>
        <v>313.41000000000003</v>
      </c>
      <c r="G264" t="s">
        <v>20</v>
      </c>
      <c r="H264" s="4">
        <f t="shared" si="33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2">
        <f t="shared" si="34"/>
        <v>40638.208333333336</v>
      </c>
      <c r="N264" s="12">
        <f t="shared" si="35"/>
        <v>40664.208333333336</v>
      </c>
      <c r="O264">
        <v>1304226000</v>
      </c>
      <c r="P264">
        <f t="shared" si="36"/>
        <v>2011</v>
      </c>
      <c r="Q264" t="str">
        <f t="shared" si="37"/>
        <v>Apr</v>
      </c>
      <c r="R264" t="b">
        <v>0</v>
      </c>
      <c r="S264" t="b">
        <v>1</v>
      </c>
      <c r="T264" t="str">
        <f t="shared" si="38"/>
        <v>music</v>
      </c>
      <c r="U264" t="str">
        <f t="shared" si="39"/>
        <v>indie rock</v>
      </c>
      <c r="V264" t="s">
        <v>60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32"/>
        <v>370.9</v>
      </c>
      <c r="G265" t="s">
        <v>20</v>
      </c>
      <c r="H265" s="4">
        <f t="shared" si="33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2">
        <f t="shared" si="34"/>
        <v>40187.25</v>
      </c>
      <c r="N265" s="12">
        <f t="shared" si="35"/>
        <v>40187.25</v>
      </c>
      <c r="O265">
        <v>1263016800</v>
      </c>
      <c r="P265">
        <f t="shared" si="36"/>
        <v>2010</v>
      </c>
      <c r="Q265" t="str">
        <f t="shared" si="37"/>
        <v>Jan</v>
      </c>
      <c r="R265" t="b">
        <v>0</v>
      </c>
      <c r="S265" t="b">
        <v>0</v>
      </c>
      <c r="T265" t="str">
        <f t="shared" si="38"/>
        <v>photography</v>
      </c>
      <c r="U265" t="str">
        <f t="shared" si="39"/>
        <v>photography books</v>
      </c>
      <c r="V265" t="s">
        <v>122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32"/>
        <v>362.66</v>
      </c>
      <c r="G266" t="s">
        <v>20</v>
      </c>
      <c r="H266" s="4">
        <f t="shared" si="33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2">
        <f t="shared" si="34"/>
        <v>41317.25</v>
      </c>
      <c r="N266" s="12">
        <f t="shared" si="35"/>
        <v>41333.25</v>
      </c>
      <c r="O266">
        <v>1362031200</v>
      </c>
      <c r="P266">
        <f t="shared" si="36"/>
        <v>2013</v>
      </c>
      <c r="Q266" t="str">
        <f t="shared" si="37"/>
        <v>Feb</v>
      </c>
      <c r="R266" t="b">
        <v>0</v>
      </c>
      <c r="S266" t="b">
        <v>0</v>
      </c>
      <c r="T266" t="str">
        <f t="shared" si="38"/>
        <v>theater</v>
      </c>
      <c r="U266" t="str">
        <f t="shared" si="39"/>
        <v>plays</v>
      </c>
      <c r="V266" t="s">
        <v>33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32"/>
        <v>123.08</v>
      </c>
      <c r="G267" t="s">
        <v>20</v>
      </c>
      <c r="H267" s="4">
        <f t="shared" si="33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2">
        <f t="shared" si="34"/>
        <v>42372.25</v>
      </c>
      <c r="N267" s="12">
        <f t="shared" si="35"/>
        <v>42416.25</v>
      </c>
      <c r="O267">
        <v>1455602400</v>
      </c>
      <c r="P267">
        <f t="shared" si="36"/>
        <v>2016</v>
      </c>
      <c r="Q267" t="str">
        <f t="shared" si="37"/>
        <v>Jan</v>
      </c>
      <c r="R267" t="b">
        <v>0</v>
      </c>
      <c r="S267" t="b">
        <v>0</v>
      </c>
      <c r="T267" t="str">
        <f t="shared" si="38"/>
        <v>theater</v>
      </c>
      <c r="U267" t="str">
        <f t="shared" si="39"/>
        <v>plays</v>
      </c>
      <c r="V267" t="s">
        <v>33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32"/>
        <v>76.77</v>
      </c>
      <c r="G268" t="s">
        <v>14</v>
      </c>
      <c r="H268" s="4">
        <f t="shared" si="33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2">
        <f t="shared" si="34"/>
        <v>41950.25</v>
      </c>
      <c r="N268" s="12">
        <f t="shared" si="35"/>
        <v>41983.25</v>
      </c>
      <c r="O268">
        <v>1418191200</v>
      </c>
      <c r="P268">
        <f t="shared" si="36"/>
        <v>2014</v>
      </c>
      <c r="Q268" t="str">
        <f t="shared" si="37"/>
        <v>Nov</v>
      </c>
      <c r="R268" t="b">
        <v>0</v>
      </c>
      <c r="S268" t="b">
        <v>1</v>
      </c>
      <c r="T268" t="str">
        <f t="shared" si="38"/>
        <v>music</v>
      </c>
      <c r="U268" t="str">
        <f t="shared" si="39"/>
        <v>jazz</v>
      </c>
      <c r="V268" t="s">
        <v>159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32"/>
        <v>233.62</v>
      </c>
      <c r="G269" t="s">
        <v>20</v>
      </c>
      <c r="H269" s="4">
        <f t="shared" si="33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2">
        <f t="shared" si="34"/>
        <v>41206.208333333336</v>
      </c>
      <c r="N269" s="12">
        <f t="shared" si="35"/>
        <v>41222.25</v>
      </c>
      <c r="O269">
        <v>1352440800</v>
      </c>
      <c r="P269">
        <f t="shared" si="36"/>
        <v>2012</v>
      </c>
      <c r="Q269" t="str">
        <f t="shared" si="37"/>
        <v>Oct</v>
      </c>
      <c r="R269" t="b">
        <v>0</v>
      </c>
      <c r="S269" t="b">
        <v>0</v>
      </c>
      <c r="T269" t="str">
        <f t="shared" si="38"/>
        <v>theater</v>
      </c>
      <c r="U269" t="str">
        <f t="shared" si="39"/>
        <v>plays</v>
      </c>
      <c r="V269" t="s">
        <v>33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32"/>
        <v>180.53</v>
      </c>
      <c r="G270" t="s">
        <v>20</v>
      </c>
      <c r="H270" s="4">
        <f t="shared" si="33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2">
        <f t="shared" si="34"/>
        <v>41186.208333333336</v>
      </c>
      <c r="N270" s="12">
        <f t="shared" si="35"/>
        <v>41232.25</v>
      </c>
      <c r="O270">
        <v>1353304800</v>
      </c>
      <c r="P270">
        <f t="shared" si="36"/>
        <v>2012</v>
      </c>
      <c r="Q270" t="str">
        <f t="shared" si="37"/>
        <v>Oct</v>
      </c>
      <c r="R270" t="b">
        <v>0</v>
      </c>
      <c r="S270" t="b">
        <v>0</v>
      </c>
      <c r="T270" t="str">
        <f t="shared" si="38"/>
        <v>film &amp; video</v>
      </c>
      <c r="U270" t="str">
        <f t="shared" si="39"/>
        <v>documentary</v>
      </c>
      <c r="V270" t="s">
        <v>42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32"/>
        <v>252.63</v>
      </c>
      <c r="G271" t="s">
        <v>20</v>
      </c>
      <c r="H271" s="4">
        <f t="shared" si="33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2">
        <f t="shared" si="34"/>
        <v>43496.25</v>
      </c>
      <c r="N271" s="12">
        <f t="shared" si="35"/>
        <v>43517.25</v>
      </c>
      <c r="O271">
        <v>1550728800</v>
      </c>
      <c r="P271">
        <f t="shared" si="36"/>
        <v>2019</v>
      </c>
      <c r="Q271" t="str">
        <f t="shared" si="37"/>
        <v>Jan</v>
      </c>
      <c r="R271" t="b">
        <v>0</v>
      </c>
      <c r="S271" t="b">
        <v>0</v>
      </c>
      <c r="T271" t="str">
        <f t="shared" si="38"/>
        <v>film &amp; video</v>
      </c>
      <c r="U271" t="str">
        <f t="shared" si="39"/>
        <v>television</v>
      </c>
      <c r="V271" t="s">
        <v>269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32"/>
        <v>27.18</v>
      </c>
      <c r="G272" t="s">
        <v>74</v>
      </c>
      <c r="H272" s="4">
        <f t="shared" si="33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2">
        <f t="shared" si="34"/>
        <v>40514.25</v>
      </c>
      <c r="N272" s="12">
        <f t="shared" si="35"/>
        <v>40516.25</v>
      </c>
      <c r="O272">
        <v>1291442400</v>
      </c>
      <c r="P272">
        <f t="shared" si="36"/>
        <v>2010</v>
      </c>
      <c r="Q272" t="str">
        <f t="shared" si="37"/>
        <v>Dec</v>
      </c>
      <c r="R272" t="b">
        <v>0</v>
      </c>
      <c r="S272" t="b">
        <v>0</v>
      </c>
      <c r="T272" t="str">
        <f t="shared" si="38"/>
        <v>games</v>
      </c>
      <c r="U272" t="str">
        <f t="shared" si="39"/>
        <v>video games</v>
      </c>
      <c r="V272" t="s">
        <v>89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32"/>
        <v>1.27</v>
      </c>
      <c r="G273" t="s">
        <v>47</v>
      </c>
      <c r="H273" s="4">
        <f t="shared" si="33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2">
        <f t="shared" si="34"/>
        <v>42345.25</v>
      </c>
      <c r="N273" s="12">
        <f t="shared" si="35"/>
        <v>42376.25</v>
      </c>
      <c r="O273">
        <v>1452146400</v>
      </c>
      <c r="P273">
        <f t="shared" si="36"/>
        <v>2015</v>
      </c>
      <c r="Q273" t="str">
        <f t="shared" si="37"/>
        <v>Dec</v>
      </c>
      <c r="R273" t="b">
        <v>0</v>
      </c>
      <c r="S273" t="b">
        <v>0</v>
      </c>
      <c r="T273" t="str">
        <f t="shared" si="38"/>
        <v>photography</v>
      </c>
      <c r="U273" t="str">
        <f t="shared" si="39"/>
        <v>photography books</v>
      </c>
      <c r="V273" t="s">
        <v>122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32"/>
        <v>304.01</v>
      </c>
      <c r="G274" t="s">
        <v>20</v>
      </c>
      <c r="H274" s="4">
        <f t="shared" si="33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2">
        <f t="shared" si="34"/>
        <v>43656.208333333328</v>
      </c>
      <c r="N274" s="12">
        <f t="shared" si="35"/>
        <v>43681.208333333328</v>
      </c>
      <c r="O274">
        <v>1564894800</v>
      </c>
      <c r="P274">
        <f t="shared" si="36"/>
        <v>2019</v>
      </c>
      <c r="Q274" t="str">
        <f t="shared" si="37"/>
        <v>Jul</v>
      </c>
      <c r="R274" t="b">
        <v>0</v>
      </c>
      <c r="S274" t="b">
        <v>1</v>
      </c>
      <c r="T274" t="str">
        <f t="shared" si="38"/>
        <v>theater</v>
      </c>
      <c r="U274" t="str">
        <f t="shared" si="39"/>
        <v>plays</v>
      </c>
      <c r="V274" t="s">
        <v>33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32"/>
        <v>137.22999999999999</v>
      </c>
      <c r="G275" t="s">
        <v>20</v>
      </c>
      <c r="H275" s="4">
        <f t="shared" si="33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34"/>
        <v>42995.208333333328</v>
      </c>
      <c r="N275" s="12">
        <f t="shared" si="35"/>
        <v>42998.208333333328</v>
      </c>
      <c r="O275">
        <v>1505883600</v>
      </c>
      <c r="P275">
        <f t="shared" si="36"/>
        <v>2017</v>
      </c>
      <c r="Q275" t="str">
        <f t="shared" si="37"/>
        <v>Sep</v>
      </c>
      <c r="R275" t="b">
        <v>0</v>
      </c>
      <c r="S275" t="b">
        <v>0</v>
      </c>
      <c r="T275" t="str">
        <f t="shared" si="38"/>
        <v>theater</v>
      </c>
      <c r="U275" t="str">
        <f t="shared" si="39"/>
        <v>plays</v>
      </c>
      <c r="V275" t="s">
        <v>33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32"/>
        <v>32.21</v>
      </c>
      <c r="G276" t="s">
        <v>14</v>
      </c>
      <c r="H276" s="4">
        <f t="shared" si="33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2">
        <f t="shared" si="34"/>
        <v>43045.25</v>
      </c>
      <c r="N276" s="12">
        <f t="shared" si="35"/>
        <v>43050.25</v>
      </c>
      <c r="O276">
        <v>1510380000</v>
      </c>
      <c r="P276">
        <f t="shared" si="36"/>
        <v>2017</v>
      </c>
      <c r="Q276" t="str">
        <f t="shared" si="37"/>
        <v>Nov</v>
      </c>
      <c r="R276" t="b">
        <v>0</v>
      </c>
      <c r="S276" t="b">
        <v>0</v>
      </c>
      <c r="T276" t="str">
        <f t="shared" si="38"/>
        <v>theater</v>
      </c>
      <c r="U276" t="str">
        <f t="shared" si="39"/>
        <v>plays</v>
      </c>
      <c r="V276" t="s">
        <v>33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32"/>
        <v>241.51</v>
      </c>
      <c r="G277" t="s">
        <v>20</v>
      </c>
      <c r="H277" s="4">
        <f t="shared" si="33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2">
        <f t="shared" si="34"/>
        <v>43561.208333333328</v>
      </c>
      <c r="N277" s="12">
        <f t="shared" si="35"/>
        <v>43569.208333333328</v>
      </c>
      <c r="O277">
        <v>1555218000</v>
      </c>
      <c r="P277">
        <f t="shared" si="36"/>
        <v>2019</v>
      </c>
      <c r="Q277" t="str">
        <f t="shared" si="37"/>
        <v>Apr</v>
      </c>
      <c r="R277" t="b">
        <v>0</v>
      </c>
      <c r="S277" t="b">
        <v>0</v>
      </c>
      <c r="T277" t="str">
        <f t="shared" si="38"/>
        <v>publishing</v>
      </c>
      <c r="U277" t="str">
        <f t="shared" si="39"/>
        <v>translations</v>
      </c>
      <c r="V277" t="s">
        <v>206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32"/>
        <v>96.8</v>
      </c>
      <c r="G278" t="s">
        <v>14</v>
      </c>
      <c r="H278" s="4">
        <f t="shared" si="33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2">
        <f t="shared" si="34"/>
        <v>41018.208333333336</v>
      </c>
      <c r="N278" s="12">
        <f t="shared" si="35"/>
        <v>41023.208333333336</v>
      </c>
      <c r="O278">
        <v>1335243600</v>
      </c>
      <c r="P278">
        <f t="shared" si="36"/>
        <v>2012</v>
      </c>
      <c r="Q278" t="str">
        <f t="shared" si="37"/>
        <v>Apr</v>
      </c>
      <c r="R278" t="b">
        <v>0</v>
      </c>
      <c r="S278" t="b">
        <v>1</v>
      </c>
      <c r="T278" t="str">
        <f t="shared" si="38"/>
        <v>games</v>
      </c>
      <c r="U278" t="str">
        <f t="shared" si="39"/>
        <v>video games</v>
      </c>
      <c r="V278" t="s">
        <v>89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32"/>
        <v>1066.43</v>
      </c>
      <c r="G279" t="s">
        <v>20</v>
      </c>
      <c r="H279" s="4">
        <f t="shared" si="33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2">
        <f t="shared" si="34"/>
        <v>40378.208333333336</v>
      </c>
      <c r="N279" s="12">
        <f t="shared" si="35"/>
        <v>40380.208333333336</v>
      </c>
      <c r="O279">
        <v>1279688400</v>
      </c>
      <c r="P279">
        <f t="shared" si="36"/>
        <v>2010</v>
      </c>
      <c r="Q279" t="str">
        <f t="shared" si="37"/>
        <v>Jul</v>
      </c>
      <c r="R279" t="b">
        <v>0</v>
      </c>
      <c r="S279" t="b">
        <v>0</v>
      </c>
      <c r="T279" t="str">
        <f t="shared" si="38"/>
        <v>theater</v>
      </c>
      <c r="U279" t="str">
        <f t="shared" si="39"/>
        <v>plays</v>
      </c>
      <c r="V279" t="s">
        <v>33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32"/>
        <v>325.89</v>
      </c>
      <c r="G280" t="s">
        <v>20</v>
      </c>
      <c r="H280" s="4">
        <f t="shared" si="33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2">
        <f t="shared" si="34"/>
        <v>41239.25</v>
      </c>
      <c r="N280" s="12">
        <f t="shared" si="35"/>
        <v>41264.25</v>
      </c>
      <c r="O280">
        <v>1356069600</v>
      </c>
      <c r="P280">
        <f t="shared" si="36"/>
        <v>2012</v>
      </c>
      <c r="Q280" t="str">
        <f t="shared" si="37"/>
        <v>Nov</v>
      </c>
      <c r="R280" t="b">
        <v>0</v>
      </c>
      <c r="S280" t="b">
        <v>0</v>
      </c>
      <c r="T280" t="str">
        <f t="shared" si="38"/>
        <v>technology</v>
      </c>
      <c r="U280" t="str">
        <f t="shared" si="39"/>
        <v>web</v>
      </c>
      <c r="V280" t="s">
        <v>28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32"/>
        <v>170.7</v>
      </c>
      <c r="G281" t="s">
        <v>20</v>
      </c>
      <c r="H281" s="4">
        <f t="shared" si="33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2">
        <f t="shared" si="34"/>
        <v>43346.208333333328</v>
      </c>
      <c r="N281" s="12">
        <f t="shared" si="35"/>
        <v>43349.208333333328</v>
      </c>
      <c r="O281">
        <v>1536210000</v>
      </c>
      <c r="P281">
        <f t="shared" si="36"/>
        <v>2018</v>
      </c>
      <c r="Q281" t="str">
        <f t="shared" si="37"/>
        <v>Sep</v>
      </c>
      <c r="R281" t="b">
        <v>0</v>
      </c>
      <c r="S281" t="b">
        <v>0</v>
      </c>
      <c r="T281" t="str">
        <f t="shared" si="38"/>
        <v>theater</v>
      </c>
      <c r="U281" t="str">
        <f t="shared" si="39"/>
        <v>plays</v>
      </c>
      <c r="V281" t="s">
        <v>33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32"/>
        <v>581.44000000000005</v>
      </c>
      <c r="G282" t="s">
        <v>20</v>
      </c>
      <c r="H282" s="4">
        <f t="shared" si="33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2">
        <f t="shared" si="34"/>
        <v>43060.25</v>
      </c>
      <c r="N282" s="12">
        <f t="shared" si="35"/>
        <v>43066.25</v>
      </c>
      <c r="O282">
        <v>1511762400</v>
      </c>
      <c r="P282">
        <f t="shared" si="36"/>
        <v>2017</v>
      </c>
      <c r="Q282" t="str">
        <f t="shared" si="37"/>
        <v>Nov</v>
      </c>
      <c r="R282" t="b">
        <v>0</v>
      </c>
      <c r="S282" t="b">
        <v>0</v>
      </c>
      <c r="T282" t="str">
        <f t="shared" si="38"/>
        <v>film &amp; video</v>
      </c>
      <c r="U282" t="str">
        <f t="shared" si="39"/>
        <v>animation</v>
      </c>
      <c r="V282" t="s">
        <v>71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32"/>
        <v>91.52</v>
      </c>
      <c r="G283" t="s">
        <v>14</v>
      </c>
      <c r="H283" s="4">
        <f t="shared" si="33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2">
        <f t="shared" si="34"/>
        <v>40979.25</v>
      </c>
      <c r="N283" s="12">
        <f t="shared" si="35"/>
        <v>41000.208333333336</v>
      </c>
      <c r="O283">
        <v>1333256400</v>
      </c>
      <c r="P283">
        <f t="shared" si="36"/>
        <v>2012</v>
      </c>
      <c r="Q283" t="str">
        <f t="shared" si="37"/>
        <v>Mar</v>
      </c>
      <c r="R283" t="b">
        <v>0</v>
      </c>
      <c r="S283" t="b">
        <v>1</v>
      </c>
      <c r="T283" t="str">
        <f t="shared" si="38"/>
        <v>theater</v>
      </c>
      <c r="U283" t="str">
        <f t="shared" si="39"/>
        <v>plays</v>
      </c>
      <c r="V283" t="s">
        <v>33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32"/>
        <v>108.05</v>
      </c>
      <c r="G284" t="s">
        <v>20</v>
      </c>
      <c r="H284" s="4">
        <f t="shared" si="33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2">
        <f t="shared" si="34"/>
        <v>42701.25</v>
      </c>
      <c r="N284" s="12">
        <f t="shared" si="35"/>
        <v>42707.25</v>
      </c>
      <c r="O284">
        <v>1480744800</v>
      </c>
      <c r="P284">
        <f t="shared" si="36"/>
        <v>2016</v>
      </c>
      <c r="Q284" t="str">
        <f t="shared" si="37"/>
        <v>Nov</v>
      </c>
      <c r="R284" t="b">
        <v>0</v>
      </c>
      <c r="S284" t="b">
        <v>1</v>
      </c>
      <c r="T284" t="str">
        <f t="shared" si="38"/>
        <v>film &amp; video</v>
      </c>
      <c r="U284" t="str">
        <f t="shared" si="39"/>
        <v>television</v>
      </c>
      <c r="V284" t="s">
        <v>269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32"/>
        <v>18.73</v>
      </c>
      <c r="G285" t="s">
        <v>14</v>
      </c>
      <c r="H285" s="4">
        <f t="shared" si="33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2">
        <f t="shared" si="34"/>
        <v>42520.208333333328</v>
      </c>
      <c r="N285" s="12">
        <f t="shared" si="35"/>
        <v>42525.208333333328</v>
      </c>
      <c r="O285">
        <v>1465016400</v>
      </c>
      <c r="P285">
        <f t="shared" si="36"/>
        <v>2016</v>
      </c>
      <c r="Q285" t="str">
        <f t="shared" si="37"/>
        <v>May</v>
      </c>
      <c r="R285" t="b">
        <v>0</v>
      </c>
      <c r="S285" t="b">
        <v>0</v>
      </c>
      <c r="T285" t="str">
        <f t="shared" si="38"/>
        <v>music</v>
      </c>
      <c r="U285" t="str">
        <f t="shared" si="39"/>
        <v>rock</v>
      </c>
      <c r="V285" t="s">
        <v>23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32"/>
        <v>83.19</v>
      </c>
      <c r="G286" t="s">
        <v>14</v>
      </c>
      <c r="H286" s="4">
        <f t="shared" si="33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2">
        <f t="shared" si="34"/>
        <v>41030.208333333336</v>
      </c>
      <c r="N286" s="12">
        <f t="shared" si="35"/>
        <v>41035.208333333336</v>
      </c>
      <c r="O286">
        <v>1336280400</v>
      </c>
      <c r="P286">
        <f t="shared" si="36"/>
        <v>2012</v>
      </c>
      <c r="Q286" t="str">
        <f t="shared" si="37"/>
        <v>May</v>
      </c>
      <c r="R286" t="b">
        <v>0</v>
      </c>
      <c r="S286" t="b">
        <v>0</v>
      </c>
      <c r="T286" t="str">
        <f t="shared" si="38"/>
        <v>technology</v>
      </c>
      <c r="U286" t="str">
        <f t="shared" si="39"/>
        <v>web</v>
      </c>
      <c r="V286" t="s">
        <v>28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32"/>
        <v>706.33</v>
      </c>
      <c r="G287" t="s">
        <v>20</v>
      </c>
      <c r="H287" s="4">
        <f t="shared" si="33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2">
        <f t="shared" si="34"/>
        <v>42623.208333333328</v>
      </c>
      <c r="N287" s="12">
        <f t="shared" si="35"/>
        <v>42661.208333333328</v>
      </c>
      <c r="O287">
        <v>1476766800</v>
      </c>
      <c r="P287">
        <f t="shared" si="36"/>
        <v>2016</v>
      </c>
      <c r="Q287" t="str">
        <f t="shared" si="37"/>
        <v>Sep</v>
      </c>
      <c r="R287" t="b">
        <v>0</v>
      </c>
      <c r="S287" t="b">
        <v>0</v>
      </c>
      <c r="T287" t="str">
        <f t="shared" si="38"/>
        <v>theater</v>
      </c>
      <c r="U287" t="str">
        <f t="shared" si="39"/>
        <v>plays</v>
      </c>
      <c r="V287" t="s">
        <v>33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32"/>
        <v>17.45</v>
      </c>
      <c r="G288" t="s">
        <v>74</v>
      </c>
      <c r="H288" s="4">
        <f t="shared" si="33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2">
        <f t="shared" si="34"/>
        <v>42697.25</v>
      </c>
      <c r="N288" s="12">
        <f t="shared" si="35"/>
        <v>42704.25</v>
      </c>
      <c r="O288">
        <v>1480485600</v>
      </c>
      <c r="P288">
        <f t="shared" si="36"/>
        <v>2016</v>
      </c>
      <c r="Q288" t="str">
        <f t="shared" si="37"/>
        <v>Nov</v>
      </c>
      <c r="R288" t="b">
        <v>0</v>
      </c>
      <c r="S288" t="b">
        <v>0</v>
      </c>
      <c r="T288" t="str">
        <f t="shared" si="38"/>
        <v>theater</v>
      </c>
      <c r="U288" t="str">
        <f t="shared" si="39"/>
        <v>plays</v>
      </c>
      <c r="V288" t="s">
        <v>33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32"/>
        <v>209.73</v>
      </c>
      <c r="G289" t="s">
        <v>20</v>
      </c>
      <c r="H289" s="4">
        <f t="shared" si="33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2">
        <f t="shared" si="34"/>
        <v>42122.208333333328</v>
      </c>
      <c r="N289" s="12">
        <f t="shared" si="35"/>
        <v>42122.208333333328</v>
      </c>
      <c r="O289">
        <v>1430197200</v>
      </c>
      <c r="P289">
        <f t="shared" si="36"/>
        <v>2015</v>
      </c>
      <c r="Q289" t="str">
        <f t="shared" si="37"/>
        <v>Apr</v>
      </c>
      <c r="R289" t="b">
        <v>0</v>
      </c>
      <c r="S289" t="b">
        <v>0</v>
      </c>
      <c r="T289" t="str">
        <f t="shared" si="38"/>
        <v>music</v>
      </c>
      <c r="U289" t="str">
        <f t="shared" si="39"/>
        <v>electric music</v>
      </c>
      <c r="V289" t="s">
        <v>50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32"/>
        <v>97.79</v>
      </c>
      <c r="G290" t="s">
        <v>14</v>
      </c>
      <c r="H290" s="4">
        <f t="shared" si="33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2">
        <f t="shared" si="34"/>
        <v>40982.208333333336</v>
      </c>
      <c r="N290" s="12">
        <f t="shared" si="35"/>
        <v>40983.208333333336</v>
      </c>
      <c r="O290">
        <v>1331787600</v>
      </c>
      <c r="P290">
        <f t="shared" si="36"/>
        <v>2012</v>
      </c>
      <c r="Q290" t="str">
        <f t="shared" si="37"/>
        <v>Mar</v>
      </c>
      <c r="R290" t="b">
        <v>0</v>
      </c>
      <c r="S290" t="b">
        <v>1</v>
      </c>
      <c r="T290" t="str">
        <f t="shared" si="38"/>
        <v>music</v>
      </c>
      <c r="U290" t="str">
        <f t="shared" si="39"/>
        <v>metal</v>
      </c>
      <c r="V290" t="s">
        <v>148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32"/>
        <v>1684.25</v>
      </c>
      <c r="G291" t="s">
        <v>20</v>
      </c>
      <c r="H291" s="4">
        <f t="shared" si="33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34"/>
        <v>42219.208333333328</v>
      </c>
      <c r="N291" s="12">
        <f t="shared" si="35"/>
        <v>42222.208333333328</v>
      </c>
      <c r="O291">
        <v>1438837200</v>
      </c>
      <c r="P291">
        <f t="shared" si="36"/>
        <v>2015</v>
      </c>
      <c r="Q291" t="str">
        <f t="shared" si="37"/>
        <v>Aug</v>
      </c>
      <c r="R291" t="b">
        <v>0</v>
      </c>
      <c r="S291" t="b">
        <v>0</v>
      </c>
      <c r="T291" t="str">
        <f t="shared" si="38"/>
        <v>theater</v>
      </c>
      <c r="U291" t="str">
        <f t="shared" si="39"/>
        <v>plays</v>
      </c>
      <c r="V291" t="s">
        <v>33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32"/>
        <v>54.4</v>
      </c>
      <c r="G292" t="s">
        <v>14</v>
      </c>
      <c r="H292" s="4">
        <f t="shared" si="33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2">
        <f t="shared" si="34"/>
        <v>41404.208333333336</v>
      </c>
      <c r="N292" s="12">
        <f t="shared" si="35"/>
        <v>41436.208333333336</v>
      </c>
      <c r="O292">
        <v>1370926800</v>
      </c>
      <c r="P292">
        <f t="shared" si="36"/>
        <v>2013</v>
      </c>
      <c r="Q292" t="str">
        <f t="shared" si="37"/>
        <v>May</v>
      </c>
      <c r="R292" t="b">
        <v>0</v>
      </c>
      <c r="S292" t="b">
        <v>1</v>
      </c>
      <c r="T292" t="str">
        <f t="shared" si="38"/>
        <v>film &amp; video</v>
      </c>
      <c r="U292" t="str">
        <f t="shared" si="39"/>
        <v>documentary</v>
      </c>
      <c r="V292" t="s">
        <v>42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32"/>
        <v>456.61</v>
      </c>
      <c r="G293" t="s">
        <v>20</v>
      </c>
      <c r="H293" s="4">
        <f t="shared" si="33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2">
        <f t="shared" si="34"/>
        <v>40831.208333333336</v>
      </c>
      <c r="N293" s="12">
        <f t="shared" si="35"/>
        <v>40835.208333333336</v>
      </c>
      <c r="O293">
        <v>1319000400</v>
      </c>
      <c r="P293">
        <f t="shared" si="36"/>
        <v>2011</v>
      </c>
      <c r="Q293" t="str">
        <f t="shared" si="37"/>
        <v>Oct</v>
      </c>
      <c r="R293" t="b">
        <v>1</v>
      </c>
      <c r="S293" t="b">
        <v>0</v>
      </c>
      <c r="T293" t="str">
        <f t="shared" si="38"/>
        <v>technology</v>
      </c>
      <c r="U293" t="str">
        <f t="shared" si="39"/>
        <v>web</v>
      </c>
      <c r="V293" t="s">
        <v>28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32"/>
        <v>9.82</v>
      </c>
      <c r="G294" t="s">
        <v>14</v>
      </c>
      <c r="H294" s="4">
        <f t="shared" si="33"/>
        <v>71.7</v>
      </c>
      <c r="I294">
        <v>10</v>
      </c>
      <c r="J294" t="s">
        <v>21</v>
      </c>
      <c r="K294" t="s">
        <v>22</v>
      </c>
      <c r="L294">
        <v>1331874000</v>
      </c>
      <c r="M294" s="12">
        <f t="shared" si="34"/>
        <v>40984.208333333336</v>
      </c>
      <c r="N294" s="12">
        <f t="shared" si="35"/>
        <v>41002.208333333336</v>
      </c>
      <c r="O294">
        <v>1333429200</v>
      </c>
      <c r="P294">
        <f t="shared" si="36"/>
        <v>2012</v>
      </c>
      <c r="Q294" t="str">
        <f t="shared" si="37"/>
        <v>Mar</v>
      </c>
      <c r="R294" t="b">
        <v>0</v>
      </c>
      <c r="S294" t="b">
        <v>0</v>
      </c>
      <c r="T294" t="str">
        <f t="shared" si="38"/>
        <v>food</v>
      </c>
      <c r="U294" t="str">
        <f t="shared" si="39"/>
        <v>food trucks</v>
      </c>
      <c r="V294" t="s">
        <v>17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32"/>
        <v>16.38</v>
      </c>
      <c r="G295" t="s">
        <v>74</v>
      </c>
      <c r="H295" s="4">
        <f t="shared" si="33"/>
        <v>33.28125</v>
      </c>
      <c r="I295">
        <v>32</v>
      </c>
      <c r="J295" t="s">
        <v>107</v>
      </c>
      <c r="K295" t="s">
        <v>108</v>
      </c>
      <c r="L295">
        <v>1286254800</v>
      </c>
      <c r="M295" s="12">
        <f t="shared" si="34"/>
        <v>40456.208333333336</v>
      </c>
      <c r="N295" s="12">
        <f t="shared" si="35"/>
        <v>40465.208333333336</v>
      </c>
      <c r="O295">
        <v>1287032400</v>
      </c>
      <c r="P295">
        <f t="shared" si="36"/>
        <v>2010</v>
      </c>
      <c r="Q295" t="str">
        <f t="shared" si="37"/>
        <v>Oct</v>
      </c>
      <c r="R295" t="b">
        <v>0</v>
      </c>
      <c r="S295" t="b">
        <v>0</v>
      </c>
      <c r="T295" t="str">
        <f t="shared" si="38"/>
        <v>theater</v>
      </c>
      <c r="U295" t="str">
        <f t="shared" si="39"/>
        <v>plays</v>
      </c>
      <c r="V295" t="s">
        <v>33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32"/>
        <v>1339.67</v>
      </c>
      <c r="G296" t="s">
        <v>20</v>
      </c>
      <c r="H296" s="4">
        <f t="shared" si="33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2">
        <f t="shared" si="34"/>
        <v>43399.208333333328</v>
      </c>
      <c r="N296" s="12">
        <f t="shared" si="35"/>
        <v>43411.25</v>
      </c>
      <c r="O296">
        <v>1541570400</v>
      </c>
      <c r="P296">
        <f t="shared" si="36"/>
        <v>2018</v>
      </c>
      <c r="Q296" t="str">
        <f t="shared" si="37"/>
        <v>Oct</v>
      </c>
      <c r="R296" t="b">
        <v>0</v>
      </c>
      <c r="S296" t="b">
        <v>0</v>
      </c>
      <c r="T296" t="str">
        <f t="shared" si="38"/>
        <v>theater</v>
      </c>
      <c r="U296" t="str">
        <f t="shared" si="39"/>
        <v>plays</v>
      </c>
      <c r="V296" t="s">
        <v>33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32"/>
        <v>35.65</v>
      </c>
      <c r="G297" t="s">
        <v>14</v>
      </c>
      <c r="H297" s="4">
        <f t="shared" si="33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2">
        <f t="shared" si="34"/>
        <v>41562.208333333336</v>
      </c>
      <c r="N297" s="12">
        <f t="shared" si="35"/>
        <v>41587.25</v>
      </c>
      <c r="O297">
        <v>1383976800</v>
      </c>
      <c r="P297">
        <f t="shared" si="36"/>
        <v>2013</v>
      </c>
      <c r="Q297" t="str">
        <f t="shared" si="37"/>
        <v>Oct</v>
      </c>
      <c r="R297" t="b">
        <v>0</v>
      </c>
      <c r="S297" t="b">
        <v>0</v>
      </c>
      <c r="T297" t="str">
        <f t="shared" si="38"/>
        <v>theater</v>
      </c>
      <c r="U297" t="str">
        <f t="shared" si="39"/>
        <v>plays</v>
      </c>
      <c r="V297" t="s">
        <v>33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32"/>
        <v>54.95</v>
      </c>
      <c r="G298" t="s">
        <v>14</v>
      </c>
      <c r="H298" s="4">
        <f t="shared" si="33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2">
        <f t="shared" si="34"/>
        <v>43493.25</v>
      </c>
      <c r="N298" s="12">
        <f t="shared" si="35"/>
        <v>43515.25</v>
      </c>
      <c r="O298">
        <v>1550556000</v>
      </c>
      <c r="P298">
        <f t="shared" si="36"/>
        <v>2019</v>
      </c>
      <c r="Q298" t="str">
        <f t="shared" si="37"/>
        <v>Jan</v>
      </c>
      <c r="R298" t="b">
        <v>0</v>
      </c>
      <c r="S298" t="b">
        <v>0</v>
      </c>
      <c r="T298" t="str">
        <f t="shared" si="38"/>
        <v>theater</v>
      </c>
      <c r="U298" t="str">
        <f t="shared" si="39"/>
        <v>plays</v>
      </c>
      <c r="V298" t="s">
        <v>33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32"/>
        <v>94.24</v>
      </c>
      <c r="G299" t="s">
        <v>14</v>
      </c>
      <c r="H299" s="4">
        <f t="shared" si="33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2">
        <f t="shared" si="34"/>
        <v>41653.25</v>
      </c>
      <c r="N299" s="12">
        <f t="shared" si="35"/>
        <v>41662.25</v>
      </c>
      <c r="O299">
        <v>1390456800</v>
      </c>
      <c r="P299">
        <f t="shared" si="36"/>
        <v>2014</v>
      </c>
      <c r="Q299" t="str">
        <f t="shared" si="37"/>
        <v>Jan</v>
      </c>
      <c r="R299" t="b">
        <v>0</v>
      </c>
      <c r="S299" t="b">
        <v>1</v>
      </c>
      <c r="T299" t="str">
        <f t="shared" si="38"/>
        <v>theater</v>
      </c>
      <c r="U299" t="str">
        <f t="shared" si="39"/>
        <v>plays</v>
      </c>
      <c r="V299" t="s">
        <v>33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32"/>
        <v>143.91</v>
      </c>
      <c r="G300" t="s">
        <v>20</v>
      </c>
      <c r="H300" s="4">
        <f t="shared" si="33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2">
        <f t="shared" si="34"/>
        <v>42426.25</v>
      </c>
      <c r="N300" s="12">
        <f t="shared" si="35"/>
        <v>42444.208333333328</v>
      </c>
      <c r="O300">
        <v>1458018000</v>
      </c>
      <c r="P300">
        <f t="shared" si="36"/>
        <v>2016</v>
      </c>
      <c r="Q300" t="str">
        <f t="shared" si="37"/>
        <v>Feb</v>
      </c>
      <c r="R300" t="b">
        <v>0</v>
      </c>
      <c r="S300" t="b">
        <v>1</v>
      </c>
      <c r="T300" t="str">
        <f t="shared" si="38"/>
        <v>music</v>
      </c>
      <c r="U300" t="str">
        <f t="shared" si="39"/>
        <v>rock</v>
      </c>
      <c r="V300" t="s">
        <v>23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32"/>
        <v>51.42</v>
      </c>
      <c r="G301" t="s">
        <v>14</v>
      </c>
      <c r="H301" s="4">
        <f t="shared" si="33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2">
        <f t="shared" si="34"/>
        <v>42432.25</v>
      </c>
      <c r="N301" s="12">
        <f t="shared" si="35"/>
        <v>42488.208333333328</v>
      </c>
      <c r="O301">
        <v>1461819600</v>
      </c>
      <c r="P301">
        <f t="shared" si="36"/>
        <v>2016</v>
      </c>
      <c r="Q301" t="str">
        <f t="shared" si="37"/>
        <v>Mar</v>
      </c>
      <c r="R301" t="b">
        <v>0</v>
      </c>
      <c r="S301" t="b">
        <v>0</v>
      </c>
      <c r="T301" t="str">
        <f t="shared" si="38"/>
        <v>food</v>
      </c>
      <c r="U301" t="str">
        <f t="shared" si="39"/>
        <v>food trucks</v>
      </c>
      <c r="V301" t="s">
        <v>17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32"/>
        <v>5</v>
      </c>
      <c r="G302" t="s">
        <v>14</v>
      </c>
      <c r="H302" s="4">
        <f t="shared" si="33"/>
        <v>5</v>
      </c>
      <c r="I302">
        <v>1</v>
      </c>
      <c r="J302" t="s">
        <v>36</v>
      </c>
      <c r="K302" t="s">
        <v>37</v>
      </c>
      <c r="L302">
        <v>1504069200</v>
      </c>
      <c r="M302" s="12">
        <f t="shared" si="34"/>
        <v>42977.208333333328</v>
      </c>
      <c r="N302" s="12">
        <f t="shared" si="35"/>
        <v>42978.208333333328</v>
      </c>
      <c r="O302">
        <v>1504155600</v>
      </c>
      <c r="P302">
        <f t="shared" si="36"/>
        <v>2017</v>
      </c>
      <c r="Q302" t="str">
        <f t="shared" si="37"/>
        <v>Aug</v>
      </c>
      <c r="R302" t="b">
        <v>0</v>
      </c>
      <c r="S302" t="b">
        <v>1</v>
      </c>
      <c r="T302" t="str">
        <f t="shared" si="38"/>
        <v>publishing</v>
      </c>
      <c r="U302" t="str">
        <f t="shared" si="39"/>
        <v>nonfiction</v>
      </c>
      <c r="V302" t="s">
        <v>68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32"/>
        <v>1344.67</v>
      </c>
      <c r="G303" t="s">
        <v>20</v>
      </c>
      <c r="H303" s="4">
        <f t="shared" si="33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2">
        <f t="shared" si="34"/>
        <v>42061.25</v>
      </c>
      <c r="N303" s="12">
        <f t="shared" si="35"/>
        <v>42078.208333333328</v>
      </c>
      <c r="O303">
        <v>1426395600</v>
      </c>
      <c r="P303">
        <f t="shared" si="36"/>
        <v>2015</v>
      </c>
      <c r="Q303" t="str">
        <f t="shared" si="37"/>
        <v>Feb</v>
      </c>
      <c r="R303" t="b">
        <v>0</v>
      </c>
      <c r="S303" t="b">
        <v>0</v>
      </c>
      <c r="T303" t="str">
        <f t="shared" si="38"/>
        <v>film &amp; video</v>
      </c>
      <c r="U303" t="str">
        <f t="shared" si="39"/>
        <v>documentary</v>
      </c>
      <c r="V303" t="s">
        <v>42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32"/>
        <v>31.84</v>
      </c>
      <c r="G304" t="s">
        <v>14</v>
      </c>
      <c r="H304" s="4">
        <f t="shared" si="33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2">
        <f t="shared" si="34"/>
        <v>43345.208333333328</v>
      </c>
      <c r="N304" s="12">
        <f t="shared" si="35"/>
        <v>43359.208333333328</v>
      </c>
      <c r="O304">
        <v>1537074000</v>
      </c>
      <c r="P304">
        <f t="shared" si="36"/>
        <v>2018</v>
      </c>
      <c r="Q304" t="str">
        <f t="shared" si="37"/>
        <v>Sep</v>
      </c>
      <c r="R304" t="b">
        <v>0</v>
      </c>
      <c r="S304" t="b">
        <v>0</v>
      </c>
      <c r="T304" t="str">
        <f t="shared" si="38"/>
        <v>theater</v>
      </c>
      <c r="U304" t="str">
        <f t="shared" si="39"/>
        <v>plays</v>
      </c>
      <c r="V304" t="s">
        <v>33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32"/>
        <v>82.62</v>
      </c>
      <c r="G305" t="s">
        <v>14</v>
      </c>
      <c r="H305" s="4">
        <f t="shared" si="33"/>
        <v>87.78125</v>
      </c>
      <c r="I305">
        <v>32</v>
      </c>
      <c r="J305" t="s">
        <v>21</v>
      </c>
      <c r="K305" t="s">
        <v>22</v>
      </c>
      <c r="L305">
        <v>1452146400</v>
      </c>
      <c r="M305" s="12">
        <f t="shared" si="34"/>
        <v>42376.25</v>
      </c>
      <c r="N305" s="12">
        <f t="shared" si="35"/>
        <v>42381.25</v>
      </c>
      <c r="O305">
        <v>1452578400</v>
      </c>
      <c r="P305">
        <f t="shared" si="36"/>
        <v>2016</v>
      </c>
      <c r="Q305" t="str">
        <f t="shared" si="37"/>
        <v>Jan</v>
      </c>
      <c r="R305" t="b">
        <v>0</v>
      </c>
      <c r="S305" t="b">
        <v>0</v>
      </c>
      <c r="T305" t="str">
        <f t="shared" si="38"/>
        <v>music</v>
      </c>
      <c r="U305" t="str">
        <f t="shared" si="39"/>
        <v>indie rock</v>
      </c>
      <c r="V305" t="s">
        <v>60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32"/>
        <v>546.14</v>
      </c>
      <c r="G306" t="s">
        <v>20</v>
      </c>
      <c r="H306" s="4">
        <f t="shared" si="33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2">
        <f t="shared" si="34"/>
        <v>42589.208333333328</v>
      </c>
      <c r="N306" s="12">
        <f t="shared" si="35"/>
        <v>42630.208333333328</v>
      </c>
      <c r="O306">
        <v>1474088400</v>
      </c>
      <c r="P306">
        <f t="shared" si="36"/>
        <v>2016</v>
      </c>
      <c r="Q306" t="str">
        <f t="shared" si="37"/>
        <v>Aug</v>
      </c>
      <c r="R306" t="b">
        <v>0</v>
      </c>
      <c r="S306" t="b">
        <v>0</v>
      </c>
      <c r="T306" t="str">
        <f t="shared" si="38"/>
        <v>film &amp; video</v>
      </c>
      <c r="U306" t="str">
        <f t="shared" si="39"/>
        <v>documentary</v>
      </c>
      <c r="V306" t="s">
        <v>42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32"/>
        <v>286.20999999999998</v>
      </c>
      <c r="G307" t="s">
        <v>20</v>
      </c>
      <c r="H307" s="4">
        <f t="shared" si="33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2">
        <f t="shared" si="34"/>
        <v>42448.208333333328</v>
      </c>
      <c r="N307" s="12">
        <f t="shared" si="35"/>
        <v>42489.208333333328</v>
      </c>
      <c r="O307">
        <v>1461906000</v>
      </c>
      <c r="P307">
        <f t="shared" si="36"/>
        <v>2016</v>
      </c>
      <c r="Q307" t="str">
        <f t="shared" si="37"/>
        <v>Mar</v>
      </c>
      <c r="R307" t="b">
        <v>0</v>
      </c>
      <c r="S307" t="b">
        <v>0</v>
      </c>
      <c r="T307" t="str">
        <f t="shared" si="38"/>
        <v>theater</v>
      </c>
      <c r="U307" t="str">
        <f t="shared" si="39"/>
        <v>plays</v>
      </c>
      <c r="V307" t="s">
        <v>33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32"/>
        <v>7.91</v>
      </c>
      <c r="G308" t="s">
        <v>14</v>
      </c>
      <c r="H308" s="4">
        <f t="shared" si="33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2">
        <f t="shared" si="34"/>
        <v>42930.208333333328</v>
      </c>
      <c r="N308" s="12">
        <f t="shared" si="35"/>
        <v>42933.208333333328</v>
      </c>
      <c r="O308">
        <v>1500267600</v>
      </c>
      <c r="P308">
        <f t="shared" si="36"/>
        <v>2017</v>
      </c>
      <c r="Q308" t="str">
        <f t="shared" si="37"/>
        <v>Jul</v>
      </c>
      <c r="R308" t="b">
        <v>0</v>
      </c>
      <c r="S308" t="b">
        <v>1</v>
      </c>
      <c r="T308" t="str">
        <f t="shared" si="38"/>
        <v>theater</v>
      </c>
      <c r="U308" t="str">
        <f t="shared" si="39"/>
        <v>plays</v>
      </c>
      <c r="V308" t="s">
        <v>33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32"/>
        <v>132.13999999999999</v>
      </c>
      <c r="G309" t="s">
        <v>20</v>
      </c>
      <c r="H309" s="4">
        <f t="shared" si="33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2">
        <f t="shared" si="34"/>
        <v>41066.208333333336</v>
      </c>
      <c r="N309" s="12">
        <f t="shared" si="35"/>
        <v>41086.208333333336</v>
      </c>
      <c r="O309">
        <v>1340686800</v>
      </c>
      <c r="P309">
        <f t="shared" si="36"/>
        <v>2012</v>
      </c>
      <c r="Q309" t="str">
        <f t="shared" si="37"/>
        <v>Jun</v>
      </c>
      <c r="R309" t="b">
        <v>0</v>
      </c>
      <c r="S309" t="b">
        <v>1</v>
      </c>
      <c r="T309" t="str">
        <f t="shared" si="38"/>
        <v>publishing</v>
      </c>
      <c r="U309" t="str">
        <f t="shared" si="39"/>
        <v>fiction</v>
      </c>
      <c r="V309" t="s">
        <v>119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32"/>
        <v>74.08</v>
      </c>
      <c r="G310" t="s">
        <v>14</v>
      </c>
      <c r="H310" s="4">
        <f t="shared" si="33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2">
        <f t="shared" si="34"/>
        <v>40651.208333333336</v>
      </c>
      <c r="N310" s="12">
        <f t="shared" si="35"/>
        <v>40652.208333333336</v>
      </c>
      <c r="O310">
        <v>1303189200</v>
      </c>
      <c r="P310">
        <f t="shared" si="36"/>
        <v>2011</v>
      </c>
      <c r="Q310" t="str">
        <f t="shared" si="37"/>
        <v>Apr</v>
      </c>
      <c r="R310" t="b">
        <v>0</v>
      </c>
      <c r="S310" t="b">
        <v>0</v>
      </c>
      <c r="T310" t="str">
        <f t="shared" si="38"/>
        <v>theater</v>
      </c>
      <c r="U310" t="str">
        <f t="shared" si="39"/>
        <v>plays</v>
      </c>
      <c r="V310" t="s">
        <v>33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32"/>
        <v>75.290000000000006</v>
      </c>
      <c r="G311" t="s">
        <v>74</v>
      </c>
      <c r="H311" s="4">
        <f t="shared" si="33"/>
        <v>41.16</v>
      </c>
      <c r="I311">
        <v>75</v>
      </c>
      <c r="J311" t="s">
        <v>21</v>
      </c>
      <c r="K311" t="s">
        <v>22</v>
      </c>
      <c r="L311">
        <v>1316581200</v>
      </c>
      <c r="M311" s="12">
        <f t="shared" si="34"/>
        <v>40807.208333333336</v>
      </c>
      <c r="N311" s="12">
        <f t="shared" si="35"/>
        <v>40827.208333333336</v>
      </c>
      <c r="O311">
        <v>1318309200</v>
      </c>
      <c r="P311">
        <f t="shared" si="36"/>
        <v>2011</v>
      </c>
      <c r="Q311" t="str">
        <f t="shared" si="37"/>
        <v>Sep</v>
      </c>
      <c r="R311" t="b">
        <v>0</v>
      </c>
      <c r="S311" t="b">
        <v>1</v>
      </c>
      <c r="T311" t="str">
        <f t="shared" si="38"/>
        <v>music</v>
      </c>
      <c r="U311" t="str">
        <f t="shared" si="39"/>
        <v>indie rock</v>
      </c>
      <c r="V311" t="s">
        <v>60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32"/>
        <v>20.329999999999998</v>
      </c>
      <c r="G312" t="s">
        <v>14</v>
      </c>
      <c r="H312" s="4">
        <f t="shared" si="33"/>
        <v>99.125</v>
      </c>
      <c r="I312">
        <v>16</v>
      </c>
      <c r="J312" t="s">
        <v>21</v>
      </c>
      <c r="K312" t="s">
        <v>22</v>
      </c>
      <c r="L312">
        <v>1270789200</v>
      </c>
      <c r="M312" s="12">
        <f t="shared" si="34"/>
        <v>40277.208333333336</v>
      </c>
      <c r="N312" s="12">
        <f t="shared" si="35"/>
        <v>40293.208333333336</v>
      </c>
      <c r="O312">
        <v>1272171600</v>
      </c>
      <c r="P312">
        <f t="shared" si="36"/>
        <v>2010</v>
      </c>
      <c r="Q312" t="str">
        <f t="shared" si="37"/>
        <v>Apr</v>
      </c>
      <c r="R312" t="b">
        <v>0</v>
      </c>
      <c r="S312" t="b">
        <v>0</v>
      </c>
      <c r="T312" t="str">
        <f t="shared" si="38"/>
        <v>games</v>
      </c>
      <c r="U312" t="str">
        <f t="shared" si="39"/>
        <v>video games</v>
      </c>
      <c r="V312" t="s">
        <v>89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32"/>
        <v>203.37</v>
      </c>
      <c r="G313" t="s">
        <v>20</v>
      </c>
      <c r="H313" s="4">
        <f t="shared" si="33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2">
        <f t="shared" si="34"/>
        <v>40590.25</v>
      </c>
      <c r="N313" s="12">
        <f t="shared" si="35"/>
        <v>40602.25</v>
      </c>
      <c r="O313">
        <v>1298872800</v>
      </c>
      <c r="P313">
        <f t="shared" si="36"/>
        <v>2011</v>
      </c>
      <c r="Q313" t="str">
        <f t="shared" si="37"/>
        <v>Feb</v>
      </c>
      <c r="R313" t="b">
        <v>0</v>
      </c>
      <c r="S313" t="b">
        <v>0</v>
      </c>
      <c r="T313" t="str">
        <f t="shared" si="38"/>
        <v>theater</v>
      </c>
      <c r="U313" t="str">
        <f t="shared" si="39"/>
        <v>plays</v>
      </c>
      <c r="V313" t="s">
        <v>33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32"/>
        <v>310.23</v>
      </c>
      <c r="G314" t="s">
        <v>20</v>
      </c>
      <c r="H314" s="4">
        <f t="shared" si="33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2">
        <f t="shared" si="34"/>
        <v>41572.208333333336</v>
      </c>
      <c r="N314" s="12">
        <f t="shared" si="35"/>
        <v>41579.208333333336</v>
      </c>
      <c r="O314">
        <v>1383282000</v>
      </c>
      <c r="P314">
        <f t="shared" si="36"/>
        <v>2013</v>
      </c>
      <c r="Q314" t="str">
        <f t="shared" si="37"/>
        <v>Oct</v>
      </c>
      <c r="R314" t="b">
        <v>0</v>
      </c>
      <c r="S314" t="b">
        <v>0</v>
      </c>
      <c r="T314" t="str">
        <f t="shared" si="38"/>
        <v>theater</v>
      </c>
      <c r="U314" t="str">
        <f t="shared" si="39"/>
        <v>plays</v>
      </c>
      <c r="V314" t="s">
        <v>33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32"/>
        <v>395.32</v>
      </c>
      <c r="G315" t="s">
        <v>20</v>
      </c>
      <c r="H315" s="4">
        <f t="shared" si="33"/>
        <v>39</v>
      </c>
      <c r="I315">
        <v>223</v>
      </c>
      <c r="J315" t="s">
        <v>21</v>
      </c>
      <c r="K315" t="s">
        <v>22</v>
      </c>
      <c r="L315">
        <v>1330322400</v>
      </c>
      <c r="M315" s="12">
        <f t="shared" si="34"/>
        <v>40966.25</v>
      </c>
      <c r="N315" s="12">
        <f t="shared" si="35"/>
        <v>40968.25</v>
      </c>
      <c r="O315">
        <v>1330495200</v>
      </c>
      <c r="P315">
        <f t="shared" si="36"/>
        <v>2012</v>
      </c>
      <c r="Q315" t="str">
        <f t="shared" si="37"/>
        <v>Feb</v>
      </c>
      <c r="R315" t="b">
        <v>0</v>
      </c>
      <c r="S315" t="b">
        <v>0</v>
      </c>
      <c r="T315" t="str">
        <f t="shared" si="38"/>
        <v>music</v>
      </c>
      <c r="U315" t="str">
        <f t="shared" si="39"/>
        <v>rock</v>
      </c>
      <c r="V315" t="s">
        <v>23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32"/>
        <v>294.70999999999998</v>
      </c>
      <c r="G316" t="s">
        <v>20</v>
      </c>
      <c r="H316" s="4">
        <f t="shared" si="33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2">
        <f t="shared" si="34"/>
        <v>43536.208333333328</v>
      </c>
      <c r="N316" s="12">
        <f t="shared" si="35"/>
        <v>43541.208333333328</v>
      </c>
      <c r="O316">
        <v>1552798800</v>
      </c>
      <c r="P316">
        <f t="shared" si="36"/>
        <v>2019</v>
      </c>
      <c r="Q316" t="str">
        <f t="shared" si="37"/>
        <v>Mar</v>
      </c>
      <c r="R316" t="b">
        <v>0</v>
      </c>
      <c r="S316" t="b">
        <v>1</v>
      </c>
      <c r="T316" t="str">
        <f t="shared" si="38"/>
        <v>film &amp; video</v>
      </c>
      <c r="U316" t="str">
        <f t="shared" si="39"/>
        <v>documentary</v>
      </c>
      <c r="V316" t="s">
        <v>42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32"/>
        <v>33.89</v>
      </c>
      <c r="G317" t="s">
        <v>14</v>
      </c>
      <c r="H317" s="4">
        <f t="shared" si="33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2">
        <f t="shared" si="34"/>
        <v>41783.208333333336</v>
      </c>
      <c r="N317" s="12">
        <f t="shared" si="35"/>
        <v>41812.208333333336</v>
      </c>
      <c r="O317">
        <v>1403413200</v>
      </c>
      <c r="P317">
        <f t="shared" si="36"/>
        <v>2014</v>
      </c>
      <c r="Q317" t="str">
        <f t="shared" si="37"/>
        <v>May</v>
      </c>
      <c r="R317" t="b">
        <v>0</v>
      </c>
      <c r="S317" t="b">
        <v>0</v>
      </c>
      <c r="T317" t="str">
        <f t="shared" si="38"/>
        <v>theater</v>
      </c>
      <c r="U317" t="str">
        <f t="shared" si="39"/>
        <v>plays</v>
      </c>
      <c r="V317" t="s">
        <v>33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32"/>
        <v>66.680000000000007</v>
      </c>
      <c r="G318" t="s">
        <v>14</v>
      </c>
      <c r="H318" s="4">
        <f t="shared" si="33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2">
        <f t="shared" si="34"/>
        <v>43788.25</v>
      </c>
      <c r="N318" s="12">
        <f t="shared" si="35"/>
        <v>43789.25</v>
      </c>
      <c r="O318">
        <v>1574229600</v>
      </c>
      <c r="P318">
        <f t="shared" si="36"/>
        <v>2019</v>
      </c>
      <c r="Q318" t="str">
        <f t="shared" si="37"/>
        <v>Nov</v>
      </c>
      <c r="R318" t="b">
        <v>0</v>
      </c>
      <c r="S318" t="b">
        <v>1</v>
      </c>
      <c r="T318" t="str">
        <f t="shared" si="38"/>
        <v>food</v>
      </c>
      <c r="U318" t="str">
        <f t="shared" si="39"/>
        <v>food trucks</v>
      </c>
      <c r="V318" t="s">
        <v>17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32"/>
        <v>19.23</v>
      </c>
      <c r="G319" t="s">
        <v>14</v>
      </c>
      <c r="H319" s="4">
        <f t="shared" si="33"/>
        <v>42.3</v>
      </c>
      <c r="I319">
        <v>30</v>
      </c>
      <c r="J319" t="s">
        <v>21</v>
      </c>
      <c r="K319" t="s">
        <v>22</v>
      </c>
      <c r="L319">
        <v>1494738000</v>
      </c>
      <c r="M319" s="12">
        <f t="shared" si="34"/>
        <v>42869.208333333328</v>
      </c>
      <c r="N319" s="12">
        <f t="shared" si="35"/>
        <v>42882.208333333328</v>
      </c>
      <c r="O319">
        <v>1495861200</v>
      </c>
      <c r="P319">
        <f t="shared" si="36"/>
        <v>2017</v>
      </c>
      <c r="Q319" t="str">
        <f t="shared" si="37"/>
        <v>May</v>
      </c>
      <c r="R319" t="b">
        <v>0</v>
      </c>
      <c r="S319" t="b">
        <v>0</v>
      </c>
      <c r="T319" t="str">
        <f t="shared" si="38"/>
        <v>theater</v>
      </c>
      <c r="U319" t="str">
        <f t="shared" si="39"/>
        <v>plays</v>
      </c>
      <c r="V319" t="s">
        <v>33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32"/>
        <v>15.84</v>
      </c>
      <c r="G320" t="s">
        <v>14</v>
      </c>
      <c r="H320" s="4">
        <f t="shared" si="33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2">
        <f t="shared" si="34"/>
        <v>41684.25</v>
      </c>
      <c r="N320" s="12">
        <f t="shared" si="35"/>
        <v>41686.25</v>
      </c>
      <c r="O320">
        <v>1392530400</v>
      </c>
      <c r="P320">
        <f t="shared" si="36"/>
        <v>2014</v>
      </c>
      <c r="Q320" t="str">
        <f t="shared" si="37"/>
        <v>Feb</v>
      </c>
      <c r="R320" t="b">
        <v>0</v>
      </c>
      <c r="S320" t="b">
        <v>0</v>
      </c>
      <c r="T320" t="str">
        <f t="shared" si="38"/>
        <v>music</v>
      </c>
      <c r="U320" t="str">
        <f t="shared" si="39"/>
        <v>rock</v>
      </c>
      <c r="V320" t="s">
        <v>23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32"/>
        <v>38.700000000000003</v>
      </c>
      <c r="G321" t="s">
        <v>74</v>
      </c>
      <c r="H321" s="4">
        <f t="shared" si="33"/>
        <v>50.796875</v>
      </c>
      <c r="I321">
        <v>64</v>
      </c>
      <c r="J321" t="s">
        <v>21</v>
      </c>
      <c r="K321" t="s">
        <v>22</v>
      </c>
      <c r="L321">
        <v>1281589200</v>
      </c>
      <c r="M321" s="12">
        <f t="shared" si="34"/>
        <v>40402.208333333336</v>
      </c>
      <c r="N321" s="12">
        <f t="shared" si="35"/>
        <v>40426.208333333336</v>
      </c>
      <c r="O321">
        <v>1283662800</v>
      </c>
      <c r="P321">
        <f t="shared" si="36"/>
        <v>2010</v>
      </c>
      <c r="Q321" t="str">
        <f t="shared" si="37"/>
        <v>Aug</v>
      </c>
      <c r="R321" t="b">
        <v>0</v>
      </c>
      <c r="S321" t="b">
        <v>0</v>
      </c>
      <c r="T321" t="str">
        <f t="shared" si="38"/>
        <v>technology</v>
      </c>
      <c r="U321" t="str">
        <f t="shared" si="39"/>
        <v>web</v>
      </c>
      <c r="V321" t="s">
        <v>28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si="32"/>
        <v>9.59</v>
      </c>
      <c r="G322" t="s">
        <v>14</v>
      </c>
      <c r="H322" s="4">
        <f t="shared" si="33"/>
        <v>101.15</v>
      </c>
      <c r="I322">
        <v>80</v>
      </c>
      <c r="J322" t="s">
        <v>21</v>
      </c>
      <c r="K322" t="s">
        <v>22</v>
      </c>
      <c r="L322">
        <v>1305003600</v>
      </c>
      <c r="M322" s="12">
        <f t="shared" si="34"/>
        <v>40673.208333333336</v>
      </c>
      <c r="N322" s="12">
        <f t="shared" si="35"/>
        <v>40682.208333333336</v>
      </c>
      <c r="O322">
        <v>1305781200</v>
      </c>
      <c r="P322">
        <f t="shared" si="36"/>
        <v>2011</v>
      </c>
      <c r="Q322" t="str">
        <f t="shared" si="37"/>
        <v>May</v>
      </c>
      <c r="R322" t="b">
        <v>0</v>
      </c>
      <c r="S322" t="b">
        <v>0</v>
      </c>
      <c r="T322" t="str">
        <f t="shared" si="38"/>
        <v>publishing</v>
      </c>
      <c r="U322" t="str">
        <f t="shared" si="39"/>
        <v>fiction</v>
      </c>
      <c r="V322" t="s">
        <v>119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ref="F323:F386" si="40">ROUND(E323/D323*100,2)</f>
        <v>94.14</v>
      </c>
      <c r="G323" t="s">
        <v>14</v>
      </c>
      <c r="H323" s="4">
        <f t="shared" ref="H323:H386" si="41">IF(E323=0,0,E323/I323)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2">
        <f t="shared" ref="M323:M386" si="42">(((L323/60)/60)/24)+DATE(1970,1,1)</f>
        <v>40634.208333333336</v>
      </c>
      <c r="N323" s="12">
        <f t="shared" ref="N323:N386" si="43">(((O323/60)/60)/24)+DATE(1970,1,1)</f>
        <v>40642.208333333336</v>
      </c>
      <c r="O323">
        <v>1302325200</v>
      </c>
      <c r="P323">
        <f t="shared" ref="P323:P386" si="44">YEAR(M323)</f>
        <v>2011</v>
      </c>
      <c r="Q323" t="str">
        <f t="shared" ref="Q323:Q386" si="45">TEXT(MONTH(M323)*29,"mmm")</f>
        <v>Apr</v>
      </c>
      <c r="R323" t="b">
        <v>0</v>
      </c>
      <c r="S323" t="b">
        <v>0</v>
      </c>
      <c r="T323" t="str">
        <f t="shared" ref="T323:T386" si="46">LEFT(V323,SEARCH("/",V323,1)-1)</f>
        <v>film &amp; video</v>
      </c>
      <c r="U323" t="str">
        <f t="shared" ref="U323:U386" si="47">RIGHT(V323,LEN(V323)-SEARCH("/",V323,1))</f>
        <v>shorts</v>
      </c>
      <c r="V323" t="s">
        <v>100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40"/>
        <v>166.56</v>
      </c>
      <c r="G324" t="s">
        <v>20</v>
      </c>
      <c r="H324" s="4">
        <f t="shared" si="4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2">
        <f t="shared" si="42"/>
        <v>40507.25</v>
      </c>
      <c r="N324" s="12">
        <f t="shared" si="43"/>
        <v>40520.25</v>
      </c>
      <c r="O324">
        <v>1291788000</v>
      </c>
      <c r="P324">
        <f t="shared" si="44"/>
        <v>2010</v>
      </c>
      <c r="Q324" t="str">
        <f t="shared" si="45"/>
        <v>Nov</v>
      </c>
      <c r="R324" t="b">
        <v>0</v>
      </c>
      <c r="S324" t="b">
        <v>0</v>
      </c>
      <c r="T324" t="str">
        <f t="shared" si="46"/>
        <v>theater</v>
      </c>
      <c r="U324" t="str">
        <f t="shared" si="47"/>
        <v>plays</v>
      </c>
      <c r="V324" t="s">
        <v>33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40"/>
        <v>24.13</v>
      </c>
      <c r="G325" t="s">
        <v>14</v>
      </c>
      <c r="H325" s="4">
        <f t="shared" si="4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2">
        <f t="shared" si="42"/>
        <v>41725.208333333336</v>
      </c>
      <c r="N325" s="12">
        <f t="shared" si="43"/>
        <v>41727.208333333336</v>
      </c>
      <c r="O325">
        <v>1396069200</v>
      </c>
      <c r="P325">
        <f t="shared" si="44"/>
        <v>2014</v>
      </c>
      <c r="Q325" t="str">
        <f t="shared" si="45"/>
        <v>Mar</v>
      </c>
      <c r="R325" t="b">
        <v>0</v>
      </c>
      <c r="S325" t="b">
        <v>0</v>
      </c>
      <c r="T325" t="str">
        <f t="shared" si="46"/>
        <v>film &amp; video</v>
      </c>
      <c r="U325" t="str">
        <f t="shared" si="47"/>
        <v>documentary</v>
      </c>
      <c r="V325" t="s">
        <v>42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40"/>
        <v>164.06</v>
      </c>
      <c r="G326" t="s">
        <v>20</v>
      </c>
      <c r="H326" s="4">
        <f t="shared" si="4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2">
        <f t="shared" si="42"/>
        <v>42176.208333333328</v>
      </c>
      <c r="N326" s="12">
        <f t="shared" si="43"/>
        <v>42188.208333333328</v>
      </c>
      <c r="O326">
        <v>1435899600</v>
      </c>
      <c r="P326">
        <f t="shared" si="44"/>
        <v>2015</v>
      </c>
      <c r="Q326" t="str">
        <f t="shared" si="45"/>
        <v>Jun</v>
      </c>
      <c r="R326" t="b">
        <v>0</v>
      </c>
      <c r="S326" t="b">
        <v>1</v>
      </c>
      <c r="T326" t="str">
        <f t="shared" si="46"/>
        <v>theater</v>
      </c>
      <c r="U326" t="str">
        <f t="shared" si="47"/>
        <v>plays</v>
      </c>
      <c r="V326" t="s">
        <v>33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40"/>
        <v>90.72</v>
      </c>
      <c r="G327" t="s">
        <v>14</v>
      </c>
      <c r="H327" s="4">
        <f t="shared" si="4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2">
        <f t="shared" si="42"/>
        <v>43267.208333333328</v>
      </c>
      <c r="N327" s="12">
        <f t="shared" si="43"/>
        <v>43290.208333333328</v>
      </c>
      <c r="O327">
        <v>1531112400</v>
      </c>
      <c r="P327">
        <f t="shared" si="44"/>
        <v>2018</v>
      </c>
      <c r="Q327" t="str">
        <f t="shared" si="45"/>
        <v>Jun</v>
      </c>
      <c r="R327" t="b">
        <v>0</v>
      </c>
      <c r="S327" t="b">
        <v>1</v>
      </c>
      <c r="T327" t="str">
        <f t="shared" si="46"/>
        <v>theater</v>
      </c>
      <c r="U327" t="str">
        <f t="shared" si="47"/>
        <v>plays</v>
      </c>
      <c r="V327" t="s">
        <v>33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40"/>
        <v>46.19</v>
      </c>
      <c r="G328" t="s">
        <v>14</v>
      </c>
      <c r="H328" s="4">
        <f t="shared" si="41"/>
        <v>25.984375</v>
      </c>
      <c r="I328">
        <v>128</v>
      </c>
      <c r="J328" t="s">
        <v>21</v>
      </c>
      <c r="K328" t="s">
        <v>22</v>
      </c>
      <c r="L328">
        <v>1451109600</v>
      </c>
      <c r="M328" s="12">
        <f t="shared" si="42"/>
        <v>42364.25</v>
      </c>
      <c r="N328" s="12">
        <f t="shared" si="43"/>
        <v>42370.25</v>
      </c>
      <c r="O328">
        <v>1451628000</v>
      </c>
      <c r="P328">
        <f t="shared" si="44"/>
        <v>2015</v>
      </c>
      <c r="Q328" t="str">
        <f t="shared" si="45"/>
        <v>Dec</v>
      </c>
      <c r="R328" t="b">
        <v>0</v>
      </c>
      <c r="S328" t="b">
        <v>0</v>
      </c>
      <c r="T328" t="str">
        <f t="shared" si="46"/>
        <v>film &amp; video</v>
      </c>
      <c r="U328" t="str">
        <f t="shared" si="47"/>
        <v>animation</v>
      </c>
      <c r="V328" t="s">
        <v>71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40"/>
        <v>38.54</v>
      </c>
      <c r="G329" t="s">
        <v>14</v>
      </c>
      <c r="H329" s="4">
        <f t="shared" si="4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2">
        <f t="shared" si="42"/>
        <v>43705.208333333328</v>
      </c>
      <c r="N329" s="12">
        <f t="shared" si="43"/>
        <v>43709.208333333328</v>
      </c>
      <c r="O329">
        <v>1567314000</v>
      </c>
      <c r="P329">
        <f t="shared" si="44"/>
        <v>2019</v>
      </c>
      <c r="Q329" t="str">
        <f t="shared" si="45"/>
        <v>Aug</v>
      </c>
      <c r="R329" t="b">
        <v>0</v>
      </c>
      <c r="S329" t="b">
        <v>1</v>
      </c>
      <c r="T329" t="str">
        <f t="shared" si="46"/>
        <v>theater</v>
      </c>
      <c r="U329" t="str">
        <f t="shared" si="47"/>
        <v>plays</v>
      </c>
      <c r="V329" t="s">
        <v>33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40"/>
        <v>133.56</v>
      </c>
      <c r="G330" t="s">
        <v>20</v>
      </c>
      <c r="H330" s="4">
        <f t="shared" si="4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2">
        <f t="shared" si="42"/>
        <v>43434.25</v>
      </c>
      <c r="N330" s="12">
        <f t="shared" si="43"/>
        <v>43445.25</v>
      </c>
      <c r="O330">
        <v>1544508000</v>
      </c>
      <c r="P330">
        <f t="shared" si="44"/>
        <v>2018</v>
      </c>
      <c r="Q330" t="str">
        <f t="shared" si="45"/>
        <v>Nov</v>
      </c>
      <c r="R330" t="b">
        <v>0</v>
      </c>
      <c r="S330" t="b">
        <v>0</v>
      </c>
      <c r="T330" t="str">
        <f t="shared" si="46"/>
        <v>music</v>
      </c>
      <c r="U330" t="str">
        <f t="shared" si="47"/>
        <v>rock</v>
      </c>
      <c r="V330" t="s">
        <v>23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40"/>
        <v>22.9</v>
      </c>
      <c r="G331" t="s">
        <v>47</v>
      </c>
      <c r="H331" s="4">
        <f t="shared" si="4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2">
        <f t="shared" si="42"/>
        <v>42716.25</v>
      </c>
      <c r="N331" s="12">
        <f t="shared" si="43"/>
        <v>42727.25</v>
      </c>
      <c r="O331">
        <v>1482472800</v>
      </c>
      <c r="P331">
        <f t="shared" si="44"/>
        <v>2016</v>
      </c>
      <c r="Q331" t="str">
        <f t="shared" si="45"/>
        <v>Dec</v>
      </c>
      <c r="R331" t="b">
        <v>0</v>
      </c>
      <c r="S331" t="b">
        <v>0</v>
      </c>
      <c r="T331" t="str">
        <f t="shared" si="46"/>
        <v>games</v>
      </c>
      <c r="U331" t="str">
        <f t="shared" si="47"/>
        <v>video games</v>
      </c>
      <c r="V331" t="s">
        <v>89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40"/>
        <v>184.96</v>
      </c>
      <c r="G332" t="s">
        <v>20</v>
      </c>
      <c r="H332" s="4">
        <f t="shared" si="4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2">
        <f t="shared" si="42"/>
        <v>43077.25</v>
      </c>
      <c r="N332" s="12">
        <f t="shared" si="43"/>
        <v>43078.25</v>
      </c>
      <c r="O332">
        <v>1512799200</v>
      </c>
      <c r="P332">
        <f t="shared" si="44"/>
        <v>2017</v>
      </c>
      <c r="Q332" t="str">
        <f t="shared" si="45"/>
        <v>Dec</v>
      </c>
      <c r="R332" t="b">
        <v>0</v>
      </c>
      <c r="S332" t="b">
        <v>0</v>
      </c>
      <c r="T332" t="str">
        <f t="shared" si="46"/>
        <v>film &amp; video</v>
      </c>
      <c r="U332" t="str">
        <f t="shared" si="47"/>
        <v>documentary</v>
      </c>
      <c r="V332" t="s">
        <v>42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40"/>
        <v>443.73</v>
      </c>
      <c r="G333" t="s">
        <v>20</v>
      </c>
      <c r="H333" s="4">
        <f t="shared" si="4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2">
        <f t="shared" si="42"/>
        <v>40896.25</v>
      </c>
      <c r="N333" s="12">
        <f t="shared" si="43"/>
        <v>40897.25</v>
      </c>
      <c r="O333">
        <v>1324360800</v>
      </c>
      <c r="P333">
        <f t="shared" si="44"/>
        <v>2011</v>
      </c>
      <c r="Q333" t="str">
        <f t="shared" si="45"/>
        <v>Dec</v>
      </c>
      <c r="R333" t="b">
        <v>0</v>
      </c>
      <c r="S333" t="b">
        <v>0</v>
      </c>
      <c r="T333" t="str">
        <f t="shared" si="46"/>
        <v>food</v>
      </c>
      <c r="U333" t="str">
        <f t="shared" si="47"/>
        <v>food trucks</v>
      </c>
      <c r="V333" t="s">
        <v>17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40"/>
        <v>199.98</v>
      </c>
      <c r="G334" t="s">
        <v>20</v>
      </c>
      <c r="H334" s="4">
        <f t="shared" si="4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2">
        <f t="shared" si="42"/>
        <v>41361.208333333336</v>
      </c>
      <c r="N334" s="12">
        <f t="shared" si="43"/>
        <v>41362.208333333336</v>
      </c>
      <c r="O334">
        <v>1364533200</v>
      </c>
      <c r="P334">
        <f t="shared" si="44"/>
        <v>2013</v>
      </c>
      <c r="Q334" t="str">
        <f t="shared" si="45"/>
        <v>Mar</v>
      </c>
      <c r="R334" t="b">
        <v>0</v>
      </c>
      <c r="S334" t="b">
        <v>0</v>
      </c>
      <c r="T334" t="str">
        <f t="shared" si="46"/>
        <v>technology</v>
      </c>
      <c r="U334" t="str">
        <f t="shared" si="47"/>
        <v>wearables</v>
      </c>
      <c r="V334" t="s">
        <v>65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40"/>
        <v>123.96</v>
      </c>
      <c r="G335" t="s">
        <v>20</v>
      </c>
      <c r="H335" s="4">
        <f t="shared" si="4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2">
        <f t="shared" si="42"/>
        <v>43424.25</v>
      </c>
      <c r="N335" s="12">
        <f t="shared" si="43"/>
        <v>43452.25</v>
      </c>
      <c r="O335">
        <v>1545112800</v>
      </c>
      <c r="P335">
        <f t="shared" si="44"/>
        <v>2018</v>
      </c>
      <c r="Q335" t="str">
        <f t="shared" si="45"/>
        <v>Nov</v>
      </c>
      <c r="R335" t="b">
        <v>0</v>
      </c>
      <c r="S335" t="b">
        <v>0</v>
      </c>
      <c r="T335" t="str">
        <f t="shared" si="46"/>
        <v>theater</v>
      </c>
      <c r="U335" t="str">
        <f t="shared" si="47"/>
        <v>plays</v>
      </c>
      <c r="V335" t="s">
        <v>33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40"/>
        <v>186.61</v>
      </c>
      <c r="G336" t="s">
        <v>20</v>
      </c>
      <c r="H336" s="4">
        <f t="shared" si="4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2">
        <f t="shared" si="42"/>
        <v>43110.25</v>
      </c>
      <c r="N336" s="12">
        <f t="shared" si="43"/>
        <v>43117.25</v>
      </c>
      <c r="O336">
        <v>1516168800</v>
      </c>
      <c r="P336">
        <f t="shared" si="44"/>
        <v>2018</v>
      </c>
      <c r="Q336" t="str">
        <f t="shared" si="45"/>
        <v>Jan</v>
      </c>
      <c r="R336" t="b">
        <v>0</v>
      </c>
      <c r="S336" t="b">
        <v>0</v>
      </c>
      <c r="T336" t="str">
        <f t="shared" si="46"/>
        <v>music</v>
      </c>
      <c r="U336" t="str">
        <f t="shared" si="47"/>
        <v>rock</v>
      </c>
      <c r="V336" t="s">
        <v>23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40"/>
        <v>114.29</v>
      </c>
      <c r="G337" t="s">
        <v>20</v>
      </c>
      <c r="H337" s="4">
        <f t="shared" si="4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2">
        <f t="shared" si="42"/>
        <v>43784.25</v>
      </c>
      <c r="N337" s="12">
        <f t="shared" si="43"/>
        <v>43797.25</v>
      </c>
      <c r="O337">
        <v>1574920800</v>
      </c>
      <c r="P337">
        <f t="shared" si="44"/>
        <v>2019</v>
      </c>
      <c r="Q337" t="str">
        <f t="shared" si="45"/>
        <v>Nov</v>
      </c>
      <c r="R337" t="b">
        <v>0</v>
      </c>
      <c r="S337" t="b">
        <v>0</v>
      </c>
      <c r="T337" t="str">
        <f t="shared" si="46"/>
        <v>music</v>
      </c>
      <c r="U337" t="str">
        <f t="shared" si="47"/>
        <v>rock</v>
      </c>
      <c r="V337" t="s">
        <v>23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40"/>
        <v>97.03</v>
      </c>
      <c r="G338" t="s">
        <v>14</v>
      </c>
      <c r="H338" s="4">
        <f t="shared" si="4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2">
        <f t="shared" si="42"/>
        <v>40527.25</v>
      </c>
      <c r="N338" s="12">
        <f t="shared" si="43"/>
        <v>40528.25</v>
      </c>
      <c r="O338">
        <v>1292479200</v>
      </c>
      <c r="P338">
        <f t="shared" si="44"/>
        <v>2010</v>
      </c>
      <c r="Q338" t="str">
        <f t="shared" si="45"/>
        <v>Dec</v>
      </c>
      <c r="R338" t="b">
        <v>0</v>
      </c>
      <c r="S338" t="b">
        <v>1</v>
      </c>
      <c r="T338" t="str">
        <f t="shared" si="46"/>
        <v>music</v>
      </c>
      <c r="U338" t="str">
        <f t="shared" si="47"/>
        <v>rock</v>
      </c>
      <c r="V338" t="s">
        <v>23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40"/>
        <v>122.82</v>
      </c>
      <c r="G339" t="s">
        <v>20</v>
      </c>
      <c r="H339" s="4">
        <f t="shared" si="4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2">
        <f t="shared" si="42"/>
        <v>43780.25</v>
      </c>
      <c r="N339" s="12">
        <f t="shared" si="43"/>
        <v>43781.25</v>
      </c>
      <c r="O339">
        <v>1573538400</v>
      </c>
      <c r="P339">
        <f t="shared" si="44"/>
        <v>2019</v>
      </c>
      <c r="Q339" t="str">
        <f t="shared" si="45"/>
        <v>Nov</v>
      </c>
      <c r="R339" t="b">
        <v>0</v>
      </c>
      <c r="S339" t="b">
        <v>0</v>
      </c>
      <c r="T339" t="str">
        <f t="shared" si="46"/>
        <v>theater</v>
      </c>
      <c r="U339" t="str">
        <f t="shared" si="47"/>
        <v>plays</v>
      </c>
      <c r="V339" t="s">
        <v>33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40"/>
        <v>179.14</v>
      </c>
      <c r="G340" t="s">
        <v>20</v>
      </c>
      <c r="H340" s="4">
        <f t="shared" si="4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2">
        <f t="shared" si="42"/>
        <v>40821.208333333336</v>
      </c>
      <c r="N340" s="12">
        <f t="shared" si="43"/>
        <v>40851.208333333336</v>
      </c>
      <c r="O340">
        <v>1320382800</v>
      </c>
      <c r="P340">
        <f t="shared" si="44"/>
        <v>2011</v>
      </c>
      <c r="Q340" t="str">
        <f t="shared" si="45"/>
        <v>Oct</v>
      </c>
      <c r="R340" t="b">
        <v>0</v>
      </c>
      <c r="S340" t="b">
        <v>0</v>
      </c>
      <c r="T340" t="str">
        <f t="shared" si="46"/>
        <v>theater</v>
      </c>
      <c r="U340" t="str">
        <f t="shared" si="47"/>
        <v>plays</v>
      </c>
      <c r="V340" t="s">
        <v>33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40"/>
        <v>79.95</v>
      </c>
      <c r="G341" t="s">
        <v>74</v>
      </c>
      <c r="H341" s="4">
        <f t="shared" si="4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42"/>
        <v>42949.208333333328</v>
      </c>
      <c r="N341" s="12">
        <f t="shared" si="43"/>
        <v>42963.208333333328</v>
      </c>
      <c r="O341">
        <v>1502859600</v>
      </c>
      <c r="P341">
        <f t="shared" si="44"/>
        <v>2017</v>
      </c>
      <c r="Q341" t="str">
        <f t="shared" si="45"/>
        <v>Aug</v>
      </c>
      <c r="R341" t="b">
        <v>0</v>
      </c>
      <c r="S341" t="b">
        <v>0</v>
      </c>
      <c r="T341" t="str">
        <f t="shared" si="46"/>
        <v>theater</v>
      </c>
      <c r="U341" t="str">
        <f t="shared" si="47"/>
        <v>plays</v>
      </c>
      <c r="V341" t="s">
        <v>33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40"/>
        <v>94.24</v>
      </c>
      <c r="G342" t="s">
        <v>14</v>
      </c>
      <c r="H342" s="4">
        <f t="shared" si="4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2">
        <f t="shared" si="42"/>
        <v>40889.25</v>
      </c>
      <c r="N342" s="12">
        <f t="shared" si="43"/>
        <v>40890.25</v>
      </c>
      <c r="O342">
        <v>1323756000</v>
      </c>
      <c r="P342">
        <f t="shared" si="44"/>
        <v>2011</v>
      </c>
      <c r="Q342" t="str">
        <f t="shared" si="45"/>
        <v>Dec</v>
      </c>
      <c r="R342" t="b">
        <v>0</v>
      </c>
      <c r="S342" t="b">
        <v>0</v>
      </c>
      <c r="T342" t="str">
        <f t="shared" si="46"/>
        <v>photography</v>
      </c>
      <c r="U342" t="str">
        <f t="shared" si="47"/>
        <v>photography books</v>
      </c>
      <c r="V342" t="s">
        <v>122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40"/>
        <v>84.67</v>
      </c>
      <c r="G343" t="s">
        <v>14</v>
      </c>
      <c r="H343" s="4">
        <f t="shared" si="4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2">
        <f t="shared" si="42"/>
        <v>42244.208333333328</v>
      </c>
      <c r="N343" s="12">
        <f t="shared" si="43"/>
        <v>42251.208333333328</v>
      </c>
      <c r="O343">
        <v>1441342800</v>
      </c>
      <c r="P343">
        <f t="shared" si="44"/>
        <v>2015</v>
      </c>
      <c r="Q343" t="str">
        <f t="shared" si="45"/>
        <v>Aug</v>
      </c>
      <c r="R343" t="b">
        <v>0</v>
      </c>
      <c r="S343" t="b">
        <v>0</v>
      </c>
      <c r="T343" t="str">
        <f t="shared" si="46"/>
        <v>music</v>
      </c>
      <c r="U343" t="str">
        <f t="shared" si="47"/>
        <v>indie rock</v>
      </c>
      <c r="V343" t="s">
        <v>60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40"/>
        <v>66.52</v>
      </c>
      <c r="G344" t="s">
        <v>14</v>
      </c>
      <c r="H344" s="4">
        <f t="shared" si="4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2">
        <f t="shared" si="42"/>
        <v>41475.208333333336</v>
      </c>
      <c r="N344" s="12">
        <f t="shared" si="43"/>
        <v>41487.208333333336</v>
      </c>
      <c r="O344">
        <v>1375333200</v>
      </c>
      <c r="P344">
        <f t="shared" si="44"/>
        <v>2013</v>
      </c>
      <c r="Q344" t="str">
        <f t="shared" si="45"/>
        <v>Jul</v>
      </c>
      <c r="R344" t="b">
        <v>0</v>
      </c>
      <c r="S344" t="b">
        <v>0</v>
      </c>
      <c r="T344" t="str">
        <f t="shared" si="46"/>
        <v>theater</v>
      </c>
      <c r="U344" t="str">
        <f t="shared" si="47"/>
        <v>plays</v>
      </c>
      <c r="V344" t="s">
        <v>33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40"/>
        <v>53.92</v>
      </c>
      <c r="G345" t="s">
        <v>14</v>
      </c>
      <c r="H345" s="4">
        <f t="shared" si="4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2">
        <f t="shared" si="42"/>
        <v>41597.25</v>
      </c>
      <c r="N345" s="12">
        <f t="shared" si="43"/>
        <v>41650.25</v>
      </c>
      <c r="O345">
        <v>1389420000</v>
      </c>
      <c r="P345">
        <f t="shared" si="44"/>
        <v>2013</v>
      </c>
      <c r="Q345" t="str">
        <f t="shared" si="45"/>
        <v>Nov</v>
      </c>
      <c r="R345" t="b">
        <v>0</v>
      </c>
      <c r="S345" t="b">
        <v>0</v>
      </c>
      <c r="T345" t="str">
        <f t="shared" si="46"/>
        <v>theater</v>
      </c>
      <c r="U345" t="str">
        <f t="shared" si="47"/>
        <v>plays</v>
      </c>
      <c r="V345" t="s">
        <v>33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40"/>
        <v>41.98</v>
      </c>
      <c r="G346" t="s">
        <v>14</v>
      </c>
      <c r="H346" s="4">
        <f t="shared" si="4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2">
        <f t="shared" si="42"/>
        <v>43122.25</v>
      </c>
      <c r="N346" s="12">
        <f t="shared" si="43"/>
        <v>43162.25</v>
      </c>
      <c r="O346">
        <v>1520056800</v>
      </c>
      <c r="P346">
        <f t="shared" si="44"/>
        <v>2018</v>
      </c>
      <c r="Q346" t="str">
        <f t="shared" si="45"/>
        <v>Jan</v>
      </c>
      <c r="R346" t="b">
        <v>0</v>
      </c>
      <c r="S346" t="b">
        <v>0</v>
      </c>
      <c r="T346" t="str">
        <f t="shared" si="46"/>
        <v>games</v>
      </c>
      <c r="U346" t="str">
        <f t="shared" si="47"/>
        <v>video games</v>
      </c>
      <c r="V346" t="s">
        <v>89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40"/>
        <v>14.69</v>
      </c>
      <c r="G347" t="s">
        <v>14</v>
      </c>
      <c r="H347" s="4">
        <f t="shared" si="4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2">
        <f t="shared" si="42"/>
        <v>42194.208333333328</v>
      </c>
      <c r="N347" s="12">
        <f t="shared" si="43"/>
        <v>42195.208333333328</v>
      </c>
      <c r="O347">
        <v>1436504400</v>
      </c>
      <c r="P347">
        <f t="shared" si="44"/>
        <v>2015</v>
      </c>
      <c r="Q347" t="str">
        <f t="shared" si="45"/>
        <v>Jul</v>
      </c>
      <c r="R347" t="b">
        <v>0</v>
      </c>
      <c r="S347" t="b">
        <v>0</v>
      </c>
      <c r="T347" t="str">
        <f t="shared" si="46"/>
        <v>film &amp; video</v>
      </c>
      <c r="U347" t="str">
        <f t="shared" si="47"/>
        <v>drama</v>
      </c>
      <c r="V347" t="s">
        <v>53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40"/>
        <v>34.479999999999997</v>
      </c>
      <c r="G348" t="s">
        <v>14</v>
      </c>
      <c r="H348" s="4">
        <f t="shared" si="41"/>
        <v>110.32</v>
      </c>
      <c r="I348">
        <v>25</v>
      </c>
      <c r="J348" t="s">
        <v>21</v>
      </c>
      <c r="K348" t="s">
        <v>22</v>
      </c>
      <c r="L348">
        <v>1503550800</v>
      </c>
      <c r="M348" s="12">
        <f t="shared" si="42"/>
        <v>42971.208333333328</v>
      </c>
      <c r="N348" s="12">
        <f t="shared" si="43"/>
        <v>43026.208333333328</v>
      </c>
      <c r="O348">
        <v>1508302800</v>
      </c>
      <c r="P348">
        <f t="shared" si="44"/>
        <v>2017</v>
      </c>
      <c r="Q348" t="str">
        <f t="shared" si="45"/>
        <v>Aug</v>
      </c>
      <c r="R348" t="b">
        <v>0</v>
      </c>
      <c r="S348" t="b">
        <v>1</v>
      </c>
      <c r="T348" t="str">
        <f t="shared" si="46"/>
        <v>music</v>
      </c>
      <c r="U348" t="str">
        <f t="shared" si="47"/>
        <v>indie rock</v>
      </c>
      <c r="V348" t="s">
        <v>60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40"/>
        <v>1400.78</v>
      </c>
      <c r="G349" t="s">
        <v>20</v>
      </c>
      <c r="H349" s="4">
        <f t="shared" si="4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2">
        <f t="shared" si="42"/>
        <v>42046.25</v>
      </c>
      <c r="N349" s="12">
        <f t="shared" si="43"/>
        <v>42070.25</v>
      </c>
      <c r="O349">
        <v>1425708000</v>
      </c>
      <c r="P349">
        <f t="shared" si="44"/>
        <v>2015</v>
      </c>
      <c r="Q349" t="str">
        <f t="shared" si="45"/>
        <v>Feb</v>
      </c>
      <c r="R349" t="b">
        <v>0</v>
      </c>
      <c r="S349" t="b">
        <v>0</v>
      </c>
      <c r="T349" t="str">
        <f t="shared" si="46"/>
        <v>technology</v>
      </c>
      <c r="U349" t="str">
        <f t="shared" si="47"/>
        <v>web</v>
      </c>
      <c r="V349" t="s">
        <v>28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40"/>
        <v>71.77</v>
      </c>
      <c r="G350" t="s">
        <v>14</v>
      </c>
      <c r="H350" s="4">
        <f t="shared" si="4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2">
        <f t="shared" si="42"/>
        <v>42782.25</v>
      </c>
      <c r="N350" s="12">
        <f t="shared" si="43"/>
        <v>42795.25</v>
      </c>
      <c r="O350">
        <v>1488348000</v>
      </c>
      <c r="P350">
        <f t="shared" si="44"/>
        <v>2017</v>
      </c>
      <c r="Q350" t="str">
        <f t="shared" si="45"/>
        <v>Feb</v>
      </c>
      <c r="R350" t="b">
        <v>0</v>
      </c>
      <c r="S350" t="b">
        <v>0</v>
      </c>
      <c r="T350" t="str">
        <f t="shared" si="46"/>
        <v>food</v>
      </c>
      <c r="U350" t="str">
        <f t="shared" si="47"/>
        <v>food trucks</v>
      </c>
      <c r="V350" t="s">
        <v>17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40"/>
        <v>53.07</v>
      </c>
      <c r="G351" t="s">
        <v>14</v>
      </c>
      <c r="H351" s="4">
        <f t="shared" si="4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2">
        <f t="shared" si="42"/>
        <v>42930.208333333328</v>
      </c>
      <c r="N351" s="12">
        <f t="shared" si="43"/>
        <v>42960.208333333328</v>
      </c>
      <c r="O351">
        <v>1502600400</v>
      </c>
      <c r="P351">
        <f t="shared" si="44"/>
        <v>2017</v>
      </c>
      <c r="Q351" t="str">
        <f t="shared" si="45"/>
        <v>Jul</v>
      </c>
      <c r="R351" t="b">
        <v>0</v>
      </c>
      <c r="S351" t="b">
        <v>0</v>
      </c>
      <c r="T351" t="str">
        <f t="shared" si="46"/>
        <v>theater</v>
      </c>
      <c r="U351" t="str">
        <f t="shared" si="47"/>
        <v>plays</v>
      </c>
      <c r="V351" t="s">
        <v>33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40"/>
        <v>5</v>
      </c>
      <c r="G352" t="s">
        <v>14</v>
      </c>
      <c r="H352" s="4">
        <f t="shared" si="41"/>
        <v>5</v>
      </c>
      <c r="I352">
        <v>1</v>
      </c>
      <c r="J352" t="s">
        <v>21</v>
      </c>
      <c r="K352" t="s">
        <v>22</v>
      </c>
      <c r="L352">
        <v>1432098000</v>
      </c>
      <c r="M352" s="12">
        <f t="shared" si="42"/>
        <v>42144.208333333328</v>
      </c>
      <c r="N352" s="12">
        <f t="shared" si="43"/>
        <v>42162.208333333328</v>
      </c>
      <c r="O352">
        <v>1433653200</v>
      </c>
      <c r="P352">
        <f t="shared" si="44"/>
        <v>2015</v>
      </c>
      <c r="Q352" t="str">
        <f t="shared" si="45"/>
        <v>May</v>
      </c>
      <c r="R352" t="b">
        <v>0</v>
      </c>
      <c r="S352" t="b">
        <v>1</v>
      </c>
      <c r="T352" t="str">
        <f t="shared" si="46"/>
        <v>music</v>
      </c>
      <c r="U352" t="str">
        <f t="shared" si="47"/>
        <v>jazz</v>
      </c>
      <c r="V352" t="s">
        <v>159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40"/>
        <v>127.71</v>
      </c>
      <c r="G353" t="s">
        <v>20</v>
      </c>
      <c r="H353" s="4">
        <f t="shared" si="4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2">
        <f t="shared" si="42"/>
        <v>42240.208333333328</v>
      </c>
      <c r="N353" s="12">
        <f t="shared" si="43"/>
        <v>42254.208333333328</v>
      </c>
      <c r="O353">
        <v>1441602000</v>
      </c>
      <c r="P353">
        <f t="shared" si="44"/>
        <v>2015</v>
      </c>
      <c r="Q353" t="str">
        <f t="shared" si="45"/>
        <v>Aug</v>
      </c>
      <c r="R353" t="b">
        <v>0</v>
      </c>
      <c r="S353" t="b">
        <v>0</v>
      </c>
      <c r="T353" t="str">
        <f t="shared" si="46"/>
        <v>music</v>
      </c>
      <c r="U353" t="str">
        <f t="shared" si="47"/>
        <v>rock</v>
      </c>
      <c r="V353" t="s">
        <v>23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40"/>
        <v>34.89</v>
      </c>
      <c r="G354" t="s">
        <v>14</v>
      </c>
      <c r="H354" s="4">
        <f t="shared" si="4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42"/>
        <v>42315.25</v>
      </c>
      <c r="N354" s="12">
        <f t="shared" si="43"/>
        <v>42323.25</v>
      </c>
      <c r="O354">
        <v>1447567200</v>
      </c>
      <c r="P354">
        <f t="shared" si="44"/>
        <v>2015</v>
      </c>
      <c r="Q354" t="str">
        <f t="shared" si="45"/>
        <v>Nov</v>
      </c>
      <c r="R354" t="b">
        <v>0</v>
      </c>
      <c r="S354" t="b">
        <v>0</v>
      </c>
      <c r="T354" t="str">
        <f t="shared" si="46"/>
        <v>theater</v>
      </c>
      <c r="U354" t="str">
        <f t="shared" si="47"/>
        <v>plays</v>
      </c>
      <c r="V354" t="s">
        <v>33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40"/>
        <v>410.6</v>
      </c>
      <c r="G355" t="s">
        <v>20</v>
      </c>
      <c r="H355" s="4">
        <f t="shared" si="4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2">
        <f t="shared" si="42"/>
        <v>43651.208333333328</v>
      </c>
      <c r="N355" s="12">
        <f t="shared" si="43"/>
        <v>43652.208333333328</v>
      </c>
      <c r="O355">
        <v>1562389200</v>
      </c>
      <c r="P355">
        <f t="shared" si="44"/>
        <v>2019</v>
      </c>
      <c r="Q355" t="str">
        <f t="shared" si="45"/>
        <v>Jul</v>
      </c>
      <c r="R355" t="b">
        <v>0</v>
      </c>
      <c r="S355" t="b">
        <v>0</v>
      </c>
      <c r="T355" t="str">
        <f t="shared" si="46"/>
        <v>theater</v>
      </c>
      <c r="U355" t="str">
        <f t="shared" si="47"/>
        <v>plays</v>
      </c>
      <c r="V355" t="s">
        <v>33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40"/>
        <v>123.74</v>
      </c>
      <c r="G356" t="s">
        <v>20</v>
      </c>
      <c r="H356" s="4">
        <f t="shared" si="41"/>
        <v>94.35</v>
      </c>
      <c r="I356">
        <v>80</v>
      </c>
      <c r="J356" t="s">
        <v>36</v>
      </c>
      <c r="K356" t="s">
        <v>37</v>
      </c>
      <c r="L356">
        <v>1378184400</v>
      </c>
      <c r="M356" s="12">
        <f t="shared" si="42"/>
        <v>41520.208333333336</v>
      </c>
      <c r="N356" s="12">
        <f t="shared" si="43"/>
        <v>41527.208333333336</v>
      </c>
      <c r="O356">
        <v>1378789200</v>
      </c>
      <c r="P356">
        <f t="shared" si="44"/>
        <v>2013</v>
      </c>
      <c r="Q356" t="str">
        <f t="shared" si="45"/>
        <v>Sep</v>
      </c>
      <c r="R356" t="b">
        <v>0</v>
      </c>
      <c r="S356" t="b">
        <v>0</v>
      </c>
      <c r="T356" t="str">
        <f t="shared" si="46"/>
        <v>film &amp; video</v>
      </c>
      <c r="U356" t="str">
        <f t="shared" si="47"/>
        <v>documentary</v>
      </c>
      <c r="V356" t="s">
        <v>42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40"/>
        <v>58.97</v>
      </c>
      <c r="G357" t="s">
        <v>47</v>
      </c>
      <c r="H357" s="4">
        <f t="shared" si="4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2">
        <f t="shared" si="42"/>
        <v>42757.25</v>
      </c>
      <c r="N357" s="12">
        <f t="shared" si="43"/>
        <v>42797.25</v>
      </c>
      <c r="O357">
        <v>1488520800</v>
      </c>
      <c r="P357">
        <f t="shared" si="44"/>
        <v>2017</v>
      </c>
      <c r="Q357" t="str">
        <f t="shared" si="45"/>
        <v>Jan</v>
      </c>
      <c r="R357" t="b">
        <v>0</v>
      </c>
      <c r="S357" t="b">
        <v>0</v>
      </c>
      <c r="T357" t="str">
        <f t="shared" si="46"/>
        <v>technology</v>
      </c>
      <c r="U357" t="str">
        <f t="shared" si="47"/>
        <v>wearables</v>
      </c>
      <c r="V357" t="s">
        <v>65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40"/>
        <v>36.89</v>
      </c>
      <c r="G358" t="s">
        <v>14</v>
      </c>
      <c r="H358" s="4">
        <f t="shared" si="4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2">
        <f t="shared" si="42"/>
        <v>40922.25</v>
      </c>
      <c r="N358" s="12">
        <f t="shared" si="43"/>
        <v>40931.25</v>
      </c>
      <c r="O358">
        <v>1327298400</v>
      </c>
      <c r="P358">
        <f t="shared" si="44"/>
        <v>2012</v>
      </c>
      <c r="Q358" t="str">
        <f t="shared" si="45"/>
        <v>Jan</v>
      </c>
      <c r="R358" t="b">
        <v>0</v>
      </c>
      <c r="S358" t="b">
        <v>0</v>
      </c>
      <c r="T358" t="str">
        <f t="shared" si="46"/>
        <v>theater</v>
      </c>
      <c r="U358" t="str">
        <f t="shared" si="47"/>
        <v>plays</v>
      </c>
      <c r="V358" t="s">
        <v>33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40"/>
        <v>184.91</v>
      </c>
      <c r="G359" t="s">
        <v>20</v>
      </c>
      <c r="H359" s="4">
        <f t="shared" si="4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2">
        <f t="shared" si="42"/>
        <v>42250.208333333328</v>
      </c>
      <c r="N359" s="12">
        <f t="shared" si="43"/>
        <v>42275.208333333328</v>
      </c>
      <c r="O359">
        <v>1443416400</v>
      </c>
      <c r="P359">
        <f t="shared" si="44"/>
        <v>2015</v>
      </c>
      <c r="Q359" t="str">
        <f t="shared" si="45"/>
        <v>Sep</v>
      </c>
      <c r="R359" t="b">
        <v>0</v>
      </c>
      <c r="S359" t="b">
        <v>0</v>
      </c>
      <c r="T359" t="str">
        <f t="shared" si="46"/>
        <v>games</v>
      </c>
      <c r="U359" t="str">
        <f t="shared" si="47"/>
        <v>video games</v>
      </c>
      <c r="V359" t="s">
        <v>89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40"/>
        <v>11.81</v>
      </c>
      <c r="G360" t="s">
        <v>14</v>
      </c>
      <c r="H360" s="4">
        <f t="shared" si="4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42"/>
        <v>43322.208333333328</v>
      </c>
      <c r="N360" s="12">
        <f t="shared" si="43"/>
        <v>43325.208333333328</v>
      </c>
      <c r="O360">
        <v>1534136400</v>
      </c>
      <c r="P360">
        <f t="shared" si="44"/>
        <v>2018</v>
      </c>
      <c r="Q360" t="str">
        <f t="shared" si="45"/>
        <v>Aug</v>
      </c>
      <c r="R360" t="b">
        <v>1</v>
      </c>
      <c r="S360" t="b">
        <v>0</v>
      </c>
      <c r="T360" t="str">
        <f t="shared" si="46"/>
        <v>photography</v>
      </c>
      <c r="U360" t="str">
        <f t="shared" si="47"/>
        <v>photography books</v>
      </c>
      <c r="V360" t="s">
        <v>122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40"/>
        <v>298.7</v>
      </c>
      <c r="G361" t="s">
        <v>20</v>
      </c>
      <c r="H361" s="4">
        <f t="shared" si="4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2">
        <f t="shared" si="42"/>
        <v>40782.208333333336</v>
      </c>
      <c r="N361" s="12">
        <f t="shared" si="43"/>
        <v>40789.208333333336</v>
      </c>
      <c r="O361">
        <v>1315026000</v>
      </c>
      <c r="P361">
        <f t="shared" si="44"/>
        <v>2011</v>
      </c>
      <c r="Q361" t="str">
        <f t="shared" si="45"/>
        <v>Aug</v>
      </c>
      <c r="R361" t="b">
        <v>0</v>
      </c>
      <c r="S361" t="b">
        <v>0</v>
      </c>
      <c r="T361" t="str">
        <f t="shared" si="46"/>
        <v>film &amp; video</v>
      </c>
      <c r="U361" t="str">
        <f t="shared" si="47"/>
        <v>animation</v>
      </c>
      <c r="V361" t="s">
        <v>71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40"/>
        <v>226.35</v>
      </c>
      <c r="G362" t="s">
        <v>20</v>
      </c>
      <c r="H362" s="4">
        <f t="shared" si="4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2">
        <f t="shared" si="42"/>
        <v>40544.25</v>
      </c>
      <c r="N362" s="12">
        <f t="shared" si="43"/>
        <v>40558.25</v>
      </c>
      <c r="O362">
        <v>1295071200</v>
      </c>
      <c r="P362">
        <f t="shared" si="44"/>
        <v>2011</v>
      </c>
      <c r="Q362" t="str">
        <f t="shared" si="45"/>
        <v>Jan</v>
      </c>
      <c r="R362" t="b">
        <v>0</v>
      </c>
      <c r="S362" t="b">
        <v>1</v>
      </c>
      <c r="T362" t="str">
        <f t="shared" si="46"/>
        <v>theater</v>
      </c>
      <c r="U362" t="str">
        <f t="shared" si="47"/>
        <v>plays</v>
      </c>
      <c r="V362" t="s">
        <v>33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40"/>
        <v>173.56</v>
      </c>
      <c r="G363" t="s">
        <v>20</v>
      </c>
      <c r="H363" s="4">
        <f t="shared" si="4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2">
        <f t="shared" si="42"/>
        <v>43015.208333333328</v>
      </c>
      <c r="N363" s="12">
        <f t="shared" si="43"/>
        <v>43039.208333333328</v>
      </c>
      <c r="O363">
        <v>1509426000</v>
      </c>
      <c r="P363">
        <f t="shared" si="44"/>
        <v>2017</v>
      </c>
      <c r="Q363" t="str">
        <f t="shared" si="45"/>
        <v>Oct</v>
      </c>
      <c r="R363" t="b">
        <v>0</v>
      </c>
      <c r="S363" t="b">
        <v>0</v>
      </c>
      <c r="T363" t="str">
        <f t="shared" si="46"/>
        <v>theater</v>
      </c>
      <c r="U363" t="str">
        <f t="shared" si="47"/>
        <v>plays</v>
      </c>
      <c r="V363" t="s">
        <v>33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40"/>
        <v>371.76</v>
      </c>
      <c r="G364" t="s">
        <v>20</v>
      </c>
      <c r="H364" s="4">
        <f t="shared" si="4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2">
        <f t="shared" si="42"/>
        <v>40570.25</v>
      </c>
      <c r="N364" s="12">
        <f t="shared" si="43"/>
        <v>40608.25</v>
      </c>
      <c r="O364">
        <v>1299391200</v>
      </c>
      <c r="P364">
        <f t="shared" si="44"/>
        <v>2011</v>
      </c>
      <c r="Q364" t="str">
        <f t="shared" si="45"/>
        <v>Jan</v>
      </c>
      <c r="R364" t="b">
        <v>0</v>
      </c>
      <c r="S364" t="b">
        <v>0</v>
      </c>
      <c r="T364" t="str">
        <f t="shared" si="46"/>
        <v>music</v>
      </c>
      <c r="U364" t="str">
        <f t="shared" si="47"/>
        <v>rock</v>
      </c>
      <c r="V364" t="s">
        <v>23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40"/>
        <v>160.19</v>
      </c>
      <c r="G365" t="s">
        <v>20</v>
      </c>
      <c r="H365" s="4">
        <f t="shared" si="4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2">
        <f t="shared" si="42"/>
        <v>40904.25</v>
      </c>
      <c r="N365" s="12">
        <f t="shared" si="43"/>
        <v>40905.25</v>
      </c>
      <c r="O365">
        <v>1325052000</v>
      </c>
      <c r="P365">
        <f t="shared" si="44"/>
        <v>2011</v>
      </c>
      <c r="Q365" t="str">
        <f t="shared" si="45"/>
        <v>Dec</v>
      </c>
      <c r="R365" t="b">
        <v>0</v>
      </c>
      <c r="S365" t="b">
        <v>0</v>
      </c>
      <c r="T365" t="str">
        <f t="shared" si="46"/>
        <v>music</v>
      </c>
      <c r="U365" t="str">
        <f t="shared" si="47"/>
        <v>rock</v>
      </c>
      <c r="V365" t="s">
        <v>23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40"/>
        <v>1616.33</v>
      </c>
      <c r="G366" t="s">
        <v>20</v>
      </c>
      <c r="H366" s="4">
        <f t="shared" si="4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2">
        <f t="shared" si="42"/>
        <v>43164.25</v>
      </c>
      <c r="N366" s="12">
        <f t="shared" si="43"/>
        <v>43194.208333333328</v>
      </c>
      <c r="O366">
        <v>1522818000</v>
      </c>
      <c r="P366">
        <f t="shared" si="44"/>
        <v>2018</v>
      </c>
      <c r="Q366" t="str">
        <f t="shared" si="45"/>
        <v>Mar</v>
      </c>
      <c r="R366" t="b">
        <v>0</v>
      </c>
      <c r="S366" t="b">
        <v>0</v>
      </c>
      <c r="T366" t="str">
        <f t="shared" si="46"/>
        <v>music</v>
      </c>
      <c r="U366" t="str">
        <f t="shared" si="47"/>
        <v>indie rock</v>
      </c>
      <c r="V366" t="s">
        <v>60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40"/>
        <v>733.44</v>
      </c>
      <c r="G367" t="s">
        <v>20</v>
      </c>
      <c r="H367" s="4">
        <f t="shared" si="4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2">
        <f t="shared" si="42"/>
        <v>42733.25</v>
      </c>
      <c r="N367" s="12">
        <f t="shared" si="43"/>
        <v>42760.25</v>
      </c>
      <c r="O367">
        <v>1485324000</v>
      </c>
      <c r="P367">
        <f t="shared" si="44"/>
        <v>2016</v>
      </c>
      <c r="Q367" t="str">
        <f t="shared" si="45"/>
        <v>Dec</v>
      </c>
      <c r="R367" t="b">
        <v>0</v>
      </c>
      <c r="S367" t="b">
        <v>0</v>
      </c>
      <c r="T367" t="str">
        <f t="shared" si="46"/>
        <v>theater</v>
      </c>
      <c r="U367" t="str">
        <f t="shared" si="47"/>
        <v>plays</v>
      </c>
      <c r="V367" t="s">
        <v>33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40"/>
        <v>592.11</v>
      </c>
      <c r="G368" t="s">
        <v>20</v>
      </c>
      <c r="H368" s="4">
        <f t="shared" si="4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2">
        <f t="shared" si="42"/>
        <v>40546.25</v>
      </c>
      <c r="N368" s="12">
        <f t="shared" si="43"/>
        <v>40547.25</v>
      </c>
      <c r="O368">
        <v>1294120800</v>
      </c>
      <c r="P368">
        <f t="shared" si="44"/>
        <v>2011</v>
      </c>
      <c r="Q368" t="str">
        <f t="shared" si="45"/>
        <v>Jan</v>
      </c>
      <c r="R368" t="b">
        <v>0</v>
      </c>
      <c r="S368" t="b">
        <v>1</v>
      </c>
      <c r="T368" t="str">
        <f t="shared" si="46"/>
        <v>theater</v>
      </c>
      <c r="U368" t="str">
        <f t="shared" si="47"/>
        <v>plays</v>
      </c>
      <c r="V368" t="s">
        <v>33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40"/>
        <v>18.89</v>
      </c>
      <c r="G369" t="s">
        <v>14</v>
      </c>
      <c r="H369" s="4">
        <f t="shared" si="4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2">
        <f t="shared" si="42"/>
        <v>41930.208333333336</v>
      </c>
      <c r="N369" s="12">
        <f t="shared" si="43"/>
        <v>41954.25</v>
      </c>
      <c r="O369">
        <v>1415685600</v>
      </c>
      <c r="P369">
        <f t="shared" si="44"/>
        <v>2014</v>
      </c>
      <c r="Q369" t="str">
        <f t="shared" si="45"/>
        <v>Oct</v>
      </c>
      <c r="R369" t="b">
        <v>0</v>
      </c>
      <c r="S369" t="b">
        <v>1</v>
      </c>
      <c r="T369" t="str">
        <f t="shared" si="46"/>
        <v>theater</v>
      </c>
      <c r="U369" t="str">
        <f t="shared" si="47"/>
        <v>plays</v>
      </c>
      <c r="V369" t="s">
        <v>33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40"/>
        <v>276.81</v>
      </c>
      <c r="G370" t="s">
        <v>20</v>
      </c>
      <c r="H370" s="4">
        <f t="shared" si="4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2">
        <f t="shared" si="42"/>
        <v>40464.208333333336</v>
      </c>
      <c r="N370" s="12">
        <f t="shared" si="43"/>
        <v>40487.208333333336</v>
      </c>
      <c r="O370">
        <v>1288933200</v>
      </c>
      <c r="P370">
        <f t="shared" si="44"/>
        <v>2010</v>
      </c>
      <c r="Q370" t="str">
        <f t="shared" si="45"/>
        <v>Oct</v>
      </c>
      <c r="R370" t="b">
        <v>0</v>
      </c>
      <c r="S370" t="b">
        <v>1</v>
      </c>
      <c r="T370" t="str">
        <f t="shared" si="46"/>
        <v>film &amp; video</v>
      </c>
      <c r="U370" t="str">
        <f t="shared" si="47"/>
        <v>documentary</v>
      </c>
      <c r="V370" t="s">
        <v>42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40"/>
        <v>273.02</v>
      </c>
      <c r="G371" t="s">
        <v>20</v>
      </c>
      <c r="H371" s="4">
        <f t="shared" si="4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2">
        <f t="shared" si="42"/>
        <v>41308.25</v>
      </c>
      <c r="N371" s="12">
        <f t="shared" si="43"/>
        <v>41347.208333333336</v>
      </c>
      <c r="O371">
        <v>1363237200</v>
      </c>
      <c r="P371">
        <f t="shared" si="44"/>
        <v>2013</v>
      </c>
      <c r="Q371" t="str">
        <f t="shared" si="45"/>
        <v>Feb</v>
      </c>
      <c r="R371" t="b">
        <v>0</v>
      </c>
      <c r="S371" t="b">
        <v>1</v>
      </c>
      <c r="T371" t="str">
        <f t="shared" si="46"/>
        <v>film &amp; video</v>
      </c>
      <c r="U371" t="str">
        <f t="shared" si="47"/>
        <v>television</v>
      </c>
      <c r="V371" t="s">
        <v>269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40"/>
        <v>159.36000000000001</v>
      </c>
      <c r="G372" t="s">
        <v>20</v>
      </c>
      <c r="H372" s="4">
        <f t="shared" si="4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2">
        <f t="shared" si="42"/>
        <v>43570.208333333328</v>
      </c>
      <c r="N372" s="12">
        <f t="shared" si="43"/>
        <v>43576.208333333328</v>
      </c>
      <c r="O372">
        <v>1555822800</v>
      </c>
      <c r="P372">
        <f t="shared" si="44"/>
        <v>2019</v>
      </c>
      <c r="Q372" t="str">
        <f t="shared" si="45"/>
        <v>Apr</v>
      </c>
      <c r="R372" t="b">
        <v>0</v>
      </c>
      <c r="S372" t="b">
        <v>0</v>
      </c>
      <c r="T372" t="str">
        <f t="shared" si="46"/>
        <v>theater</v>
      </c>
      <c r="U372" t="str">
        <f t="shared" si="47"/>
        <v>plays</v>
      </c>
      <c r="V372" t="s">
        <v>33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40"/>
        <v>67.87</v>
      </c>
      <c r="G373" t="s">
        <v>14</v>
      </c>
      <c r="H373" s="4">
        <f t="shared" si="4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2">
        <f t="shared" si="42"/>
        <v>42043.25</v>
      </c>
      <c r="N373" s="12">
        <f t="shared" si="43"/>
        <v>42094.208333333328</v>
      </c>
      <c r="O373">
        <v>1427778000</v>
      </c>
      <c r="P373">
        <f t="shared" si="44"/>
        <v>2015</v>
      </c>
      <c r="Q373" t="str">
        <f t="shared" si="45"/>
        <v>Feb</v>
      </c>
      <c r="R373" t="b">
        <v>0</v>
      </c>
      <c r="S373" t="b">
        <v>0</v>
      </c>
      <c r="T373" t="str">
        <f t="shared" si="46"/>
        <v>theater</v>
      </c>
      <c r="U373" t="str">
        <f t="shared" si="47"/>
        <v>plays</v>
      </c>
      <c r="V373" t="s">
        <v>33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40"/>
        <v>1591.56</v>
      </c>
      <c r="G374" t="s">
        <v>20</v>
      </c>
      <c r="H374" s="4">
        <f t="shared" si="4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2">
        <f t="shared" si="42"/>
        <v>42012.25</v>
      </c>
      <c r="N374" s="12">
        <f t="shared" si="43"/>
        <v>42032.25</v>
      </c>
      <c r="O374">
        <v>1422424800</v>
      </c>
      <c r="P374">
        <f t="shared" si="44"/>
        <v>2015</v>
      </c>
      <c r="Q374" t="str">
        <f t="shared" si="45"/>
        <v>Jan</v>
      </c>
      <c r="R374" t="b">
        <v>0</v>
      </c>
      <c r="S374" t="b">
        <v>1</v>
      </c>
      <c r="T374" t="str">
        <f t="shared" si="46"/>
        <v>film &amp; video</v>
      </c>
      <c r="U374" t="str">
        <f t="shared" si="47"/>
        <v>documentary</v>
      </c>
      <c r="V374" t="s">
        <v>42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40"/>
        <v>730.18</v>
      </c>
      <c r="G375" t="s">
        <v>20</v>
      </c>
      <c r="H375" s="4">
        <f t="shared" si="4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2">
        <f t="shared" si="42"/>
        <v>42964.208333333328</v>
      </c>
      <c r="N375" s="12">
        <f t="shared" si="43"/>
        <v>42972.208333333328</v>
      </c>
      <c r="O375">
        <v>1503637200</v>
      </c>
      <c r="P375">
        <f t="shared" si="44"/>
        <v>2017</v>
      </c>
      <c r="Q375" t="str">
        <f t="shared" si="45"/>
        <v>Aug</v>
      </c>
      <c r="R375" t="b">
        <v>0</v>
      </c>
      <c r="S375" t="b">
        <v>0</v>
      </c>
      <c r="T375" t="str">
        <f t="shared" si="46"/>
        <v>theater</v>
      </c>
      <c r="U375" t="str">
        <f t="shared" si="47"/>
        <v>plays</v>
      </c>
      <c r="V375" t="s">
        <v>33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40"/>
        <v>13.19</v>
      </c>
      <c r="G376" t="s">
        <v>14</v>
      </c>
      <c r="H376" s="4">
        <f t="shared" si="4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2">
        <f t="shared" si="42"/>
        <v>43476.25</v>
      </c>
      <c r="N376" s="12">
        <f t="shared" si="43"/>
        <v>43481.25</v>
      </c>
      <c r="O376">
        <v>1547618400</v>
      </c>
      <c r="P376">
        <f t="shared" si="44"/>
        <v>2019</v>
      </c>
      <c r="Q376" t="str">
        <f t="shared" si="45"/>
        <v>Jan</v>
      </c>
      <c r="R376" t="b">
        <v>0</v>
      </c>
      <c r="S376" t="b">
        <v>1</v>
      </c>
      <c r="T376" t="str">
        <f t="shared" si="46"/>
        <v>film &amp; video</v>
      </c>
      <c r="U376" t="str">
        <f t="shared" si="47"/>
        <v>documentary</v>
      </c>
      <c r="V376" t="s">
        <v>42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40"/>
        <v>54.78</v>
      </c>
      <c r="G377" t="s">
        <v>14</v>
      </c>
      <c r="H377" s="4">
        <f t="shared" si="41"/>
        <v>59.16</v>
      </c>
      <c r="I377">
        <v>25</v>
      </c>
      <c r="J377" t="s">
        <v>21</v>
      </c>
      <c r="K377" t="s">
        <v>22</v>
      </c>
      <c r="L377">
        <v>1444971600</v>
      </c>
      <c r="M377" s="12">
        <f t="shared" si="42"/>
        <v>42293.208333333328</v>
      </c>
      <c r="N377" s="12">
        <f t="shared" si="43"/>
        <v>42350.25</v>
      </c>
      <c r="O377">
        <v>1449900000</v>
      </c>
      <c r="P377">
        <f t="shared" si="44"/>
        <v>2015</v>
      </c>
      <c r="Q377" t="str">
        <f t="shared" si="45"/>
        <v>Oct</v>
      </c>
      <c r="R377" t="b">
        <v>0</v>
      </c>
      <c r="S377" t="b">
        <v>0</v>
      </c>
      <c r="T377" t="str">
        <f t="shared" si="46"/>
        <v>music</v>
      </c>
      <c r="U377" t="str">
        <f t="shared" si="47"/>
        <v>indie rock</v>
      </c>
      <c r="V377" t="s">
        <v>60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40"/>
        <v>361.03</v>
      </c>
      <c r="G378" t="s">
        <v>20</v>
      </c>
      <c r="H378" s="4">
        <f t="shared" si="4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2">
        <f t="shared" si="42"/>
        <v>41826.208333333336</v>
      </c>
      <c r="N378" s="12">
        <f t="shared" si="43"/>
        <v>41832.208333333336</v>
      </c>
      <c r="O378">
        <v>1405141200</v>
      </c>
      <c r="P378">
        <f t="shared" si="44"/>
        <v>2014</v>
      </c>
      <c r="Q378" t="str">
        <f t="shared" si="45"/>
        <v>Jul</v>
      </c>
      <c r="R378" t="b">
        <v>0</v>
      </c>
      <c r="S378" t="b">
        <v>0</v>
      </c>
      <c r="T378" t="str">
        <f t="shared" si="46"/>
        <v>music</v>
      </c>
      <c r="U378" t="str">
        <f t="shared" si="47"/>
        <v>rock</v>
      </c>
      <c r="V378" t="s">
        <v>23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40"/>
        <v>10.26</v>
      </c>
      <c r="G379" t="s">
        <v>14</v>
      </c>
      <c r="H379" s="4">
        <f t="shared" si="4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2">
        <f t="shared" si="42"/>
        <v>43760.208333333328</v>
      </c>
      <c r="N379" s="12">
        <f t="shared" si="43"/>
        <v>43774.25</v>
      </c>
      <c r="O379">
        <v>1572933600</v>
      </c>
      <c r="P379">
        <f t="shared" si="44"/>
        <v>2019</v>
      </c>
      <c r="Q379" t="str">
        <f t="shared" si="45"/>
        <v>Oct</v>
      </c>
      <c r="R379" t="b">
        <v>0</v>
      </c>
      <c r="S379" t="b">
        <v>0</v>
      </c>
      <c r="T379" t="str">
        <f t="shared" si="46"/>
        <v>theater</v>
      </c>
      <c r="U379" t="str">
        <f t="shared" si="47"/>
        <v>plays</v>
      </c>
      <c r="V379" t="s">
        <v>33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40"/>
        <v>13.96</v>
      </c>
      <c r="G380" t="s">
        <v>14</v>
      </c>
      <c r="H380" s="4">
        <f t="shared" si="4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2">
        <f t="shared" si="42"/>
        <v>43241.208333333328</v>
      </c>
      <c r="N380" s="12">
        <f t="shared" si="43"/>
        <v>43279.208333333328</v>
      </c>
      <c r="O380">
        <v>1530162000</v>
      </c>
      <c r="P380">
        <f t="shared" si="44"/>
        <v>2018</v>
      </c>
      <c r="Q380" t="str">
        <f t="shared" si="45"/>
        <v>May</v>
      </c>
      <c r="R380" t="b">
        <v>0</v>
      </c>
      <c r="S380" t="b">
        <v>0</v>
      </c>
      <c r="T380" t="str">
        <f t="shared" si="46"/>
        <v>film &amp; video</v>
      </c>
      <c r="U380" t="str">
        <f t="shared" si="47"/>
        <v>documentary</v>
      </c>
      <c r="V380" t="s">
        <v>42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40"/>
        <v>40.44</v>
      </c>
      <c r="G381" t="s">
        <v>14</v>
      </c>
      <c r="H381" s="4">
        <f t="shared" si="4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2">
        <f t="shared" si="42"/>
        <v>40843.208333333336</v>
      </c>
      <c r="N381" s="12">
        <f t="shared" si="43"/>
        <v>40857.25</v>
      </c>
      <c r="O381">
        <v>1320904800</v>
      </c>
      <c r="P381">
        <f t="shared" si="44"/>
        <v>2011</v>
      </c>
      <c r="Q381" t="str">
        <f t="shared" si="45"/>
        <v>Oct</v>
      </c>
      <c r="R381" t="b">
        <v>0</v>
      </c>
      <c r="S381" t="b">
        <v>0</v>
      </c>
      <c r="T381" t="str">
        <f t="shared" si="46"/>
        <v>theater</v>
      </c>
      <c r="U381" t="str">
        <f t="shared" si="47"/>
        <v>plays</v>
      </c>
      <c r="V381" t="s">
        <v>33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40"/>
        <v>160.32</v>
      </c>
      <c r="G382" t="s">
        <v>20</v>
      </c>
      <c r="H382" s="4">
        <f t="shared" si="4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2">
        <f t="shared" si="42"/>
        <v>41448.208333333336</v>
      </c>
      <c r="N382" s="12">
        <f t="shared" si="43"/>
        <v>41453.208333333336</v>
      </c>
      <c r="O382">
        <v>1372395600</v>
      </c>
      <c r="P382">
        <f t="shared" si="44"/>
        <v>2013</v>
      </c>
      <c r="Q382" t="str">
        <f t="shared" si="45"/>
        <v>Jun</v>
      </c>
      <c r="R382" t="b">
        <v>0</v>
      </c>
      <c r="S382" t="b">
        <v>0</v>
      </c>
      <c r="T382" t="str">
        <f t="shared" si="46"/>
        <v>theater</v>
      </c>
      <c r="U382" t="str">
        <f t="shared" si="47"/>
        <v>plays</v>
      </c>
      <c r="V382" t="s">
        <v>33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40"/>
        <v>183.94</v>
      </c>
      <c r="G383" t="s">
        <v>20</v>
      </c>
      <c r="H383" s="4">
        <f t="shared" si="4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2">
        <f t="shared" si="42"/>
        <v>42163.208333333328</v>
      </c>
      <c r="N383" s="12">
        <f t="shared" si="43"/>
        <v>42209.208333333328</v>
      </c>
      <c r="O383">
        <v>1437714000</v>
      </c>
      <c r="P383">
        <f t="shared" si="44"/>
        <v>2015</v>
      </c>
      <c r="Q383" t="str">
        <f t="shared" si="45"/>
        <v>Jun</v>
      </c>
      <c r="R383" t="b">
        <v>0</v>
      </c>
      <c r="S383" t="b">
        <v>0</v>
      </c>
      <c r="T383" t="str">
        <f t="shared" si="46"/>
        <v>theater</v>
      </c>
      <c r="U383" t="str">
        <f t="shared" si="47"/>
        <v>plays</v>
      </c>
      <c r="V383" t="s">
        <v>33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40"/>
        <v>63.77</v>
      </c>
      <c r="G384" t="s">
        <v>14</v>
      </c>
      <c r="H384" s="4">
        <f t="shared" si="4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2">
        <f t="shared" si="42"/>
        <v>43024.208333333328</v>
      </c>
      <c r="N384" s="12">
        <f t="shared" si="43"/>
        <v>43043.208333333328</v>
      </c>
      <c r="O384">
        <v>1509771600</v>
      </c>
      <c r="P384">
        <f t="shared" si="44"/>
        <v>2017</v>
      </c>
      <c r="Q384" t="str">
        <f t="shared" si="45"/>
        <v>Oct</v>
      </c>
      <c r="R384" t="b">
        <v>0</v>
      </c>
      <c r="S384" t="b">
        <v>0</v>
      </c>
      <c r="T384" t="str">
        <f t="shared" si="46"/>
        <v>photography</v>
      </c>
      <c r="U384" t="str">
        <f t="shared" si="47"/>
        <v>photography books</v>
      </c>
      <c r="V384" t="s">
        <v>122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40"/>
        <v>225.38</v>
      </c>
      <c r="G385" t="s">
        <v>20</v>
      </c>
      <c r="H385" s="4">
        <f t="shared" si="4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2">
        <f t="shared" si="42"/>
        <v>43509.25</v>
      </c>
      <c r="N385" s="12">
        <f t="shared" si="43"/>
        <v>43515.25</v>
      </c>
      <c r="O385">
        <v>1550556000</v>
      </c>
      <c r="P385">
        <f t="shared" si="44"/>
        <v>2019</v>
      </c>
      <c r="Q385" t="str">
        <f t="shared" si="45"/>
        <v>Feb</v>
      </c>
      <c r="R385" t="b">
        <v>0</v>
      </c>
      <c r="S385" t="b">
        <v>1</v>
      </c>
      <c r="T385" t="str">
        <f t="shared" si="46"/>
        <v>food</v>
      </c>
      <c r="U385" t="str">
        <f t="shared" si="47"/>
        <v>food trucks</v>
      </c>
      <c r="V385" t="s">
        <v>17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si="40"/>
        <v>172.01</v>
      </c>
      <c r="G386" t="s">
        <v>20</v>
      </c>
      <c r="H386" s="4">
        <f t="shared" si="4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2">
        <f t="shared" si="42"/>
        <v>42776.25</v>
      </c>
      <c r="N386" s="12">
        <f t="shared" si="43"/>
        <v>42803.25</v>
      </c>
      <c r="O386">
        <v>1489039200</v>
      </c>
      <c r="P386">
        <f t="shared" si="44"/>
        <v>2017</v>
      </c>
      <c r="Q386" t="str">
        <f t="shared" si="45"/>
        <v>Feb</v>
      </c>
      <c r="R386" t="b">
        <v>1</v>
      </c>
      <c r="S386" t="b">
        <v>1</v>
      </c>
      <c r="T386" t="str">
        <f t="shared" si="46"/>
        <v>film &amp; video</v>
      </c>
      <c r="U386" t="str">
        <f t="shared" si="47"/>
        <v>documentary</v>
      </c>
      <c r="V386" t="s">
        <v>42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ref="F387:F450" si="48">ROUND(E387/D387*100,2)</f>
        <v>146.16999999999999</v>
      </c>
      <c r="G387" t="s">
        <v>20</v>
      </c>
      <c r="H387" s="4">
        <f t="shared" ref="H387:H450" si="49">IF(E387=0,0,E387/I387)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2">
        <f t="shared" ref="M387:M450" si="50">(((L387/60)/60)/24)+DATE(1970,1,1)</f>
        <v>43553.208333333328</v>
      </c>
      <c r="N387" s="12">
        <f t="shared" ref="N387:N450" si="51">(((O387/60)/60)/24)+DATE(1970,1,1)</f>
        <v>43585.208333333328</v>
      </c>
      <c r="O387">
        <v>1556600400</v>
      </c>
      <c r="P387">
        <f t="shared" ref="P387:P450" si="52">YEAR(M387)</f>
        <v>2019</v>
      </c>
      <c r="Q387" t="str">
        <f t="shared" ref="Q387:Q450" si="53">TEXT(MONTH(M387)*29,"mmm")</f>
        <v>Mar</v>
      </c>
      <c r="R387" t="b">
        <v>0</v>
      </c>
      <c r="S387" t="b">
        <v>0</v>
      </c>
      <c r="T387" t="str">
        <f t="shared" ref="T387:T450" si="54">LEFT(V387,SEARCH("/",V387,1)-1)</f>
        <v>publishing</v>
      </c>
      <c r="U387" t="str">
        <f t="shared" ref="U387:U450" si="55">RIGHT(V387,LEN(V387)-SEARCH("/",V387,1))</f>
        <v>nonfiction</v>
      </c>
      <c r="V387" t="s">
        <v>68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48"/>
        <v>76.42</v>
      </c>
      <c r="G388" t="s">
        <v>14</v>
      </c>
      <c r="H388" s="4">
        <f t="shared" si="49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2">
        <f t="shared" si="50"/>
        <v>40355.208333333336</v>
      </c>
      <c r="N388" s="12">
        <f t="shared" si="51"/>
        <v>40367.208333333336</v>
      </c>
      <c r="O388">
        <v>1278565200</v>
      </c>
      <c r="P388">
        <f t="shared" si="52"/>
        <v>2010</v>
      </c>
      <c r="Q388" t="str">
        <f t="shared" si="53"/>
        <v>Jun</v>
      </c>
      <c r="R388" t="b">
        <v>0</v>
      </c>
      <c r="S388" t="b">
        <v>0</v>
      </c>
      <c r="T388" t="str">
        <f t="shared" si="54"/>
        <v>theater</v>
      </c>
      <c r="U388" t="str">
        <f t="shared" si="55"/>
        <v>plays</v>
      </c>
      <c r="V388" t="s">
        <v>33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48"/>
        <v>39.26</v>
      </c>
      <c r="G389" t="s">
        <v>14</v>
      </c>
      <c r="H389" s="4">
        <f t="shared" si="49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2">
        <f t="shared" si="50"/>
        <v>41072.208333333336</v>
      </c>
      <c r="N389" s="12">
        <f t="shared" si="51"/>
        <v>41077.208333333336</v>
      </c>
      <c r="O389">
        <v>1339909200</v>
      </c>
      <c r="P389">
        <f t="shared" si="52"/>
        <v>2012</v>
      </c>
      <c r="Q389" t="str">
        <f t="shared" si="53"/>
        <v>Jun</v>
      </c>
      <c r="R389" t="b">
        <v>0</v>
      </c>
      <c r="S389" t="b">
        <v>0</v>
      </c>
      <c r="T389" t="str">
        <f t="shared" si="54"/>
        <v>technology</v>
      </c>
      <c r="U389" t="str">
        <f t="shared" si="55"/>
        <v>wearables</v>
      </c>
      <c r="V389" t="s">
        <v>65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48"/>
        <v>11.27</v>
      </c>
      <c r="G390" t="s">
        <v>74</v>
      </c>
      <c r="H390" s="4">
        <f t="shared" si="49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2">
        <f t="shared" si="50"/>
        <v>40912.25</v>
      </c>
      <c r="N390" s="12">
        <f t="shared" si="51"/>
        <v>40914.25</v>
      </c>
      <c r="O390">
        <v>1325829600</v>
      </c>
      <c r="P390">
        <f t="shared" si="52"/>
        <v>2012</v>
      </c>
      <c r="Q390" t="str">
        <f t="shared" si="53"/>
        <v>Jan</v>
      </c>
      <c r="R390" t="b">
        <v>0</v>
      </c>
      <c r="S390" t="b">
        <v>0</v>
      </c>
      <c r="T390" t="str">
        <f t="shared" si="54"/>
        <v>music</v>
      </c>
      <c r="U390" t="str">
        <f t="shared" si="55"/>
        <v>indie rock</v>
      </c>
      <c r="V390" t="s">
        <v>60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48"/>
        <v>122.11</v>
      </c>
      <c r="G391" t="s">
        <v>20</v>
      </c>
      <c r="H391" s="4">
        <f t="shared" si="49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2">
        <f t="shared" si="50"/>
        <v>40479.208333333336</v>
      </c>
      <c r="N391" s="12">
        <f t="shared" si="51"/>
        <v>40506.25</v>
      </c>
      <c r="O391">
        <v>1290578400</v>
      </c>
      <c r="P391">
        <f t="shared" si="52"/>
        <v>2010</v>
      </c>
      <c r="Q391" t="str">
        <f t="shared" si="53"/>
        <v>Oct</v>
      </c>
      <c r="R391" t="b">
        <v>0</v>
      </c>
      <c r="S391" t="b">
        <v>0</v>
      </c>
      <c r="T391" t="str">
        <f t="shared" si="54"/>
        <v>theater</v>
      </c>
      <c r="U391" t="str">
        <f t="shared" si="55"/>
        <v>plays</v>
      </c>
      <c r="V391" t="s">
        <v>33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48"/>
        <v>186.54</v>
      </c>
      <c r="G392" t="s">
        <v>20</v>
      </c>
      <c r="H392" s="4">
        <f t="shared" si="49"/>
        <v>89.54</v>
      </c>
      <c r="I392">
        <v>50</v>
      </c>
      <c r="J392" t="s">
        <v>21</v>
      </c>
      <c r="K392" t="s">
        <v>22</v>
      </c>
      <c r="L392">
        <v>1379048400</v>
      </c>
      <c r="M392" s="12">
        <f t="shared" si="50"/>
        <v>41530.208333333336</v>
      </c>
      <c r="N392" s="12">
        <f t="shared" si="51"/>
        <v>41545.208333333336</v>
      </c>
      <c r="O392">
        <v>1380344400</v>
      </c>
      <c r="P392">
        <f t="shared" si="52"/>
        <v>2013</v>
      </c>
      <c r="Q392" t="str">
        <f t="shared" si="53"/>
        <v>Sep</v>
      </c>
      <c r="R392" t="b">
        <v>0</v>
      </c>
      <c r="S392" t="b">
        <v>0</v>
      </c>
      <c r="T392" t="str">
        <f t="shared" si="54"/>
        <v>photography</v>
      </c>
      <c r="U392" t="str">
        <f t="shared" si="55"/>
        <v>photography books</v>
      </c>
      <c r="V392" t="s">
        <v>122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48"/>
        <v>7.27</v>
      </c>
      <c r="G393" t="s">
        <v>14</v>
      </c>
      <c r="H393" s="4">
        <f t="shared" si="49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2">
        <f t="shared" si="50"/>
        <v>41653.25</v>
      </c>
      <c r="N393" s="12">
        <f t="shared" si="51"/>
        <v>41655.25</v>
      </c>
      <c r="O393">
        <v>1389852000</v>
      </c>
      <c r="P393">
        <f t="shared" si="52"/>
        <v>2014</v>
      </c>
      <c r="Q393" t="str">
        <f t="shared" si="53"/>
        <v>Jan</v>
      </c>
      <c r="R393" t="b">
        <v>0</v>
      </c>
      <c r="S393" t="b">
        <v>0</v>
      </c>
      <c r="T393" t="str">
        <f t="shared" si="54"/>
        <v>publishing</v>
      </c>
      <c r="U393" t="str">
        <f t="shared" si="55"/>
        <v>nonfiction</v>
      </c>
      <c r="V393" t="s">
        <v>68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48"/>
        <v>65.64</v>
      </c>
      <c r="G394" t="s">
        <v>14</v>
      </c>
      <c r="H394" s="4">
        <f t="shared" si="49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2">
        <f t="shared" si="50"/>
        <v>40549.25</v>
      </c>
      <c r="N394" s="12">
        <f t="shared" si="51"/>
        <v>40551.25</v>
      </c>
      <c r="O394">
        <v>1294466400</v>
      </c>
      <c r="P394">
        <f t="shared" si="52"/>
        <v>2011</v>
      </c>
      <c r="Q394" t="str">
        <f t="shared" si="53"/>
        <v>Jan</v>
      </c>
      <c r="R394" t="b">
        <v>0</v>
      </c>
      <c r="S394" t="b">
        <v>0</v>
      </c>
      <c r="T394" t="str">
        <f t="shared" si="54"/>
        <v>technology</v>
      </c>
      <c r="U394" t="str">
        <f t="shared" si="55"/>
        <v>wearables</v>
      </c>
      <c r="V394" t="s">
        <v>65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48"/>
        <v>228.96</v>
      </c>
      <c r="G395" t="s">
        <v>20</v>
      </c>
      <c r="H395" s="4">
        <f t="shared" si="49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50"/>
        <v>42933.208333333328</v>
      </c>
      <c r="N395" s="12">
        <f t="shared" si="51"/>
        <v>42934.208333333328</v>
      </c>
      <c r="O395">
        <v>1500354000</v>
      </c>
      <c r="P395">
        <f t="shared" si="52"/>
        <v>2017</v>
      </c>
      <c r="Q395" t="str">
        <f t="shared" si="53"/>
        <v>Jul</v>
      </c>
      <c r="R395" t="b">
        <v>0</v>
      </c>
      <c r="S395" t="b">
        <v>0</v>
      </c>
      <c r="T395" t="str">
        <f t="shared" si="54"/>
        <v>music</v>
      </c>
      <c r="U395" t="str">
        <f t="shared" si="55"/>
        <v>jazz</v>
      </c>
      <c r="V395" t="s">
        <v>159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48"/>
        <v>469.38</v>
      </c>
      <c r="G396" t="s">
        <v>20</v>
      </c>
      <c r="H396" s="4">
        <f t="shared" si="49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2">
        <f t="shared" si="50"/>
        <v>41484.208333333336</v>
      </c>
      <c r="N396" s="12">
        <f t="shared" si="51"/>
        <v>41494.208333333336</v>
      </c>
      <c r="O396">
        <v>1375938000</v>
      </c>
      <c r="P396">
        <f t="shared" si="52"/>
        <v>2013</v>
      </c>
      <c r="Q396" t="str">
        <f t="shared" si="53"/>
        <v>Jul</v>
      </c>
      <c r="R396" t="b">
        <v>0</v>
      </c>
      <c r="S396" t="b">
        <v>1</v>
      </c>
      <c r="T396" t="str">
        <f t="shared" si="54"/>
        <v>film &amp; video</v>
      </c>
      <c r="U396" t="str">
        <f t="shared" si="55"/>
        <v>documentary</v>
      </c>
      <c r="V396" t="s">
        <v>42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48"/>
        <v>130.11000000000001</v>
      </c>
      <c r="G397" t="s">
        <v>20</v>
      </c>
      <c r="H397" s="4">
        <f t="shared" si="49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2">
        <f t="shared" si="50"/>
        <v>40885.25</v>
      </c>
      <c r="N397" s="12">
        <f t="shared" si="51"/>
        <v>40886.25</v>
      </c>
      <c r="O397">
        <v>1323410400</v>
      </c>
      <c r="P397">
        <f t="shared" si="52"/>
        <v>2011</v>
      </c>
      <c r="Q397" t="str">
        <f t="shared" si="53"/>
        <v>Dec</v>
      </c>
      <c r="R397" t="b">
        <v>1</v>
      </c>
      <c r="S397" t="b">
        <v>0</v>
      </c>
      <c r="T397" t="str">
        <f t="shared" si="54"/>
        <v>theater</v>
      </c>
      <c r="U397" t="str">
        <f t="shared" si="55"/>
        <v>plays</v>
      </c>
      <c r="V397" t="s">
        <v>33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48"/>
        <v>167.05</v>
      </c>
      <c r="G398" t="s">
        <v>20</v>
      </c>
      <c r="H398" s="4">
        <f t="shared" si="49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2">
        <f t="shared" si="50"/>
        <v>43378.208333333328</v>
      </c>
      <c r="N398" s="12">
        <f t="shared" si="51"/>
        <v>43386.208333333328</v>
      </c>
      <c r="O398">
        <v>1539406800</v>
      </c>
      <c r="P398">
        <f t="shared" si="52"/>
        <v>2018</v>
      </c>
      <c r="Q398" t="str">
        <f t="shared" si="53"/>
        <v>Oct</v>
      </c>
      <c r="R398" t="b">
        <v>0</v>
      </c>
      <c r="S398" t="b">
        <v>0</v>
      </c>
      <c r="T398" t="str">
        <f t="shared" si="54"/>
        <v>film &amp; video</v>
      </c>
      <c r="U398" t="str">
        <f t="shared" si="55"/>
        <v>drama</v>
      </c>
      <c r="V398" t="s">
        <v>53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48"/>
        <v>173.86</v>
      </c>
      <c r="G399" t="s">
        <v>20</v>
      </c>
      <c r="H399" s="4">
        <f t="shared" si="49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2">
        <f t="shared" si="50"/>
        <v>41417.208333333336</v>
      </c>
      <c r="N399" s="12">
        <f t="shared" si="51"/>
        <v>41423.208333333336</v>
      </c>
      <c r="O399">
        <v>1369803600</v>
      </c>
      <c r="P399">
        <f t="shared" si="52"/>
        <v>2013</v>
      </c>
      <c r="Q399" t="str">
        <f t="shared" si="53"/>
        <v>May</v>
      </c>
      <c r="R399" t="b">
        <v>0</v>
      </c>
      <c r="S399" t="b">
        <v>0</v>
      </c>
      <c r="T399" t="str">
        <f t="shared" si="54"/>
        <v>music</v>
      </c>
      <c r="U399" t="str">
        <f t="shared" si="55"/>
        <v>rock</v>
      </c>
      <c r="V399" t="s">
        <v>23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48"/>
        <v>717.76</v>
      </c>
      <c r="G400" t="s">
        <v>20</v>
      </c>
      <c r="H400" s="4">
        <f t="shared" si="49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2">
        <f t="shared" si="50"/>
        <v>43228.208333333328</v>
      </c>
      <c r="N400" s="12">
        <f t="shared" si="51"/>
        <v>43230.208333333328</v>
      </c>
      <c r="O400">
        <v>1525928400</v>
      </c>
      <c r="P400">
        <f t="shared" si="52"/>
        <v>2018</v>
      </c>
      <c r="Q400" t="str">
        <f t="shared" si="53"/>
        <v>May</v>
      </c>
      <c r="R400" t="b">
        <v>0</v>
      </c>
      <c r="S400" t="b">
        <v>1</v>
      </c>
      <c r="T400" t="str">
        <f t="shared" si="54"/>
        <v>film &amp; video</v>
      </c>
      <c r="U400" t="str">
        <f t="shared" si="55"/>
        <v>animation</v>
      </c>
      <c r="V400" t="s">
        <v>71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48"/>
        <v>63.85</v>
      </c>
      <c r="G401" t="s">
        <v>14</v>
      </c>
      <c r="H401" s="4">
        <f t="shared" si="49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2">
        <f t="shared" si="50"/>
        <v>40576.25</v>
      </c>
      <c r="N401" s="12">
        <f t="shared" si="51"/>
        <v>40583.25</v>
      </c>
      <c r="O401">
        <v>1297231200</v>
      </c>
      <c r="P401">
        <f t="shared" si="52"/>
        <v>2011</v>
      </c>
      <c r="Q401" t="str">
        <f t="shared" si="53"/>
        <v>Feb</v>
      </c>
      <c r="R401" t="b">
        <v>0</v>
      </c>
      <c r="S401" t="b">
        <v>0</v>
      </c>
      <c r="T401" t="str">
        <f t="shared" si="54"/>
        <v>music</v>
      </c>
      <c r="U401" t="str">
        <f t="shared" si="55"/>
        <v>indie rock</v>
      </c>
      <c r="V401" t="s">
        <v>60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48"/>
        <v>2</v>
      </c>
      <c r="G402" t="s">
        <v>14</v>
      </c>
      <c r="H402" s="4">
        <f t="shared" si="49"/>
        <v>2</v>
      </c>
      <c r="I402">
        <v>1</v>
      </c>
      <c r="J402" t="s">
        <v>21</v>
      </c>
      <c r="K402" t="s">
        <v>22</v>
      </c>
      <c r="L402">
        <v>1376629200</v>
      </c>
      <c r="M402" s="12">
        <f t="shared" si="50"/>
        <v>41502.208333333336</v>
      </c>
      <c r="N402" s="12">
        <f t="shared" si="51"/>
        <v>41524.208333333336</v>
      </c>
      <c r="O402">
        <v>1378530000</v>
      </c>
      <c r="P402">
        <f t="shared" si="52"/>
        <v>2013</v>
      </c>
      <c r="Q402" t="str">
        <f t="shared" si="53"/>
        <v>Aug</v>
      </c>
      <c r="R402" t="b">
        <v>0</v>
      </c>
      <c r="S402" t="b">
        <v>1</v>
      </c>
      <c r="T402" t="str">
        <f t="shared" si="54"/>
        <v>photography</v>
      </c>
      <c r="U402" t="str">
        <f t="shared" si="55"/>
        <v>photography books</v>
      </c>
      <c r="V402" t="s">
        <v>122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48"/>
        <v>1530.22</v>
      </c>
      <c r="G403" t="s">
        <v>20</v>
      </c>
      <c r="H403" s="4">
        <f t="shared" si="49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2">
        <f t="shared" si="50"/>
        <v>43765.208333333328</v>
      </c>
      <c r="N403" s="12">
        <f t="shared" si="51"/>
        <v>43765.208333333328</v>
      </c>
      <c r="O403">
        <v>1572152400</v>
      </c>
      <c r="P403">
        <f t="shared" si="52"/>
        <v>2019</v>
      </c>
      <c r="Q403" t="str">
        <f t="shared" si="53"/>
        <v>Oct</v>
      </c>
      <c r="R403" t="b">
        <v>0</v>
      </c>
      <c r="S403" t="b">
        <v>0</v>
      </c>
      <c r="T403" t="str">
        <f t="shared" si="54"/>
        <v>theater</v>
      </c>
      <c r="U403" t="str">
        <f t="shared" si="55"/>
        <v>plays</v>
      </c>
      <c r="V403" t="s">
        <v>33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48"/>
        <v>40.36</v>
      </c>
      <c r="G404" t="s">
        <v>14</v>
      </c>
      <c r="H404" s="4">
        <f t="shared" si="49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2">
        <f t="shared" si="50"/>
        <v>40914.25</v>
      </c>
      <c r="N404" s="12">
        <f t="shared" si="51"/>
        <v>40961.25</v>
      </c>
      <c r="O404">
        <v>1329890400</v>
      </c>
      <c r="P404">
        <f t="shared" si="52"/>
        <v>2012</v>
      </c>
      <c r="Q404" t="str">
        <f t="shared" si="53"/>
        <v>Jan</v>
      </c>
      <c r="R404" t="b">
        <v>0</v>
      </c>
      <c r="S404" t="b">
        <v>1</v>
      </c>
      <c r="T404" t="str">
        <f t="shared" si="54"/>
        <v>film &amp; video</v>
      </c>
      <c r="U404" t="str">
        <f t="shared" si="55"/>
        <v>shorts</v>
      </c>
      <c r="V404" t="s">
        <v>100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48"/>
        <v>86.22</v>
      </c>
      <c r="G405" t="s">
        <v>14</v>
      </c>
      <c r="H405" s="4">
        <f t="shared" si="49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50"/>
        <v>40310.208333333336</v>
      </c>
      <c r="N405" s="12">
        <f t="shared" si="51"/>
        <v>40346.208333333336</v>
      </c>
      <c r="O405">
        <v>1276750800</v>
      </c>
      <c r="P405">
        <f t="shared" si="52"/>
        <v>2010</v>
      </c>
      <c r="Q405" t="str">
        <f t="shared" si="53"/>
        <v>May</v>
      </c>
      <c r="R405" t="b">
        <v>0</v>
      </c>
      <c r="S405" t="b">
        <v>1</v>
      </c>
      <c r="T405" t="str">
        <f t="shared" si="54"/>
        <v>theater</v>
      </c>
      <c r="U405" t="str">
        <f t="shared" si="55"/>
        <v>plays</v>
      </c>
      <c r="V405" t="s">
        <v>33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48"/>
        <v>315.58</v>
      </c>
      <c r="G406" t="s">
        <v>20</v>
      </c>
      <c r="H406" s="4">
        <f t="shared" si="49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2">
        <f t="shared" si="50"/>
        <v>43053.25</v>
      </c>
      <c r="N406" s="12">
        <f t="shared" si="51"/>
        <v>43056.25</v>
      </c>
      <c r="O406">
        <v>1510898400</v>
      </c>
      <c r="P406">
        <f t="shared" si="52"/>
        <v>2017</v>
      </c>
      <c r="Q406" t="str">
        <f t="shared" si="53"/>
        <v>Nov</v>
      </c>
      <c r="R406" t="b">
        <v>0</v>
      </c>
      <c r="S406" t="b">
        <v>0</v>
      </c>
      <c r="T406" t="str">
        <f t="shared" si="54"/>
        <v>theater</v>
      </c>
      <c r="U406" t="str">
        <f t="shared" si="55"/>
        <v>plays</v>
      </c>
      <c r="V406" t="s">
        <v>33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48"/>
        <v>89.62</v>
      </c>
      <c r="G407" t="s">
        <v>14</v>
      </c>
      <c r="H407" s="4">
        <f t="shared" si="49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2">
        <f t="shared" si="50"/>
        <v>43255.208333333328</v>
      </c>
      <c r="N407" s="12">
        <f t="shared" si="51"/>
        <v>43305.208333333328</v>
      </c>
      <c r="O407">
        <v>1532408400</v>
      </c>
      <c r="P407">
        <f t="shared" si="52"/>
        <v>2018</v>
      </c>
      <c r="Q407" t="str">
        <f t="shared" si="53"/>
        <v>Jun</v>
      </c>
      <c r="R407" t="b">
        <v>0</v>
      </c>
      <c r="S407" t="b">
        <v>0</v>
      </c>
      <c r="T407" t="str">
        <f t="shared" si="54"/>
        <v>theater</v>
      </c>
      <c r="U407" t="str">
        <f t="shared" si="55"/>
        <v>plays</v>
      </c>
      <c r="V407" t="s">
        <v>33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48"/>
        <v>182.15</v>
      </c>
      <c r="G408" t="s">
        <v>20</v>
      </c>
      <c r="H408" s="4">
        <f t="shared" si="49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2">
        <f t="shared" si="50"/>
        <v>41304.25</v>
      </c>
      <c r="N408" s="12">
        <f t="shared" si="51"/>
        <v>41316.25</v>
      </c>
      <c r="O408">
        <v>1360562400</v>
      </c>
      <c r="P408">
        <f t="shared" si="52"/>
        <v>2013</v>
      </c>
      <c r="Q408" t="str">
        <f t="shared" si="53"/>
        <v>Jan</v>
      </c>
      <c r="R408" t="b">
        <v>1</v>
      </c>
      <c r="S408" t="b">
        <v>0</v>
      </c>
      <c r="T408" t="str">
        <f t="shared" si="54"/>
        <v>film &amp; video</v>
      </c>
      <c r="U408" t="str">
        <f t="shared" si="55"/>
        <v>documentary</v>
      </c>
      <c r="V408" t="s">
        <v>42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48"/>
        <v>355.88</v>
      </c>
      <c r="G409" t="s">
        <v>20</v>
      </c>
      <c r="H409" s="4">
        <f t="shared" si="49"/>
        <v>25</v>
      </c>
      <c r="I409">
        <v>484</v>
      </c>
      <c r="J409" t="s">
        <v>36</v>
      </c>
      <c r="K409" t="s">
        <v>37</v>
      </c>
      <c r="L409">
        <v>1570942800</v>
      </c>
      <c r="M409" s="12">
        <f t="shared" si="50"/>
        <v>43751.208333333328</v>
      </c>
      <c r="N409" s="12">
        <f t="shared" si="51"/>
        <v>43758.208333333328</v>
      </c>
      <c r="O409">
        <v>1571547600</v>
      </c>
      <c r="P409">
        <f t="shared" si="52"/>
        <v>2019</v>
      </c>
      <c r="Q409" t="str">
        <f t="shared" si="53"/>
        <v>Oct</v>
      </c>
      <c r="R409" t="b">
        <v>0</v>
      </c>
      <c r="S409" t="b">
        <v>0</v>
      </c>
      <c r="T409" t="str">
        <f t="shared" si="54"/>
        <v>theater</v>
      </c>
      <c r="U409" t="str">
        <f t="shared" si="55"/>
        <v>plays</v>
      </c>
      <c r="V409" t="s">
        <v>33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48"/>
        <v>131.84</v>
      </c>
      <c r="G410" t="s">
        <v>20</v>
      </c>
      <c r="H410" s="4">
        <f t="shared" si="49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50"/>
        <v>42541.208333333328</v>
      </c>
      <c r="N410" s="12">
        <f t="shared" si="51"/>
        <v>42561.208333333328</v>
      </c>
      <c r="O410">
        <v>1468126800</v>
      </c>
      <c r="P410">
        <f t="shared" si="52"/>
        <v>2016</v>
      </c>
      <c r="Q410" t="str">
        <f t="shared" si="53"/>
        <v>Jun</v>
      </c>
      <c r="R410" t="b">
        <v>0</v>
      </c>
      <c r="S410" t="b">
        <v>0</v>
      </c>
      <c r="T410" t="str">
        <f t="shared" si="54"/>
        <v>film &amp; video</v>
      </c>
      <c r="U410" t="str">
        <f t="shared" si="55"/>
        <v>documentary</v>
      </c>
      <c r="V410" t="s">
        <v>42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48"/>
        <v>46.32</v>
      </c>
      <c r="G411" t="s">
        <v>14</v>
      </c>
      <c r="H411" s="4">
        <f t="shared" si="49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2">
        <f t="shared" si="50"/>
        <v>42843.208333333328</v>
      </c>
      <c r="N411" s="12">
        <f t="shared" si="51"/>
        <v>42847.208333333328</v>
      </c>
      <c r="O411">
        <v>1492837200</v>
      </c>
      <c r="P411">
        <f t="shared" si="52"/>
        <v>2017</v>
      </c>
      <c r="Q411" t="str">
        <f t="shared" si="53"/>
        <v>Apr</v>
      </c>
      <c r="R411" t="b">
        <v>0</v>
      </c>
      <c r="S411" t="b">
        <v>0</v>
      </c>
      <c r="T411" t="str">
        <f t="shared" si="54"/>
        <v>music</v>
      </c>
      <c r="U411" t="str">
        <f t="shared" si="55"/>
        <v>rock</v>
      </c>
      <c r="V411" t="s">
        <v>23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48"/>
        <v>36.130000000000003</v>
      </c>
      <c r="G412" t="s">
        <v>47</v>
      </c>
      <c r="H412" s="4">
        <f t="shared" si="49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2">
        <f t="shared" si="50"/>
        <v>42122.208333333328</v>
      </c>
      <c r="N412" s="12">
        <f t="shared" si="51"/>
        <v>42122.208333333328</v>
      </c>
      <c r="O412">
        <v>1430197200</v>
      </c>
      <c r="P412">
        <f t="shared" si="52"/>
        <v>2015</v>
      </c>
      <c r="Q412" t="str">
        <f t="shared" si="53"/>
        <v>Apr</v>
      </c>
      <c r="R412" t="b">
        <v>0</v>
      </c>
      <c r="S412" t="b">
        <v>0</v>
      </c>
      <c r="T412" t="str">
        <f t="shared" si="54"/>
        <v>games</v>
      </c>
      <c r="U412" t="str">
        <f t="shared" si="55"/>
        <v>mobile games</v>
      </c>
      <c r="V412" t="s">
        <v>292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48"/>
        <v>104.63</v>
      </c>
      <c r="G413" t="s">
        <v>20</v>
      </c>
      <c r="H413" s="4">
        <f t="shared" si="49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2">
        <f t="shared" si="50"/>
        <v>42884.208333333328</v>
      </c>
      <c r="N413" s="12">
        <f t="shared" si="51"/>
        <v>42886.208333333328</v>
      </c>
      <c r="O413">
        <v>1496206800</v>
      </c>
      <c r="P413">
        <f t="shared" si="52"/>
        <v>2017</v>
      </c>
      <c r="Q413" t="str">
        <f t="shared" si="53"/>
        <v>May</v>
      </c>
      <c r="R413" t="b">
        <v>0</v>
      </c>
      <c r="S413" t="b">
        <v>0</v>
      </c>
      <c r="T413" t="str">
        <f t="shared" si="54"/>
        <v>theater</v>
      </c>
      <c r="U413" t="str">
        <f t="shared" si="55"/>
        <v>plays</v>
      </c>
      <c r="V413" t="s">
        <v>33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48"/>
        <v>668.86</v>
      </c>
      <c r="G414" t="s">
        <v>20</v>
      </c>
      <c r="H414" s="4">
        <f t="shared" si="49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2">
        <f t="shared" si="50"/>
        <v>41642.25</v>
      </c>
      <c r="N414" s="12">
        <f t="shared" si="51"/>
        <v>41652.25</v>
      </c>
      <c r="O414">
        <v>1389592800</v>
      </c>
      <c r="P414">
        <f t="shared" si="52"/>
        <v>2014</v>
      </c>
      <c r="Q414" t="str">
        <f t="shared" si="53"/>
        <v>Jan</v>
      </c>
      <c r="R414" t="b">
        <v>0</v>
      </c>
      <c r="S414" t="b">
        <v>0</v>
      </c>
      <c r="T414" t="str">
        <f t="shared" si="54"/>
        <v>publishing</v>
      </c>
      <c r="U414" t="str">
        <f t="shared" si="55"/>
        <v>fiction</v>
      </c>
      <c r="V414" t="s">
        <v>119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48"/>
        <v>62.07</v>
      </c>
      <c r="G415" t="s">
        <v>47</v>
      </c>
      <c r="H415" s="4">
        <f t="shared" si="49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2">
        <f t="shared" si="50"/>
        <v>43431.25</v>
      </c>
      <c r="N415" s="12">
        <f t="shared" si="51"/>
        <v>43458.25</v>
      </c>
      <c r="O415">
        <v>1545631200</v>
      </c>
      <c r="P415">
        <f t="shared" si="52"/>
        <v>2018</v>
      </c>
      <c r="Q415" t="str">
        <f t="shared" si="53"/>
        <v>Nov</v>
      </c>
      <c r="R415" t="b">
        <v>0</v>
      </c>
      <c r="S415" t="b">
        <v>0</v>
      </c>
      <c r="T415" t="str">
        <f t="shared" si="54"/>
        <v>film &amp; video</v>
      </c>
      <c r="U415" t="str">
        <f t="shared" si="55"/>
        <v>animation</v>
      </c>
      <c r="V415" t="s">
        <v>71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48"/>
        <v>84.7</v>
      </c>
      <c r="G416" t="s">
        <v>14</v>
      </c>
      <c r="H416" s="4">
        <f t="shared" si="49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2">
        <f t="shared" si="50"/>
        <v>40288.208333333336</v>
      </c>
      <c r="N416" s="12">
        <f t="shared" si="51"/>
        <v>40296.208333333336</v>
      </c>
      <c r="O416">
        <v>1272430800</v>
      </c>
      <c r="P416">
        <f t="shared" si="52"/>
        <v>2010</v>
      </c>
      <c r="Q416" t="str">
        <f t="shared" si="53"/>
        <v>Apr</v>
      </c>
      <c r="R416" t="b">
        <v>0</v>
      </c>
      <c r="S416" t="b">
        <v>1</v>
      </c>
      <c r="T416" t="str">
        <f t="shared" si="54"/>
        <v>food</v>
      </c>
      <c r="U416" t="str">
        <f t="shared" si="55"/>
        <v>food trucks</v>
      </c>
      <c r="V416" t="s">
        <v>17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48"/>
        <v>11.06</v>
      </c>
      <c r="G417" t="s">
        <v>14</v>
      </c>
      <c r="H417" s="4">
        <f t="shared" si="49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2">
        <f t="shared" si="50"/>
        <v>40921.25</v>
      </c>
      <c r="N417" s="12">
        <f t="shared" si="51"/>
        <v>40938.25</v>
      </c>
      <c r="O417">
        <v>1327903200</v>
      </c>
      <c r="P417">
        <f t="shared" si="52"/>
        <v>2012</v>
      </c>
      <c r="Q417" t="str">
        <f t="shared" si="53"/>
        <v>Jan</v>
      </c>
      <c r="R417" t="b">
        <v>0</v>
      </c>
      <c r="S417" t="b">
        <v>0</v>
      </c>
      <c r="T417" t="str">
        <f t="shared" si="54"/>
        <v>theater</v>
      </c>
      <c r="U417" t="str">
        <f t="shared" si="55"/>
        <v>plays</v>
      </c>
      <c r="V417" t="s">
        <v>33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48"/>
        <v>43.84</v>
      </c>
      <c r="G418" t="s">
        <v>14</v>
      </c>
      <c r="H418" s="4">
        <f t="shared" si="49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2">
        <f t="shared" si="50"/>
        <v>40560.25</v>
      </c>
      <c r="N418" s="12">
        <f t="shared" si="51"/>
        <v>40569.25</v>
      </c>
      <c r="O418">
        <v>1296021600</v>
      </c>
      <c r="P418">
        <f t="shared" si="52"/>
        <v>2011</v>
      </c>
      <c r="Q418" t="str">
        <f t="shared" si="53"/>
        <v>Jan</v>
      </c>
      <c r="R418" t="b">
        <v>0</v>
      </c>
      <c r="S418" t="b">
        <v>1</v>
      </c>
      <c r="T418" t="str">
        <f t="shared" si="54"/>
        <v>film &amp; video</v>
      </c>
      <c r="U418" t="str">
        <f t="shared" si="55"/>
        <v>documentary</v>
      </c>
      <c r="V418" t="s">
        <v>42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48"/>
        <v>55.47</v>
      </c>
      <c r="G419" t="s">
        <v>14</v>
      </c>
      <c r="H419" s="4">
        <f t="shared" si="49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2">
        <f t="shared" si="50"/>
        <v>43407.208333333328</v>
      </c>
      <c r="N419" s="12">
        <f t="shared" si="51"/>
        <v>43431.25</v>
      </c>
      <c r="O419">
        <v>1543298400</v>
      </c>
      <c r="P419">
        <f t="shared" si="52"/>
        <v>2018</v>
      </c>
      <c r="Q419" t="str">
        <f t="shared" si="53"/>
        <v>Nov</v>
      </c>
      <c r="R419" t="b">
        <v>0</v>
      </c>
      <c r="S419" t="b">
        <v>0</v>
      </c>
      <c r="T419" t="str">
        <f t="shared" si="54"/>
        <v>theater</v>
      </c>
      <c r="U419" t="str">
        <f t="shared" si="55"/>
        <v>plays</v>
      </c>
      <c r="V419" t="s">
        <v>33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48"/>
        <v>57.4</v>
      </c>
      <c r="G420" t="s">
        <v>14</v>
      </c>
      <c r="H420" s="4">
        <f t="shared" si="49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50"/>
        <v>41035.208333333336</v>
      </c>
      <c r="N420" s="12">
        <f t="shared" si="51"/>
        <v>41036.208333333336</v>
      </c>
      <c r="O420">
        <v>1336366800</v>
      </c>
      <c r="P420">
        <f t="shared" si="52"/>
        <v>2012</v>
      </c>
      <c r="Q420" t="str">
        <f t="shared" si="53"/>
        <v>May</v>
      </c>
      <c r="R420" t="b">
        <v>0</v>
      </c>
      <c r="S420" t="b">
        <v>0</v>
      </c>
      <c r="T420" t="str">
        <f t="shared" si="54"/>
        <v>film &amp; video</v>
      </c>
      <c r="U420" t="str">
        <f t="shared" si="55"/>
        <v>documentary</v>
      </c>
      <c r="V420" t="s">
        <v>42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48"/>
        <v>123.43</v>
      </c>
      <c r="G421" t="s">
        <v>20</v>
      </c>
      <c r="H421" s="4">
        <f t="shared" si="49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2">
        <f t="shared" si="50"/>
        <v>40899.25</v>
      </c>
      <c r="N421" s="12">
        <f t="shared" si="51"/>
        <v>40905.25</v>
      </c>
      <c r="O421">
        <v>1325052000</v>
      </c>
      <c r="P421">
        <f t="shared" si="52"/>
        <v>2011</v>
      </c>
      <c r="Q421" t="str">
        <f t="shared" si="53"/>
        <v>Dec</v>
      </c>
      <c r="R421" t="b">
        <v>0</v>
      </c>
      <c r="S421" t="b">
        <v>0</v>
      </c>
      <c r="T421" t="str">
        <f t="shared" si="54"/>
        <v>technology</v>
      </c>
      <c r="U421" t="str">
        <f t="shared" si="55"/>
        <v>web</v>
      </c>
      <c r="V421" t="s">
        <v>28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48"/>
        <v>128.46</v>
      </c>
      <c r="G422" t="s">
        <v>20</v>
      </c>
      <c r="H422" s="4">
        <f t="shared" si="49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2">
        <f t="shared" si="50"/>
        <v>42911.208333333328</v>
      </c>
      <c r="N422" s="12">
        <f t="shared" si="51"/>
        <v>42925.208333333328</v>
      </c>
      <c r="O422">
        <v>1499576400</v>
      </c>
      <c r="P422">
        <f t="shared" si="52"/>
        <v>2017</v>
      </c>
      <c r="Q422" t="str">
        <f t="shared" si="53"/>
        <v>Jun</v>
      </c>
      <c r="R422" t="b">
        <v>0</v>
      </c>
      <c r="S422" t="b">
        <v>0</v>
      </c>
      <c r="T422" t="str">
        <f t="shared" si="54"/>
        <v>theater</v>
      </c>
      <c r="U422" t="str">
        <f t="shared" si="55"/>
        <v>plays</v>
      </c>
      <c r="V422" t="s">
        <v>33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48"/>
        <v>63.99</v>
      </c>
      <c r="G423" t="s">
        <v>14</v>
      </c>
      <c r="H423" s="4">
        <f t="shared" si="49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2">
        <f t="shared" si="50"/>
        <v>42915.208333333328</v>
      </c>
      <c r="N423" s="12">
        <f t="shared" si="51"/>
        <v>42945.208333333328</v>
      </c>
      <c r="O423">
        <v>1501304400</v>
      </c>
      <c r="P423">
        <f t="shared" si="52"/>
        <v>2017</v>
      </c>
      <c r="Q423" t="str">
        <f t="shared" si="53"/>
        <v>Jun</v>
      </c>
      <c r="R423" t="b">
        <v>0</v>
      </c>
      <c r="S423" t="b">
        <v>1</v>
      </c>
      <c r="T423" t="str">
        <f t="shared" si="54"/>
        <v>technology</v>
      </c>
      <c r="U423" t="str">
        <f t="shared" si="55"/>
        <v>wearables</v>
      </c>
      <c r="V423" t="s">
        <v>65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48"/>
        <v>127.3</v>
      </c>
      <c r="G424" t="s">
        <v>20</v>
      </c>
      <c r="H424" s="4">
        <f t="shared" si="49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2">
        <f t="shared" si="50"/>
        <v>40285.208333333336</v>
      </c>
      <c r="N424" s="12">
        <f t="shared" si="51"/>
        <v>40305.208333333336</v>
      </c>
      <c r="O424">
        <v>1273208400</v>
      </c>
      <c r="P424">
        <f t="shared" si="52"/>
        <v>2010</v>
      </c>
      <c r="Q424" t="str">
        <f t="shared" si="53"/>
        <v>Apr</v>
      </c>
      <c r="R424" t="b">
        <v>0</v>
      </c>
      <c r="S424" t="b">
        <v>1</v>
      </c>
      <c r="T424" t="str">
        <f t="shared" si="54"/>
        <v>theater</v>
      </c>
      <c r="U424" t="str">
        <f t="shared" si="55"/>
        <v>plays</v>
      </c>
      <c r="V424" t="s">
        <v>33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48"/>
        <v>10.64</v>
      </c>
      <c r="G425" t="s">
        <v>14</v>
      </c>
      <c r="H425" s="4">
        <f t="shared" si="49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2">
        <f t="shared" si="50"/>
        <v>40808.208333333336</v>
      </c>
      <c r="N425" s="12">
        <f t="shared" si="51"/>
        <v>40810.208333333336</v>
      </c>
      <c r="O425">
        <v>1316840400</v>
      </c>
      <c r="P425">
        <f t="shared" si="52"/>
        <v>2011</v>
      </c>
      <c r="Q425" t="str">
        <f t="shared" si="53"/>
        <v>Sep</v>
      </c>
      <c r="R425" t="b">
        <v>0</v>
      </c>
      <c r="S425" t="b">
        <v>1</v>
      </c>
      <c r="T425" t="str">
        <f t="shared" si="54"/>
        <v>food</v>
      </c>
      <c r="U425" t="str">
        <f t="shared" si="55"/>
        <v>food trucks</v>
      </c>
      <c r="V425" t="s">
        <v>17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48"/>
        <v>40.47</v>
      </c>
      <c r="G426" t="s">
        <v>14</v>
      </c>
      <c r="H426" s="4">
        <f t="shared" si="49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2">
        <f t="shared" si="50"/>
        <v>43208.208333333328</v>
      </c>
      <c r="N426" s="12">
        <f t="shared" si="51"/>
        <v>43214.208333333328</v>
      </c>
      <c r="O426">
        <v>1524546000</v>
      </c>
      <c r="P426">
        <f t="shared" si="52"/>
        <v>2018</v>
      </c>
      <c r="Q426" t="str">
        <f t="shared" si="53"/>
        <v>Apr</v>
      </c>
      <c r="R426" t="b">
        <v>0</v>
      </c>
      <c r="S426" t="b">
        <v>0</v>
      </c>
      <c r="T426" t="str">
        <f t="shared" si="54"/>
        <v>music</v>
      </c>
      <c r="U426" t="str">
        <f t="shared" si="55"/>
        <v>indie rock</v>
      </c>
      <c r="V426" t="s">
        <v>60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48"/>
        <v>287.67</v>
      </c>
      <c r="G427" t="s">
        <v>20</v>
      </c>
      <c r="H427" s="4">
        <f t="shared" si="49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2">
        <f t="shared" si="50"/>
        <v>42213.208333333328</v>
      </c>
      <c r="N427" s="12">
        <f t="shared" si="51"/>
        <v>42219.208333333328</v>
      </c>
      <c r="O427">
        <v>1438578000</v>
      </c>
      <c r="P427">
        <f t="shared" si="52"/>
        <v>2015</v>
      </c>
      <c r="Q427" t="str">
        <f t="shared" si="53"/>
        <v>Jul</v>
      </c>
      <c r="R427" t="b">
        <v>0</v>
      </c>
      <c r="S427" t="b">
        <v>0</v>
      </c>
      <c r="T427" t="str">
        <f t="shared" si="54"/>
        <v>photography</v>
      </c>
      <c r="U427" t="str">
        <f t="shared" si="55"/>
        <v>photography books</v>
      </c>
      <c r="V427" t="s">
        <v>122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48"/>
        <v>572.94000000000005</v>
      </c>
      <c r="G428" t="s">
        <v>20</v>
      </c>
      <c r="H428" s="4">
        <f t="shared" si="49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2">
        <f t="shared" si="50"/>
        <v>41332.25</v>
      </c>
      <c r="N428" s="12">
        <f t="shared" si="51"/>
        <v>41339.25</v>
      </c>
      <c r="O428">
        <v>1362549600</v>
      </c>
      <c r="P428">
        <f t="shared" si="52"/>
        <v>2013</v>
      </c>
      <c r="Q428" t="str">
        <f t="shared" si="53"/>
        <v>Feb</v>
      </c>
      <c r="R428" t="b">
        <v>0</v>
      </c>
      <c r="S428" t="b">
        <v>0</v>
      </c>
      <c r="T428" t="str">
        <f t="shared" si="54"/>
        <v>theater</v>
      </c>
      <c r="U428" t="str">
        <f t="shared" si="55"/>
        <v>plays</v>
      </c>
      <c r="V428" t="s">
        <v>33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48"/>
        <v>112.9</v>
      </c>
      <c r="G429" t="s">
        <v>20</v>
      </c>
      <c r="H429" s="4">
        <f t="shared" si="49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2">
        <f t="shared" si="50"/>
        <v>41895.208333333336</v>
      </c>
      <c r="N429" s="12">
        <f t="shared" si="51"/>
        <v>41927.208333333336</v>
      </c>
      <c r="O429">
        <v>1413349200</v>
      </c>
      <c r="P429">
        <f t="shared" si="52"/>
        <v>2014</v>
      </c>
      <c r="Q429" t="str">
        <f t="shared" si="53"/>
        <v>Sep</v>
      </c>
      <c r="R429" t="b">
        <v>0</v>
      </c>
      <c r="S429" t="b">
        <v>1</v>
      </c>
      <c r="T429" t="str">
        <f t="shared" si="54"/>
        <v>theater</v>
      </c>
      <c r="U429" t="str">
        <f t="shared" si="55"/>
        <v>plays</v>
      </c>
      <c r="V429" t="s">
        <v>33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48"/>
        <v>46.39</v>
      </c>
      <c r="G430" t="s">
        <v>14</v>
      </c>
      <c r="H430" s="4">
        <f t="shared" si="49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2">
        <f t="shared" si="50"/>
        <v>40585.25</v>
      </c>
      <c r="N430" s="12">
        <f t="shared" si="51"/>
        <v>40592.25</v>
      </c>
      <c r="O430">
        <v>1298008800</v>
      </c>
      <c r="P430">
        <f t="shared" si="52"/>
        <v>2011</v>
      </c>
      <c r="Q430" t="str">
        <f t="shared" si="53"/>
        <v>Feb</v>
      </c>
      <c r="R430" t="b">
        <v>0</v>
      </c>
      <c r="S430" t="b">
        <v>0</v>
      </c>
      <c r="T430" t="str">
        <f t="shared" si="54"/>
        <v>film &amp; video</v>
      </c>
      <c r="U430" t="str">
        <f t="shared" si="55"/>
        <v>animation</v>
      </c>
      <c r="V430" t="s">
        <v>71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48"/>
        <v>90.68</v>
      </c>
      <c r="G431" t="s">
        <v>74</v>
      </c>
      <c r="H431" s="4">
        <f t="shared" si="49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2">
        <f t="shared" si="50"/>
        <v>41680.25</v>
      </c>
      <c r="N431" s="12">
        <f t="shared" si="51"/>
        <v>41708.208333333336</v>
      </c>
      <c r="O431">
        <v>1394427600</v>
      </c>
      <c r="P431">
        <f t="shared" si="52"/>
        <v>2014</v>
      </c>
      <c r="Q431" t="str">
        <f t="shared" si="53"/>
        <v>Feb</v>
      </c>
      <c r="R431" t="b">
        <v>0</v>
      </c>
      <c r="S431" t="b">
        <v>1</v>
      </c>
      <c r="T431" t="str">
        <f t="shared" si="54"/>
        <v>photography</v>
      </c>
      <c r="U431" t="str">
        <f t="shared" si="55"/>
        <v>photography books</v>
      </c>
      <c r="V431" t="s">
        <v>122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48"/>
        <v>67.739999999999995</v>
      </c>
      <c r="G432" t="s">
        <v>14</v>
      </c>
      <c r="H432" s="4">
        <f t="shared" si="49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2">
        <f t="shared" si="50"/>
        <v>43737.208333333328</v>
      </c>
      <c r="N432" s="12">
        <f t="shared" si="51"/>
        <v>43771.208333333328</v>
      </c>
      <c r="O432">
        <v>1572670800</v>
      </c>
      <c r="P432">
        <f t="shared" si="52"/>
        <v>2019</v>
      </c>
      <c r="Q432" t="str">
        <f t="shared" si="53"/>
        <v>Sep</v>
      </c>
      <c r="R432" t="b">
        <v>0</v>
      </c>
      <c r="S432" t="b">
        <v>0</v>
      </c>
      <c r="T432" t="str">
        <f t="shared" si="54"/>
        <v>theater</v>
      </c>
      <c r="U432" t="str">
        <f t="shared" si="55"/>
        <v>plays</v>
      </c>
      <c r="V432" t="s">
        <v>33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48"/>
        <v>192.49</v>
      </c>
      <c r="G433" t="s">
        <v>20</v>
      </c>
      <c r="H433" s="4">
        <f t="shared" si="49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2">
        <f t="shared" si="50"/>
        <v>43273.208333333328</v>
      </c>
      <c r="N433" s="12">
        <f t="shared" si="51"/>
        <v>43290.208333333328</v>
      </c>
      <c r="O433">
        <v>1531112400</v>
      </c>
      <c r="P433">
        <f t="shared" si="52"/>
        <v>2018</v>
      </c>
      <c r="Q433" t="str">
        <f t="shared" si="53"/>
        <v>Jun</v>
      </c>
      <c r="R433" t="b">
        <v>1</v>
      </c>
      <c r="S433" t="b">
        <v>0</v>
      </c>
      <c r="T433" t="str">
        <f t="shared" si="54"/>
        <v>theater</v>
      </c>
      <c r="U433" t="str">
        <f t="shared" si="55"/>
        <v>plays</v>
      </c>
      <c r="V433" t="s">
        <v>33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48"/>
        <v>82.71</v>
      </c>
      <c r="G434" t="s">
        <v>14</v>
      </c>
      <c r="H434" s="4">
        <f t="shared" si="49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2">
        <f t="shared" si="50"/>
        <v>41761.208333333336</v>
      </c>
      <c r="N434" s="12">
        <f t="shared" si="51"/>
        <v>41781.208333333336</v>
      </c>
      <c r="O434">
        <v>1400734800</v>
      </c>
      <c r="P434">
        <f t="shared" si="52"/>
        <v>2014</v>
      </c>
      <c r="Q434" t="str">
        <f t="shared" si="53"/>
        <v>May</v>
      </c>
      <c r="R434" t="b">
        <v>0</v>
      </c>
      <c r="S434" t="b">
        <v>0</v>
      </c>
      <c r="T434" t="str">
        <f t="shared" si="54"/>
        <v>theater</v>
      </c>
      <c r="U434" t="str">
        <f t="shared" si="55"/>
        <v>plays</v>
      </c>
      <c r="V434" t="s">
        <v>33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48"/>
        <v>54.16</v>
      </c>
      <c r="G435" t="s">
        <v>14</v>
      </c>
      <c r="H435" s="4">
        <f t="shared" si="49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2">
        <f t="shared" si="50"/>
        <v>41603.25</v>
      </c>
      <c r="N435" s="12">
        <f t="shared" si="51"/>
        <v>41619.25</v>
      </c>
      <c r="O435">
        <v>1386741600</v>
      </c>
      <c r="P435">
        <f t="shared" si="52"/>
        <v>2013</v>
      </c>
      <c r="Q435" t="str">
        <f t="shared" si="53"/>
        <v>Nov</v>
      </c>
      <c r="R435" t="b">
        <v>0</v>
      </c>
      <c r="S435" t="b">
        <v>1</v>
      </c>
      <c r="T435" t="str">
        <f t="shared" si="54"/>
        <v>film &amp; video</v>
      </c>
      <c r="U435" t="str">
        <f t="shared" si="55"/>
        <v>documentary</v>
      </c>
      <c r="V435" t="s">
        <v>42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48"/>
        <v>16.72</v>
      </c>
      <c r="G436" t="s">
        <v>74</v>
      </c>
      <c r="H436" s="4">
        <f t="shared" si="49"/>
        <v>90.3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50"/>
        <v>42705.25</v>
      </c>
      <c r="N436" s="12">
        <f t="shared" si="51"/>
        <v>42719.25</v>
      </c>
      <c r="O436">
        <v>1481781600</v>
      </c>
      <c r="P436">
        <f t="shared" si="52"/>
        <v>2016</v>
      </c>
      <c r="Q436" t="str">
        <f t="shared" si="53"/>
        <v>Dec</v>
      </c>
      <c r="R436" t="b">
        <v>1</v>
      </c>
      <c r="S436" t="b">
        <v>0</v>
      </c>
      <c r="T436" t="str">
        <f t="shared" si="54"/>
        <v>theater</v>
      </c>
      <c r="U436" t="str">
        <f t="shared" si="55"/>
        <v>plays</v>
      </c>
      <c r="V436" t="s">
        <v>33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48"/>
        <v>116.88</v>
      </c>
      <c r="G437" t="s">
        <v>20</v>
      </c>
      <c r="H437" s="4">
        <f t="shared" si="49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2">
        <f t="shared" si="50"/>
        <v>41988.25</v>
      </c>
      <c r="N437" s="12">
        <f t="shared" si="51"/>
        <v>42000.25</v>
      </c>
      <c r="O437">
        <v>1419660000</v>
      </c>
      <c r="P437">
        <f t="shared" si="52"/>
        <v>2014</v>
      </c>
      <c r="Q437" t="str">
        <f t="shared" si="53"/>
        <v>Dec</v>
      </c>
      <c r="R437" t="b">
        <v>0</v>
      </c>
      <c r="S437" t="b">
        <v>1</v>
      </c>
      <c r="T437" t="str">
        <f t="shared" si="54"/>
        <v>theater</v>
      </c>
      <c r="U437" t="str">
        <f t="shared" si="55"/>
        <v>plays</v>
      </c>
      <c r="V437" t="s">
        <v>33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48"/>
        <v>1052.1500000000001</v>
      </c>
      <c r="G438" t="s">
        <v>20</v>
      </c>
      <c r="H438" s="4">
        <f t="shared" si="49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2">
        <f t="shared" si="50"/>
        <v>43575.208333333328</v>
      </c>
      <c r="N438" s="12">
        <f t="shared" si="51"/>
        <v>43576.208333333328</v>
      </c>
      <c r="O438">
        <v>1555822800</v>
      </c>
      <c r="P438">
        <f t="shared" si="52"/>
        <v>2019</v>
      </c>
      <c r="Q438" t="str">
        <f t="shared" si="53"/>
        <v>Apr</v>
      </c>
      <c r="R438" t="b">
        <v>0</v>
      </c>
      <c r="S438" t="b">
        <v>0</v>
      </c>
      <c r="T438" t="str">
        <f t="shared" si="54"/>
        <v>music</v>
      </c>
      <c r="U438" t="str">
        <f t="shared" si="55"/>
        <v>jazz</v>
      </c>
      <c r="V438" t="s">
        <v>159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48"/>
        <v>123.07</v>
      </c>
      <c r="G439" t="s">
        <v>20</v>
      </c>
      <c r="H439" s="4">
        <f t="shared" si="49"/>
        <v>51.921875</v>
      </c>
      <c r="I439">
        <v>192</v>
      </c>
      <c r="J439" t="s">
        <v>21</v>
      </c>
      <c r="K439" t="s">
        <v>22</v>
      </c>
      <c r="L439">
        <v>1442120400</v>
      </c>
      <c r="M439" s="12">
        <f t="shared" si="50"/>
        <v>42260.208333333328</v>
      </c>
      <c r="N439" s="12">
        <f t="shared" si="51"/>
        <v>42263.208333333328</v>
      </c>
      <c r="O439">
        <v>1442379600</v>
      </c>
      <c r="P439">
        <f t="shared" si="52"/>
        <v>2015</v>
      </c>
      <c r="Q439" t="str">
        <f t="shared" si="53"/>
        <v>Sep</v>
      </c>
      <c r="R439" t="b">
        <v>0</v>
      </c>
      <c r="S439" t="b">
        <v>1</v>
      </c>
      <c r="T439" t="str">
        <f t="shared" si="54"/>
        <v>film &amp; video</v>
      </c>
      <c r="U439" t="str">
        <f t="shared" si="55"/>
        <v>animation</v>
      </c>
      <c r="V439" t="s">
        <v>71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48"/>
        <v>178.64</v>
      </c>
      <c r="G440" t="s">
        <v>20</v>
      </c>
      <c r="H440" s="4">
        <f t="shared" si="49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2">
        <f t="shared" si="50"/>
        <v>41337.25</v>
      </c>
      <c r="N440" s="12">
        <f t="shared" si="51"/>
        <v>41367.208333333336</v>
      </c>
      <c r="O440">
        <v>1364965200</v>
      </c>
      <c r="P440">
        <f t="shared" si="52"/>
        <v>2013</v>
      </c>
      <c r="Q440" t="str">
        <f t="shared" si="53"/>
        <v>Mar</v>
      </c>
      <c r="R440" t="b">
        <v>0</v>
      </c>
      <c r="S440" t="b">
        <v>0</v>
      </c>
      <c r="T440" t="str">
        <f t="shared" si="54"/>
        <v>theater</v>
      </c>
      <c r="U440" t="str">
        <f t="shared" si="55"/>
        <v>plays</v>
      </c>
      <c r="V440" t="s">
        <v>33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48"/>
        <v>355.28</v>
      </c>
      <c r="G441" t="s">
        <v>20</v>
      </c>
      <c r="H441" s="4">
        <f t="shared" si="49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2">
        <f t="shared" si="50"/>
        <v>42680.208333333328</v>
      </c>
      <c r="N441" s="12">
        <f t="shared" si="51"/>
        <v>42687.25</v>
      </c>
      <c r="O441">
        <v>1479016800</v>
      </c>
      <c r="P441">
        <f t="shared" si="52"/>
        <v>2016</v>
      </c>
      <c r="Q441" t="str">
        <f t="shared" si="53"/>
        <v>Nov</v>
      </c>
      <c r="R441" t="b">
        <v>0</v>
      </c>
      <c r="S441" t="b">
        <v>0</v>
      </c>
      <c r="T441" t="str">
        <f t="shared" si="54"/>
        <v>film &amp; video</v>
      </c>
      <c r="U441" t="str">
        <f t="shared" si="55"/>
        <v>science fiction</v>
      </c>
      <c r="V441" t="s">
        <v>474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48"/>
        <v>161.91</v>
      </c>
      <c r="G442" t="s">
        <v>20</v>
      </c>
      <c r="H442" s="4">
        <f t="shared" si="49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2">
        <f t="shared" si="50"/>
        <v>42916.208333333328</v>
      </c>
      <c r="N442" s="12">
        <f t="shared" si="51"/>
        <v>42926.208333333328</v>
      </c>
      <c r="O442">
        <v>1499662800</v>
      </c>
      <c r="P442">
        <f t="shared" si="52"/>
        <v>2017</v>
      </c>
      <c r="Q442" t="str">
        <f t="shared" si="53"/>
        <v>Jun</v>
      </c>
      <c r="R442" t="b">
        <v>0</v>
      </c>
      <c r="S442" t="b">
        <v>0</v>
      </c>
      <c r="T442" t="str">
        <f t="shared" si="54"/>
        <v>film &amp; video</v>
      </c>
      <c r="U442" t="str">
        <f t="shared" si="55"/>
        <v>television</v>
      </c>
      <c r="V442" t="s">
        <v>269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48"/>
        <v>24.91</v>
      </c>
      <c r="G443" t="s">
        <v>14</v>
      </c>
      <c r="H443" s="4">
        <f t="shared" si="49"/>
        <v>54.5</v>
      </c>
      <c r="I443">
        <v>32</v>
      </c>
      <c r="J443" t="s">
        <v>21</v>
      </c>
      <c r="K443" t="s">
        <v>22</v>
      </c>
      <c r="L443">
        <v>1335416400</v>
      </c>
      <c r="M443" s="12">
        <f t="shared" si="50"/>
        <v>41025.208333333336</v>
      </c>
      <c r="N443" s="12">
        <f t="shared" si="51"/>
        <v>41053.208333333336</v>
      </c>
      <c r="O443">
        <v>1337835600</v>
      </c>
      <c r="P443">
        <f t="shared" si="52"/>
        <v>2012</v>
      </c>
      <c r="Q443" t="str">
        <f t="shared" si="53"/>
        <v>Apr</v>
      </c>
      <c r="R443" t="b">
        <v>0</v>
      </c>
      <c r="S443" t="b">
        <v>0</v>
      </c>
      <c r="T443" t="str">
        <f t="shared" si="54"/>
        <v>technology</v>
      </c>
      <c r="U443" t="str">
        <f t="shared" si="55"/>
        <v>wearables</v>
      </c>
      <c r="V443" t="s">
        <v>65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48"/>
        <v>198.72</v>
      </c>
      <c r="G444" t="s">
        <v>20</v>
      </c>
      <c r="H444" s="4">
        <f t="shared" si="49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2">
        <f t="shared" si="50"/>
        <v>42980.208333333328</v>
      </c>
      <c r="N444" s="12">
        <f t="shared" si="51"/>
        <v>42996.208333333328</v>
      </c>
      <c r="O444">
        <v>1505710800</v>
      </c>
      <c r="P444">
        <f t="shared" si="52"/>
        <v>2017</v>
      </c>
      <c r="Q444" t="str">
        <f t="shared" si="53"/>
        <v>Sep</v>
      </c>
      <c r="R444" t="b">
        <v>0</v>
      </c>
      <c r="S444" t="b">
        <v>0</v>
      </c>
      <c r="T444" t="str">
        <f t="shared" si="54"/>
        <v>theater</v>
      </c>
      <c r="U444" t="str">
        <f t="shared" si="55"/>
        <v>plays</v>
      </c>
      <c r="V444" t="s">
        <v>33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48"/>
        <v>34.75</v>
      </c>
      <c r="G445" t="s">
        <v>74</v>
      </c>
      <c r="H445" s="4">
        <f t="shared" si="49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2">
        <f t="shared" si="50"/>
        <v>40451.208333333336</v>
      </c>
      <c r="N445" s="12">
        <f t="shared" si="51"/>
        <v>40470.208333333336</v>
      </c>
      <c r="O445">
        <v>1287464400</v>
      </c>
      <c r="P445">
        <f t="shared" si="52"/>
        <v>2010</v>
      </c>
      <c r="Q445" t="str">
        <f t="shared" si="53"/>
        <v>Sep</v>
      </c>
      <c r="R445" t="b">
        <v>0</v>
      </c>
      <c r="S445" t="b">
        <v>0</v>
      </c>
      <c r="T445" t="str">
        <f t="shared" si="54"/>
        <v>theater</v>
      </c>
      <c r="U445" t="str">
        <f t="shared" si="55"/>
        <v>plays</v>
      </c>
      <c r="V445" t="s">
        <v>33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48"/>
        <v>176.42</v>
      </c>
      <c r="G446" t="s">
        <v>20</v>
      </c>
      <c r="H446" s="4">
        <f t="shared" si="49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2">
        <f t="shared" si="50"/>
        <v>40748.208333333336</v>
      </c>
      <c r="N446" s="12">
        <f t="shared" si="51"/>
        <v>40750.208333333336</v>
      </c>
      <c r="O446">
        <v>1311656400</v>
      </c>
      <c r="P446">
        <f t="shared" si="52"/>
        <v>2011</v>
      </c>
      <c r="Q446" t="str">
        <f t="shared" si="53"/>
        <v>Jul</v>
      </c>
      <c r="R446" t="b">
        <v>0</v>
      </c>
      <c r="S446" t="b">
        <v>1</v>
      </c>
      <c r="T446" t="str">
        <f t="shared" si="54"/>
        <v>music</v>
      </c>
      <c r="U446" t="str">
        <f t="shared" si="55"/>
        <v>indie rock</v>
      </c>
      <c r="V446" t="s">
        <v>60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48"/>
        <v>511.38</v>
      </c>
      <c r="G447" t="s">
        <v>20</v>
      </c>
      <c r="H447" s="4">
        <f t="shared" si="49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2">
        <f t="shared" si="50"/>
        <v>40515.25</v>
      </c>
      <c r="N447" s="12">
        <f t="shared" si="51"/>
        <v>40536.25</v>
      </c>
      <c r="O447">
        <v>1293170400</v>
      </c>
      <c r="P447">
        <f t="shared" si="52"/>
        <v>2010</v>
      </c>
      <c r="Q447" t="str">
        <f t="shared" si="53"/>
        <v>Dec</v>
      </c>
      <c r="R447" t="b">
        <v>0</v>
      </c>
      <c r="S447" t="b">
        <v>1</v>
      </c>
      <c r="T447" t="str">
        <f t="shared" si="54"/>
        <v>theater</v>
      </c>
      <c r="U447" t="str">
        <f t="shared" si="55"/>
        <v>plays</v>
      </c>
      <c r="V447" t="s">
        <v>33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48"/>
        <v>82.04</v>
      </c>
      <c r="G448" t="s">
        <v>14</v>
      </c>
      <c r="H448" s="4">
        <f t="shared" si="49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2">
        <f t="shared" si="50"/>
        <v>41261.25</v>
      </c>
      <c r="N448" s="12">
        <f t="shared" si="51"/>
        <v>41263.25</v>
      </c>
      <c r="O448">
        <v>1355983200</v>
      </c>
      <c r="P448">
        <f t="shared" si="52"/>
        <v>2012</v>
      </c>
      <c r="Q448" t="str">
        <f t="shared" si="53"/>
        <v>Dec</v>
      </c>
      <c r="R448" t="b">
        <v>0</v>
      </c>
      <c r="S448" t="b">
        <v>0</v>
      </c>
      <c r="T448" t="str">
        <f t="shared" si="54"/>
        <v>technology</v>
      </c>
      <c r="U448" t="str">
        <f t="shared" si="55"/>
        <v>wearables</v>
      </c>
      <c r="V448" t="s">
        <v>65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48"/>
        <v>24.33</v>
      </c>
      <c r="G449" t="s">
        <v>74</v>
      </c>
      <c r="H449" s="4">
        <f t="shared" si="49"/>
        <v>86</v>
      </c>
      <c r="I449">
        <v>439</v>
      </c>
      <c r="J449" t="s">
        <v>40</v>
      </c>
      <c r="K449" t="s">
        <v>41</v>
      </c>
      <c r="L449">
        <v>1513663200</v>
      </c>
      <c r="M449" s="12">
        <f t="shared" si="50"/>
        <v>43088.25</v>
      </c>
      <c r="N449" s="12">
        <f t="shared" si="51"/>
        <v>43104.25</v>
      </c>
      <c r="O449">
        <v>1515045600</v>
      </c>
      <c r="P449">
        <f t="shared" si="52"/>
        <v>2017</v>
      </c>
      <c r="Q449" t="str">
        <f t="shared" si="53"/>
        <v>Dec</v>
      </c>
      <c r="R449" t="b">
        <v>0</v>
      </c>
      <c r="S449" t="b">
        <v>0</v>
      </c>
      <c r="T449" t="str">
        <f t="shared" si="54"/>
        <v>film &amp; video</v>
      </c>
      <c r="U449" t="str">
        <f t="shared" si="55"/>
        <v>television</v>
      </c>
      <c r="V449" t="s">
        <v>269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si="48"/>
        <v>50.48</v>
      </c>
      <c r="G450" t="s">
        <v>14</v>
      </c>
      <c r="H450" s="4">
        <f t="shared" si="49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2">
        <f t="shared" si="50"/>
        <v>41378.208333333336</v>
      </c>
      <c r="N450" s="12">
        <f t="shared" si="51"/>
        <v>41380.208333333336</v>
      </c>
      <c r="O450">
        <v>1366088400</v>
      </c>
      <c r="P450">
        <f t="shared" si="52"/>
        <v>2013</v>
      </c>
      <c r="Q450" t="str">
        <f t="shared" si="53"/>
        <v>Apr</v>
      </c>
      <c r="R450" t="b">
        <v>0</v>
      </c>
      <c r="S450" t="b">
        <v>1</v>
      </c>
      <c r="T450" t="str">
        <f t="shared" si="54"/>
        <v>games</v>
      </c>
      <c r="U450" t="str">
        <f t="shared" si="55"/>
        <v>video games</v>
      </c>
      <c r="V450" t="s">
        <v>89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ref="F451:F514" si="56">ROUND(E451/D451*100,2)</f>
        <v>967</v>
      </c>
      <c r="G451" t="s">
        <v>20</v>
      </c>
      <c r="H451" s="4">
        <f t="shared" ref="H451:H514" si="57">IF(E451=0,0,E451/I451)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2">
        <f t="shared" ref="M451:M514" si="58">(((L451/60)/60)/24)+DATE(1970,1,1)</f>
        <v>43530.25</v>
      </c>
      <c r="N451" s="12">
        <f t="shared" ref="N451:N514" si="59">(((O451/60)/60)/24)+DATE(1970,1,1)</f>
        <v>43547.208333333328</v>
      </c>
      <c r="O451">
        <v>1553317200</v>
      </c>
      <c r="P451">
        <f t="shared" ref="P451:P514" si="60">YEAR(M451)</f>
        <v>2019</v>
      </c>
      <c r="Q451" t="str">
        <f t="shared" ref="Q451:Q514" si="61">TEXT(MONTH(M451)*29,"mmm")</f>
        <v>Mar</v>
      </c>
      <c r="R451" t="b">
        <v>0</v>
      </c>
      <c r="S451" t="b">
        <v>0</v>
      </c>
      <c r="T451" t="str">
        <f t="shared" ref="T451:T514" si="62">LEFT(V451,SEARCH("/",V451,1)-1)</f>
        <v>games</v>
      </c>
      <c r="U451" t="str">
        <f t="shared" ref="U451:U514" si="63">RIGHT(V451,LEN(V451)-SEARCH("/",V451,1))</f>
        <v>video games</v>
      </c>
      <c r="V451" t="s">
        <v>89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56"/>
        <v>4</v>
      </c>
      <c r="G452" t="s">
        <v>14</v>
      </c>
      <c r="H452" s="4">
        <f t="shared" si="57"/>
        <v>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58"/>
        <v>43394.208333333328</v>
      </c>
      <c r="N452" s="12">
        <f t="shared" si="59"/>
        <v>43417.25</v>
      </c>
      <c r="O452">
        <v>1542088800</v>
      </c>
      <c r="P452">
        <f t="shared" si="60"/>
        <v>2018</v>
      </c>
      <c r="Q452" t="str">
        <f t="shared" si="61"/>
        <v>Oct</v>
      </c>
      <c r="R452" t="b">
        <v>0</v>
      </c>
      <c r="S452" t="b">
        <v>0</v>
      </c>
      <c r="T452" t="str">
        <f t="shared" si="62"/>
        <v>film &amp; video</v>
      </c>
      <c r="U452" t="str">
        <f t="shared" si="63"/>
        <v>animation</v>
      </c>
      <c r="V452" t="s">
        <v>71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56"/>
        <v>122.85</v>
      </c>
      <c r="G453" t="s">
        <v>20</v>
      </c>
      <c r="H453" s="4">
        <f t="shared" si="57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2">
        <f t="shared" si="58"/>
        <v>42935.208333333328</v>
      </c>
      <c r="N453" s="12">
        <f t="shared" si="59"/>
        <v>42966.208333333328</v>
      </c>
      <c r="O453">
        <v>1503118800</v>
      </c>
      <c r="P453">
        <f t="shared" si="60"/>
        <v>2017</v>
      </c>
      <c r="Q453" t="str">
        <f t="shared" si="61"/>
        <v>Jul</v>
      </c>
      <c r="R453" t="b">
        <v>0</v>
      </c>
      <c r="S453" t="b">
        <v>0</v>
      </c>
      <c r="T453" t="str">
        <f t="shared" si="62"/>
        <v>music</v>
      </c>
      <c r="U453" t="str">
        <f t="shared" si="63"/>
        <v>rock</v>
      </c>
      <c r="V453" t="s">
        <v>23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56"/>
        <v>63.44</v>
      </c>
      <c r="G454" t="s">
        <v>14</v>
      </c>
      <c r="H454" s="4">
        <f t="shared" si="57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2">
        <f t="shared" si="58"/>
        <v>40365.208333333336</v>
      </c>
      <c r="N454" s="12">
        <f t="shared" si="59"/>
        <v>40366.208333333336</v>
      </c>
      <c r="O454">
        <v>1278478800</v>
      </c>
      <c r="P454">
        <f t="shared" si="60"/>
        <v>2010</v>
      </c>
      <c r="Q454" t="str">
        <f t="shared" si="61"/>
        <v>Jul</v>
      </c>
      <c r="R454" t="b">
        <v>0</v>
      </c>
      <c r="S454" t="b">
        <v>0</v>
      </c>
      <c r="T454" t="str">
        <f t="shared" si="62"/>
        <v>film &amp; video</v>
      </c>
      <c r="U454" t="str">
        <f t="shared" si="63"/>
        <v>drama</v>
      </c>
      <c r="V454" t="s">
        <v>53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56"/>
        <v>56.33</v>
      </c>
      <c r="G455" t="s">
        <v>14</v>
      </c>
      <c r="H455" s="4">
        <f t="shared" si="57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2">
        <f t="shared" si="58"/>
        <v>42705.25</v>
      </c>
      <c r="N455" s="12">
        <f t="shared" si="59"/>
        <v>42746.25</v>
      </c>
      <c r="O455">
        <v>1484114400</v>
      </c>
      <c r="P455">
        <f t="shared" si="60"/>
        <v>2016</v>
      </c>
      <c r="Q455" t="str">
        <f t="shared" si="61"/>
        <v>Dec</v>
      </c>
      <c r="R455" t="b">
        <v>0</v>
      </c>
      <c r="S455" t="b">
        <v>0</v>
      </c>
      <c r="T455" t="str">
        <f t="shared" si="62"/>
        <v>film &amp; video</v>
      </c>
      <c r="U455" t="str">
        <f t="shared" si="63"/>
        <v>science fiction</v>
      </c>
      <c r="V455" t="s">
        <v>474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56"/>
        <v>44.08</v>
      </c>
      <c r="G456" t="s">
        <v>14</v>
      </c>
      <c r="H456" s="4">
        <f t="shared" si="57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2">
        <f t="shared" si="58"/>
        <v>41568.208333333336</v>
      </c>
      <c r="N456" s="12">
        <f t="shared" si="59"/>
        <v>41604.25</v>
      </c>
      <c r="O456">
        <v>1385445600</v>
      </c>
      <c r="P456">
        <f t="shared" si="60"/>
        <v>2013</v>
      </c>
      <c r="Q456" t="str">
        <f t="shared" si="61"/>
        <v>Oct</v>
      </c>
      <c r="R456" t="b">
        <v>0</v>
      </c>
      <c r="S456" t="b">
        <v>1</v>
      </c>
      <c r="T456" t="str">
        <f t="shared" si="62"/>
        <v>film &amp; video</v>
      </c>
      <c r="U456" t="str">
        <f t="shared" si="63"/>
        <v>drama</v>
      </c>
      <c r="V456" t="s">
        <v>53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56"/>
        <v>118.37</v>
      </c>
      <c r="G457" t="s">
        <v>20</v>
      </c>
      <c r="H457" s="4">
        <f t="shared" si="57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2">
        <f t="shared" si="58"/>
        <v>40809.208333333336</v>
      </c>
      <c r="N457" s="12">
        <f t="shared" si="59"/>
        <v>40832.208333333336</v>
      </c>
      <c r="O457">
        <v>1318741200</v>
      </c>
      <c r="P457">
        <f t="shared" si="60"/>
        <v>2011</v>
      </c>
      <c r="Q457" t="str">
        <f t="shared" si="61"/>
        <v>Sep</v>
      </c>
      <c r="R457" t="b">
        <v>0</v>
      </c>
      <c r="S457" t="b">
        <v>0</v>
      </c>
      <c r="T457" t="str">
        <f t="shared" si="62"/>
        <v>theater</v>
      </c>
      <c r="U457" t="str">
        <f t="shared" si="63"/>
        <v>plays</v>
      </c>
      <c r="V457" t="s">
        <v>33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56"/>
        <v>104.12</v>
      </c>
      <c r="G458" t="s">
        <v>20</v>
      </c>
      <c r="H458" s="4">
        <f t="shared" si="57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2">
        <f t="shared" si="58"/>
        <v>43141.25</v>
      </c>
      <c r="N458" s="12">
        <f t="shared" si="59"/>
        <v>43141.25</v>
      </c>
      <c r="O458">
        <v>1518242400</v>
      </c>
      <c r="P458">
        <f t="shared" si="60"/>
        <v>2018</v>
      </c>
      <c r="Q458" t="str">
        <f t="shared" si="61"/>
        <v>Feb</v>
      </c>
      <c r="R458" t="b">
        <v>0</v>
      </c>
      <c r="S458" t="b">
        <v>1</v>
      </c>
      <c r="T458" t="str">
        <f t="shared" si="62"/>
        <v>music</v>
      </c>
      <c r="U458" t="str">
        <f t="shared" si="63"/>
        <v>indie rock</v>
      </c>
      <c r="V458" t="s">
        <v>60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56"/>
        <v>26.64</v>
      </c>
      <c r="G459" t="s">
        <v>14</v>
      </c>
      <c r="H459" s="4">
        <f t="shared" si="57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2">
        <f t="shared" si="58"/>
        <v>42657.208333333328</v>
      </c>
      <c r="N459" s="12">
        <f t="shared" si="59"/>
        <v>42659.208333333328</v>
      </c>
      <c r="O459">
        <v>1476594000</v>
      </c>
      <c r="P459">
        <f t="shared" si="60"/>
        <v>2016</v>
      </c>
      <c r="Q459" t="str">
        <f t="shared" si="61"/>
        <v>Oct</v>
      </c>
      <c r="R459" t="b">
        <v>0</v>
      </c>
      <c r="S459" t="b">
        <v>0</v>
      </c>
      <c r="T459" t="str">
        <f t="shared" si="62"/>
        <v>theater</v>
      </c>
      <c r="U459" t="str">
        <f t="shared" si="63"/>
        <v>plays</v>
      </c>
      <c r="V459" t="s">
        <v>33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56"/>
        <v>351.2</v>
      </c>
      <c r="G460" t="s">
        <v>20</v>
      </c>
      <c r="H460" s="4">
        <f t="shared" si="57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2">
        <f t="shared" si="58"/>
        <v>40265.208333333336</v>
      </c>
      <c r="N460" s="12">
        <f t="shared" si="59"/>
        <v>40309.208333333336</v>
      </c>
      <c r="O460">
        <v>1273554000</v>
      </c>
      <c r="P460">
        <f t="shared" si="60"/>
        <v>2010</v>
      </c>
      <c r="Q460" t="str">
        <f t="shared" si="61"/>
        <v>Mar</v>
      </c>
      <c r="R460" t="b">
        <v>0</v>
      </c>
      <c r="S460" t="b">
        <v>0</v>
      </c>
      <c r="T460" t="str">
        <f t="shared" si="62"/>
        <v>theater</v>
      </c>
      <c r="U460" t="str">
        <f t="shared" si="63"/>
        <v>plays</v>
      </c>
      <c r="V460" t="s">
        <v>33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56"/>
        <v>90.06</v>
      </c>
      <c r="G461" t="s">
        <v>14</v>
      </c>
      <c r="H461" s="4">
        <f t="shared" si="57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2">
        <f t="shared" si="58"/>
        <v>42001.25</v>
      </c>
      <c r="N461" s="12">
        <f t="shared" si="59"/>
        <v>42026.25</v>
      </c>
      <c r="O461">
        <v>1421906400</v>
      </c>
      <c r="P461">
        <f t="shared" si="60"/>
        <v>2014</v>
      </c>
      <c r="Q461" t="str">
        <f t="shared" si="61"/>
        <v>Dec</v>
      </c>
      <c r="R461" t="b">
        <v>0</v>
      </c>
      <c r="S461" t="b">
        <v>0</v>
      </c>
      <c r="T461" t="str">
        <f t="shared" si="62"/>
        <v>film &amp; video</v>
      </c>
      <c r="U461" t="str">
        <f t="shared" si="63"/>
        <v>documentary</v>
      </c>
      <c r="V461" t="s">
        <v>42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56"/>
        <v>171.63</v>
      </c>
      <c r="G462" t="s">
        <v>20</v>
      </c>
      <c r="H462" s="4">
        <f t="shared" si="57"/>
        <v>82.38</v>
      </c>
      <c r="I462">
        <v>50</v>
      </c>
      <c r="J462" t="s">
        <v>21</v>
      </c>
      <c r="K462" t="s">
        <v>22</v>
      </c>
      <c r="L462">
        <v>1281330000</v>
      </c>
      <c r="M462" s="12">
        <f t="shared" si="58"/>
        <v>40399.208333333336</v>
      </c>
      <c r="N462" s="12">
        <f t="shared" si="59"/>
        <v>40402.208333333336</v>
      </c>
      <c r="O462">
        <v>1281589200</v>
      </c>
      <c r="P462">
        <f t="shared" si="60"/>
        <v>2010</v>
      </c>
      <c r="Q462" t="str">
        <f t="shared" si="61"/>
        <v>Aug</v>
      </c>
      <c r="R462" t="b">
        <v>0</v>
      </c>
      <c r="S462" t="b">
        <v>0</v>
      </c>
      <c r="T462" t="str">
        <f t="shared" si="62"/>
        <v>theater</v>
      </c>
      <c r="U462" t="str">
        <f t="shared" si="63"/>
        <v>plays</v>
      </c>
      <c r="V462" t="s">
        <v>33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56"/>
        <v>141.05000000000001</v>
      </c>
      <c r="G463" t="s">
        <v>20</v>
      </c>
      <c r="H463" s="4">
        <f t="shared" si="57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2">
        <f t="shared" si="58"/>
        <v>41757.208333333336</v>
      </c>
      <c r="N463" s="12">
        <f t="shared" si="59"/>
        <v>41777.208333333336</v>
      </c>
      <c r="O463">
        <v>1400389200</v>
      </c>
      <c r="P463">
        <f t="shared" si="60"/>
        <v>2014</v>
      </c>
      <c r="Q463" t="str">
        <f t="shared" si="61"/>
        <v>Apr</v>
      </c>
      <c r="R463" t="b">
        <v>0</v>
      </c>
      <c r="S463" t="b">
        <v>0</v>
      </c>
      <c r="T463" t="str">
        <f t="shared" si="62"/>
        <v>film &amp; video</v>
      </c>
      <c r="U463" t="str">
        <f t="shared" si="63"/>
        <v>drama</v>
      </c>
      <c r="V463" t="s">
        <v>53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56"/>
        <v>30.58</v>
      </c>
      <c r="G464" t="s">
        <v>14</v>
      </c>
      <c r="H464" s="4">
        <f t="shared" si="57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2">
        <f t="shared" si="58"/>
        <v>41304.25</v>
      </c>
      <c r="N464" s="12">
        <f t="shared" si="59"/>
        <v>41342.25</v>
      </c>
      <c r="O464">
        <v>1362808800</v>
      </c>
      <c r="P464">
        <f t="shared" si="60"/>
        <v>2013</v>
      </c>
      <c r="Q464" t="str">
        <f t="shared" si="61"/>
        <v>Jan</v>
      </c>
      <c r="R464" t="b">
        <v>0</v>
      </c>
      <c r="S464" t="b">
        <v>0</v>
      </c>
      <c r="T464" t="str">
        <f t="shared" si="62"/>
        <v>games</v>
      </c>
      <c r="U464" t="str">
        <f t="shared" si="63"/>
        <v>mobile games</v>
      </c>
      <c r="V464" t="s">
        <v>292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56"/>
        <v>108.16</v>
      </c>
      <c r="G465" t="s">
        <v>20</v>
      </c>
      <c r="H465" s="4">
        <f t="shared" si="57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2">
        <f t="shared" si="58"/>
        <v>41639.25</v>
      </c>
      <c r="N465" s="12">
        <f t="shared" si="59"/>
        <v>41643.25</v>
      </c>
      <c r="O465">
        <v>1388815200</v>
      </c>
      <c r="P465">
        <f t="shared" si="60"/>
        <v>2013</v>
      </c>
      <c r="Q465" t="str">
        <f t="shared" si="61"/>
        <v>Dec</v>
      </c>
      <c r="R465" t="b">
        <v>0</v>
      </c>
      <c r="S465" t="b">
        <v>0</v>
      </c>
      <c r="T465" t="str">
        <f t="shared" si="62"/>
        <v>film &amp; video</v>
      </c>
      <c r="U465" t="str">
        <f t="shared" si="63"/>
        <v>animation</v>
      </c>
      <c r="V465" t="s">
        <v>71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56"/>
        <v>133.46</v>
      </c>
      <c r="G466" t="s">
        <v>20</v>
      </c>
      <c r="H466" s="4">
        <f t="shared" si="57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2">
        <f t="shared" si="58"/>
        <v>43142.25</v>
      </c>
      <c r="N466" s="12">
        <f t="shared" si="59"/>
        <v>43156.25</v>
      </c>
      <c r="O466">
        <v>1519538400</v>
      </c>
      <c r="P466">
        <f t="shared" si="60"/>
        <v>2018</v>
      </c>
      <c r="Q466" t="str">
        <f t="shared" si="61"/>
        <v>Feb</v>
      </c>
      <c r="R466" t="b">
        <v>0</v>
      </c>
      <c r="S466" t="b">
        <v>0</v>
      </c>
      <c r="T466" t="str">
        <f t="shared" si="62"/>
        <v>theater</v>
      </c>
      <c r="U466" t="str">
        <f t="shared" si="63"/>
        <v>plays</v>
      </c>
      <c r="V466" t="s">
        <v>33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56"/>
        <v>187.85</v>
      </c>
      <c r="G467" t="s">
        <v>20</v>
      </c>
      <c r="H467" s="4">
        <f t="shared" si="57"/>
        <v>110.3625</v>
      </c>
      <c r="I467">
        <v>80</v>
      </c>
      <c r="J467" t="s">
        <v>21</v>
      </c>
      <c r="K467" t="s">
        <v>22</v>
      </c>
      <c r="L467">
        <v>1517032800</v>
      </c>
      <c r="M467" s="12">
        <f t="shared" si="58"/>
        <v>43127.25</v>
      </c>
      <c r="N467" s="12">
        <f t="shared" si="59"/>
        <v>43136.25</v>
      </c>
      <c r="O467">
        <v>1517810400</v>
      </c>
      <c r="P467">
        <f t="shared" si="60"/>
        <v>2018</v>
      </c>
      <c r="Q467" t="str">
        <f t="shared" si="61"/>
        <v>Jan</v>
      </c>
      <c r="R467" t="b">
        <v>0</v>
      </c>
      <c r="S467" t="b">
        <v>0</v>
      </c>
      <c r="T467" t="str">
        <f t="shared" si="62"/>
        <v>publishing</v>
      </c>
      <c r="U467" t="str">
        <f t="shared" si="63"/>
        <v>translations</v>
      </c>
      <c r="V467" t="s">
        <v>206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56"/>
        <v>332</v>
      </c>
      <c r="G468" t="s">
        <v>20</v>
      </c>
      <c r="H468" s="4">
        <f t="shared" si="57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2">
        <f t="shared" si="58"/>
        <v>41409.208333333336</v>
      </c>
      <c r="N468" s="12">
        <f t="shared" si="59"/>
        <v>41432.208333333336</v>
      </c>
      <c r="O468">
        <v>1370581200</v>
      </c>
      <c r="P468">
        <f t="shared" si="60"/>
        <v>2013</v>
      </c>
      <c r="Q468" t="str">
        <f t="shared" si="61"/>
        <v>May</v>
      </c>
      <c r="R468" t="b">
        <v>0</v>
      </c>
      <c r="S468" t="b">
        <v>1</v>
      </c>
      <c r="T468" t="str">
        <f t="shared" si="62"/>
        <v>technology</v>
      </c>
      <c r="U468" t="str">
        <f t="shared" si="63"/>
        <v>wearables</v>
      </c>
      <c r="V468" t="s">
        <v>65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56"/>
        <v>575.21</v>
      </c>
      <c r="G469" t="s">
        <v>20</v>
      </c>
      <c r="H469" s="4">
        <f t="shared" si="57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58"/>
        <v>42331.25</v>
      </c>
      <c r="N469" s="12">
        <f t="shared" si="59"/>
        <v>42338.25</v>
      </c>
      <c r="O469">
        <v>1448863200</v>
      </c>
      <c r="P469">
        <f t="shared" si="60"/>
        <v>2015</v>
      </c>
      <c r="Q469" t="str">
        <f t="shared" si="61"/>
        <v>Nov</v>
      </c>
      <c r="R469" t="b">
        <v>0</v>
      </c>
      <c r="S469" t="b">
        <v>1</v>
      </c>
      <c r="T469" t="str">
        <f t="shared" si="62"/>
        <v>technology</v>
      </c>
      <c r="U469" t="str">
        <f t="shared" si="63"/>
        <v>web</v>
      </c>
      <c r="V469" t="s">
        <v>28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56"/>
        <v>40.5</v>
      </c>
      <c r="G470" t="s">
        <v>14</v>
      </c>
      <c r="H470" s="4">
        <f t="shared" si="57"/>
        <v>101.25</v>
      </c>
      <c r="I470">
        <v>16</v>
      </c>
      <c r="J470" t="s">
        <v>21</v>
      </c>
      <c r="K470" t="s">
        <v>22</v>
      </c>
      <c r="L470">
        <v>1555218000</v>
      </c>
      <c r="M470" s="12">
        <f t="shared" si="58"/>
        <v>43569.208333333328</v>
      </c>
      <c r="N470" s="12">
        <f t="shared" si="59"/>
        <v>43585.208333333328</v>
      </c>
      <c r="O470">
        <v>1556600400</v>
      </c>
      <c r="P470">
        <f t="shared" si="60"/>
        <v>2019</v>
      </c>
      <c r="Q470" t="str">
        <f t="shared" si="61"/>
        <v>Apr</v>
      </c>
      <c r="R470" t="b">
        <v>0</v>
      </c>
      <c r="S470" t="b">
        <v>0</v>
      </c>
      <c r="T470" t="str">
        <f t="shared" si="62"/>
        <v>theater</v>
      </c>
      <c r="U470" t="str">
        <f t="shared" si="63"/>
        <v>plays</v>
      </c>
      <c r="V470" t="s">
        <v>33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56"/>
        <v>184.43</v>
      </c>
      <c r="G471" t="s">
        <v>20</v>
      </c>
      <c r="H471" s="4">
        <f t="shared" si="57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2">
        <f t="shared" si="58"/>
        <v>42142.208333333328</v>
      </c>
      <c r="N471" s="12">
        <f t="shared" si="59"/>
        <v>42144.208333333328</v>
      </c>
      <c r="O471">
        <v>1432098000</v>
      </c>
      <c r="P471">
        <f t="shared" si="60"/>
        <v>2015</v>
      </c>
      <c r="Q471" t="str">
        <f t="shared" si="61"/>
        <v>May</v>
      </c>
      <c r="R471" t="b">
        <v>0</v>
      </c>
      <c r="S471" t="b">
        <v>0</v>
      </c>
      <c r="T471" t="str">
        <f t="shared" si="62"/>
        <v>film &amp; video</v>
      </c>
      <c r="U471" t="str">
        <f t="shared" si="63"/>
        <v>drama</v>
      </c>
      <c r="V471" t="s">
        <v>53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56"/>
        <v>285.81</v>
      </c>
      <c r="G472" t="s">
        <v>20</v>
      </c>
      <c r="H472" s="4">
        <f t="shared" si="57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2">
        <f t="shared" si="58"/>
        <v>42716.25</v>
      </c>
      <c r="N472" s="12">
        <f t="shared" si="59"/>
        <v>42723.25</v>
      </c>
      <c r="O472">
        <v>1482127200</v>
      </c>
      <c r="P472">
        <f t="shared" si="60"/>
        <v>2016</v>
      </c>
      <c r="Q472" t="str">
        <f t="shared" si="61"/>
        <v>Dec</v>
      </c>
      <c r="R472" t="b">
        <v>0</v>
      </c>
      <c r="S472" t="b">
        <v>0</v>
      </c>
      <c r="T472" t="str">
        <f t="shared" si="62"/>
        <v>technology</v>
      </c>
      <c r="U472" t="str">
        <f t="shared" si="63"/>
        <v>wearables</v>
      </c>
      <c r="V472" t="s">
        <v>65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56"/>
        <v>319</v>
      </c>
      <c r="G473" t="s">
        <v>20</v>
      </c>
      <c r="H473" s="4">
        <f t="shared" si="57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2">
        <f t="shared" si="58"/>
        <v>41031.208333333336</v>
      </c>
      <c r="N473" s="12">
        <f t="shared" si="59"/>
        <v>41031.208333333336</v>
      </c>
      <c r="O473">
        <v>1335934800</v>
      </c>
      <c r="P473">
        <f t="shared" si="60"/>
        <v>2012</v>
      </c>
      <c r="Q473" t="str">
        <f t="shared" si="61"/>
        <v>May</v>
      </c>
      <c r="R473" t="b">
        <v>0</v>
      </c>
      <c r="S473" t="b">
        <v>1</v>
      </c>
      <c r="T473" t="str">
        <f t="shared" si="62"/>
        <v>food</v>
      </c>
      <c r="U473" t="str">
        <f t="shared" si="63"/>
        <v>food trucks</v>
      </c>
      <c r="V473" t="s">
        <v>17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56"/>
        <v>39.229999999999997</v>
      </c>
      <c r="G474" t="s">
        <v>14</v>
      </c>
      <c r="H474" s="4">
        <f t="shared" si="57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2">
        <f t="shared" si="58"/>
        <v>43535.208333333328</v>
      </c>
      <c r="N474" s="12">
        <f t="shared" si="59"/>
        <v>43589.208333333328</v>
      </c>
      <c r="O474">
        <v>1556946000</v>
      </c>
      <c r="P474">
        <f t="shared" si="60"/>
        <v>2019</v>
      </c>
      <c r="Q474" t="str">
        <f t="shared" si="61"/>
        <v>Mar</v>
      </c>
      <c r="R474" t="b">
        <v>0</v>
      </c>
      <c r="S474" t="b">
        <v>0</v>
      </c>
      <c r="T474" t="str">
        <f t="shared" si="62"/>
        <v>music</v>
      </c>
      <c r="U474" t="str">
        <f t="shared" si="63"/>
        <v>rock</v>
      </c>
      <c r="V474" t="s">
        <v>23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56"/>
        <v>178.14</v>
      </c>
      <c r="G475" t="s">
        <v>20</v>
      </c>
      <c r="H475" s="4">
        <f t="shared" si="57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2">
        <f t="shared" si="58"/>
        <v>43277.208333333328</v>
      </c>
      <c r="N475" s="12">
        <f t="shared" si="59"/>
        <v>43278.208333333328</v>
      </c>
      <c r="O475">
        <v>1530075600</v>
      </c>
      <c r="P475">
        <f t="shared" si="60"/>
        <v>2018</v>
      </c>
      <c r="Q475" t="str">
        <f t="shared" si="61"/>
        <v>Jun</v>
      </c>
      <c r="R475" t="b">
        <v>0</v>
      </c>
      <c r="S475" t="b">
        <v>0</v>
      </c>
      <c r="T475" t="str">
        <f t="shared" si="62"/>
        <v>music</v>
      </c>
      <c r="U475" t="str">
        <f t="shared" si="63"/>
        <v>electric music</v>
      </c>
      <c r="V475" t="s">
        <v>50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56"/>
        <v>365.15</v>
      </c>
      <c r="G476" t="s">
        <v>20</v>
      </c>
      <c r="H476" s="4">
        <f t="shared" si="57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2">
        <f t="shared" si="58"/>
        <v>41989.25</v>
      </c>
      <c r="N476" s="12">
        <f t="shared" si="59"/>
        <v>41990.25</v>
      </c>
      <c r="O476">
        <v>1418796000</v>
      </c>
      <c r="P476">
        <f t="shared" si="60"/>
        <v>2014</v>
      </c>
      <c r="Q476" t="str">
        <f t="shared" si="61"/>
        <v>Dec</v>
      </c>
      <c r="R476" t="b">
        <v>0</v>
      </c>
      <c r="S476" t="b">
        <v>0</v>
      </c>
      <c r="T476" t="str">
        <f t="shared" si="62"/>
        <v>film &amp; video</v>
      </c>
      <c r="U476" t="str">
        <f t="shared" si="63"/>
        <v>television</v>
      </c>
      <c r="V476" t="s">
        <v>269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56"/>
        <v>113.95</v>
      </c>
      <c r="G477" t="s">
        <v>20</v>
      </c>
      <c r="H477" s="4">
        <f t="shared" si="57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2">
        <f t="shared" si="58"/>
        <v>41450.208333333336</v>
      </c>
      <c r="N477" s="12">
        <f t="shared" si="59"/>
        <v>41454.208333333336</v>
      </c>
      <c r="O477">
        <v>1372482000</v>
      </c>
      <c r="P477">
        <f t="shared" si="60"/>
        <v>2013</v>
      </c>
      <c r="Q477" t="str">
        <f t="shared" si="61"/>
        <v>Jun</v>
      </c>
      <c r="R477" t="b">
        <v>0</v>
      </c>
      <c r="S477" t="b">
        <v>1</v>
      </c>
      <c r="T477" t="str">
        <f t="shared" si="62"/>
        <v>publishing</v>
      </c>
      <c r="U477" t="str">
        <f t="shared" si="63"/>
        <v>translations</v>
      </c>
      <c r="V477" t="s">
        <v>206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56"/>
        <v>29.83</v>
      </c>
      <c r="G478" t="s">
        <v>14</v>
      </c>
      <c r="H478" s="4">
        <f t="shared" si="57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2">
        <f t="shared" si="58"/>
        <v>43322.208333333328</v>
      </c>
      <c r="N478" s="12">
        <f t="shared" si="59"/>
        <v>43328.208333333328</v>
      </c>
      <c r="O478">
        <v>1534395600</v>
      </c>
      <c r="P478">
        <f t="shared" si="60"/>
        <v>2018</v>
      </c>
      <c r="Q478" t="str">
        <f t="shared" si="61"/>
        <v>Aug</v>
      </c>
      <c r="R478" t="b">
        <v>0</v>
      </c>
      <c r="S478" t="b">
        <v>0</v>
      </c>
      <c r="T478" t="str">
        <f t="shared" si="62"/>
        <v>publishing</v>
      </c>
      <c r="U478" t="str">
        <f t="shared" si="63"/>
        <v>fiction</v>
      </c>
      <c r="V478" t="s">
        <v>119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56"/>
        <v>54.27</v>
      </c>
      <c r="G479" t="s">
        <v>14</v>
      </c>
      <c r="H479" s="4">
        <f t="shared" si="57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2">
        <f t="shared" si="58"/>
        <v>40720.208333333336</v>
      </c>
      <c r="N479" s="12">
        <f t="shared" si="59"/>
        <v>40747.208333333336</v>
      </c>
      <c r="O479">
        <v>1311397200</v>
      </c>
      <c r="P479">
        <f t="shared" si="60"/>
        <v>2011</v>
      </c>
      <c r="Q479" t="str">
        <f t="shared" si="61"/>
        <v>Jun</v>
      </c>
      <c r="R479" t="b">
        <v>0</v>
      </c>
      <c r="S479" t="b">
        <v>0</v>
      </c>
      <c r="T479" t="str">
        <f t="shared" si="62"/>
        <v>film &amp; video</v>
      </c>
      <c r="U479" t="str">
        <f t="shared" si="63"/>
        <v>science fiction</v>
      </c>
      <c r="V479" t="s">
        <v>474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56"/>
        <v>236.34</v>
      </c>
      <c r="G480" t="s">
        <v>20</v>
      </c>
      <c r="H480" s="4">
        <f t="shared" si="57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2">
        <f t="shared" si="58"/>
        <v>42072.208333333328</v>
      </c>
      <c r="N480" s="12">
        <f t="shared" si="59"/>
        <v>42084.208333333328</v>
      </c>
      <c r="O480">
        <v>1426914000</v>
      </c>
      <c r="P480">
        <f t="shared" si="60"/>
        <v>2015</v>
      </c>
      <c r="Q480" t="str">
        <f t="shared" si="61"/>
        <v>Mar</v>
      </c>
      <c r="R480" t="b">
        <v>0</v>
      </c>
      <c r="S480" t="b">
        <v>0</v>
      </c>
      <c r="T480" t="str">
        <f t="shared" si="62"/>
        <v>technology</v>
      </c>
      <c r="U480" t="str">
        <f t="shared" si="63"/>
        <v>wearables</v>
      </c>
      <c r="V480" t="s">
        <v>65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56"/>
        <v>512.91999999999996</v>
      </c>
      <c r="G481" t="s">
        <v>20</v>
      </c>
      <c r="H481" s="4">
        <f t="shared" si="57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2">
        <f t="shared" si="58"/>
        <v>42945.208333333328</v>
      </c>
      <c r="N481" s="12">
        <f t="shared" si="59"/>
        <v>42947.208333333328</v>
      </c>
      <c r="O481">
        <v>1501477200</v>
      </c>
      <c r="P481">
        <f t="shared" si="60"/>
        <v>2017</v>
      </c>
      <c r="Q481" t="str">
        <f t="shared" si="61"/>
        <v>Jul</v>
      </c>
      <c r="R481" t="b">
        <v>0</v>
      </c>
      <c r="S481" t="b">
        <v>0</v>
      </c>
      <c r="T481" t="str">
        <f t="shared" si="62"/>
        <v>food</v>
      </c>
      <c r="U481" t="str">
        <f t="shared" si="63"/>
        <v>food trucks</v>
      </c>
      <c r="V481" t="s">
        <v>17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56"/>
        <v>100.65</v>
      </c>
      <c r="G482" t="s">
        <v>20</v>
      </c>
      <c r="H482" s="4">
        <f t="shared" si="57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2">
        <f t="shared" si="58"/>
        <v>40248.25</v>
      </c>
      <c r="N482" s="12">
        <f t="shared" si="59"/>
        <v>40257.208333333336</v>
      </c>
      <c r="O482">
        <v>1269061200</v>
      </c>
      <c r="P482">
        <f t="shared" si="60"/>
        <v>2010</v>
      </c>
      <c r="Q482" t="str">
        <f t="shared" si="61"/>
        <v>Mar</v>
      </c>
      <c r="R482" t="b">
        <v>0</v>
      </c>
      <c r="S482" t="b">
        <v>1</v>
      </c>
      <c r="T482" t="str">
        <f t="shared" si="62"/>
        <v>photography</v>
      </c>
      <c r="U482" t="str">
        <f t="shared" si="63"/>
        <v>photography books</v>
      </c>
      <c r="V482" t="s">
        <v>122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56"/>
        <v>81.349999999999994</v>
      </c>
      <c r="G483" t="s">
        <v>14</v>
      </c>
      <c r="H483" s="4">
        <f t="shared" si="57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2">
        <f t="shared" si="58"/>
        <v>41913.208333333336</v>
      </c>
      <c r="N483" s="12">
        <f t="shared" si="59"/>
        <v>41955.25</v>
      </c>
      <c r="O483">
        <v>1415772000</v>
      </c>
      <c r="P483">
        <f t="shared" si="60"/>
        <v>2014</v>
      </c>
      <c r="Q483" t="str">
        <f t="shared" si="61"/>
        <v>Oct</v>
      </c>
      <c r="R483" t="b">
        <v>0</v>
      </c>
      <c r="S483" t="b">
        <v>1</v>
      </c>
      <c r="T483" t="str">
        <f t="shared" si="62"/>
        <v>theater</v>
      </c>
      <c r="U483" t="str">
        <f t="shared" si="63"/>
        <v>plays</v>
      </c>
      <c r="V483" t="s">
        <v>33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56"/>
        <v>16.399999999999999</v>
      </c>
      <c r="G484" t="s">
        <v>14</v>
      </c>
      <c r="H484" s="4">
        <f t="shared" si="57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2">
        <f t="shared" si="58"/>
        <v>40963.25</v>
      </c>
      <c r="N484" s="12">
        <f t="shared" si="59"/>
        <v>40974.25</v>
      </c>
      <c r="O484">
        <v>1331013600</v>
      </c>
      <c r="P484">
        <f t="shared" si="60"/>
        <v>2012</v>
      </c>
      <c r="Q484" t="str">
        <f t="shared" si="61"/>
        <v>Feb</v>
      </c>
      <c r="R484" t="b">
        <v>0</v>
      </c>
      <c r="S484" t="b">
        <v>1</v>
      </c>
      <c r="T484" t="str">
        <f t="shared" si="62"/>
        <v>publishing</v>
      </c>
      <c r="U484" t="str">
        <f t="shared" si="63"/>
        <v>fiction</v>
      </c>
      <c r="V484" t="s">
        <v>119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56"/>
        <v>52.77</v>
      </c>
      <c r="G485" t="s">
        <v>14</v>
      </c>
      <c r="H485" s="4">
        <f t="shared" si="57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2">
        <f t="shared" si="58"/>
        <v>43811.25</v>
      </c>
      <c r="N485" s="12">
        <f t="shared" si="59"/>
        <v>43818.25</v>
      </c>
      <c r="O485">
        <v>1576735200</v>
      </c>
      <c r="P485">
        <f t="shared" si="60"/>
        <v>2019</v>
      </c>
      <c r="Q485" t="str">
        <f t="shared" si="61"/>
        <v>Dec</v>
      </c>
      <c r="R485" t="b">
        <v>0</v>
      </c>
      <c r="S485" t="b">
        <v>0</v>
      </c>
      <c r="T485" t="str">
        <f t="shared" si="62"/>
        <v>theater</v>
      </c>
      <c r="U485" t="str">
        <f t="shared" si="63"/>
        <v>plays</v>
      </c>
      <c r="V485" t="s">
        <v>33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56"/>
        <v>260.20999999999998</v>
      </c>
      <c r="G486" t="s">
        <v>20</v>
      </c>
      <c r="H486" s="4">
        <f t="shared" si="57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2">
        <f t="shared" si="58"/>
        <v>41855.208333333336</v>
      </c>
      <c r="N486" s="12">
        <f t="shared" si="59"/>
        <v>41904.208333333336</v>
      </c>
      <c r="O486">
        <v>1411362000</v>
      </c>
      <c r="P486">
        <f t="shared" si="60"/>
        <v>2014</v>
      </c>
      <c r="Q486" t="str">
        <f t="shared" si="61"/>
        <v>Aug</v>
      </c>
      <c r="R486" t="b">
        <v>0</v>
      </c>
      <c r="S486" t="b">
        <v>1</v>
      </c>
      <c r="T486" t="str">
        <f t="shared" si="62"/>
        <v>food</v>
      </c>
      <c r="U486" t="str">
        <f t="shared" si="63"/>
        <v>food trucks</v>
      </c>
      <c r="V486" t="s">
        <v>17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56"/>
        <v>30.73</v>
      </c>
      <c r="G487" t="s">
        <v>14</v>
      </c>
      <c r="H487" s="4">
        <f t="shared" si="57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2">
        <f t="shared" si="58"/>
        <v>43626.208333333328</v>
      </c>
      <c r="N487" s="12">
        <f t="shared" si="59"/>
        <v>43667.208333333328</v>
      </c>
      <c r="O487">
        <v>1563685200</v>
      </c>
      <c r="P487">
        <f t="shared" si="60"/>
        <v>2019</v>
      </c>
      <c r="Q487" t="str">
        <f t="shared" si="61"/>
        <v>Jun</v>
      </c>
      <c r="R487" t="b">
        <v>0</v>
      </c>
      <c r="S487" t="b">
        <v>0</v>
      </c>
      <c r="T487" t="str">
        <f t="shared" si="62"/>
        <v>theater</v>
      </c>
      <c r="U487" t="str">
        <f t="shared" si="63"/>
        <v>plays</v>
      </c>
      <c r="V487" t="s">
        <v>33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56"/>
        <v>13.5</v>
      </c>
      <c r="G488" t="s">
        <v>14</v>
      </c>
      <c r="H488" s="4">
        <f t="shared" si="57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2">
        <f t="shared" si="58"/>
        <v>43168.25</v>
      </c>
      <c r="N488" s="12">
        <f t="shared" si="59"/>
        <v>43183.208333333328</v>
      </c>
      <c r="O488">
        <v>1521867600</v>
      </c>
      <c r="P488">
        <f t="shared" si="60"/>
        <v>2018</v>
      </c>
      <c r="Q488" t="str">
        <f t="shared" si="61"/>
        <v>Mar</v>
      </c>
      <c r="R488" t="b">
        <v>0</v>
      </c>
      <c r="S488" t="b">
        <v>1</v>
      </c>
      <c r="T488" t="str">
        <f t="shared" si="62"/>
        <v>publishing</v>
      </c>
      <c r="U488" t="str">
        <f t="shared" si="63"/>
        <v>translations</v>
      </c>
      <c r="V488" t="s">
        <v>206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56"/>
        <v>178.63</v>
      </c>
      <c r="G489" t="s">
        <v>20</v>
      </c>
      <c r="H489" s="4">
        <f t="shared" si="57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2">
        <f t="shared" si="58"/>
        <v>42845.208333333328</v>
      </c>
      <c r="N489" s="12">
        <f t="shared" si="59"/>
        <v>42878.208333333328</v>
      </c>
      <c r="O489">
        <v>1495515600</v>
      </c>
      <c r="P489">
        <f t="shared" si="60"/>
        <v>2017</v>
      </c>
      <c r="Q489" t="str">
        <f t="shared" si="61"/>
        <v>Apr</v>
      </c>
      <c r="R489" t="b">
        <v>0</v>
      </c>
      <c r="S489" t="b">
        <v>0</v>
      </c>
      <c r="T489" t="str">
        <f t="shared" si="62"/>
        <v>theater</v>
      </c>
      <c r="U489" t="str">
        <f t="shared" si="63"/>
        <v>plays</v>
      </c>
      <c r="V489" t="s">
        <v>33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56"/>
        <v>220.06</v>
      </c>
      <c r="G490" t="s">
        <v>20</v>
      </c>
      <c r="H490" s="4">
        <f t="shared" si="57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2">
        <f t="shared" si="58"/>
        <v>42403.25</v>
      </c>
      <c r="N490" s="12">
        <f t="shared" si="59"/>
        <v>42420.25</v>
      </c>
      <c r="O490">
        <v>1455948000</v>
      </c>
      <c r="P490">
        <f t="shared" si="60"/>
        <v>2016</v>
      </c>
      <c r="Q490" t="str">
        <f t="shared" si="61"/>
        <v>Feb</v>
      </c>
      <c r="R490" t="b">
        <v>0</v>
      </c>
      <c r="S490" t="b">
        <v>0</v>
      </c>
      <c r="T490" t="str">
        <f t="shared" si="62"/>
        <v>theater</v>
      </c>
      <c r="U490" t="str">
        <f t="shared" si="63"/>
        <v>plays</v>
      </c>
      <c r="V490" t="s">
        <v>33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56"/>
        <v>101.51</v>
      </c>
      <c r="G491" t="s">
        <v>20</v>
      </c>
      <c r="H491" s="4">
        <f t="shared" si="57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2">
        <f t="shared" si="58"/>
        <v>40406.208333333336</v>
      </c>
      <c r="N491" s="12">
        <f t="shared" si="59"/>
        <v>40411.208333333336</v>
      </c>
      <c r="O491">
        <v>1282366800</v>
      </c>
      <c r="P491">
        <f t="shared" si="60"/>
        <v>2010</v>
      </c>
      <c r="Q491" t="str">
        <f t="shared" si="61"/>
        <v>Aug</v>
      </c>
      <c r="R491" t="b">
        <v>0</v>
      </c>
      <c r="S491" t="b">
        <v>0</v>
      </c>
      <c r="T491" t="str">
        <f t="shared" si="62"/>
        <v>technology</v>
      </c>
      <c r="U491" t="str">
        <f t="shared" si="63"/>
        <v>wearables</v>
      </c>
      <c r="V491" t="s">
        <v>65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56"/>
        <v>191.5</v>
      </c>
      <c r="G492" t="s">
        <v>20</v>
      </c>
      <c r="H492" s="4">
        <f t="shared" si="57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2">
        <f t="shared" si="58"/>
        <v>43786.25</v>
      </c>
      <c r="N492" s="12">
        <f t="shared" si="59"/>
        <v>43793.25</v>
      </c>
      <c r="O492">
        <v>1574575200</v>
      </c>
      <c r="P492">
        <f t="shared" si="60"/>
        <v>2019</v>
      </c>
      <c r="Q492" t="str">
        <f t="shared" si="61"/>
        <v>Nov</v>
      </c>
      <c r="R492" t="b">
        <v>0</v>
      </c>
      <c r="S492" t="b">
        <v>0</v>
      </c>
      <c r="T492" t="str">
        <f t="shared" si="62"/>
        <v>journalism</v>
      </c>
      <c r="U492" t="str">
        <f t="shared" si="63"/>
        <v>audio</v>
      </c>
      <c r="V492" t="s">
        <v>1029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56"/>
        <v>305.35000000000002</v>
      </c>
      <c r="G493" t="s">
        <v>20</v>
      </c>
      <c r="H493" s="4">
        <f t="shared" si="57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2">
        <f t="shared" si="58"/>
        <v>41456.208333333336</v>
      </c>
      <c r="N493" s="12">
        <f t="shared" si="59"/>
        <v>41482.208333333336</v>
      </c>
      <c r="O493">
        <v>1374901200</v>
      </c>
      <c r="P493">
        <f t="shared" si="60"/>
        <v>2013</v>
      </c>
      <c r="Q493" t="str">
        <f t="shared" si="61"/>
        <v>Jul</v>
      </c>
      <c r="R493" t="b">
        <v>0</v>
      </c>
      <c r="S493" t="b">
        <v>1</v>
      </c>
      <c r="T493" t="str">
        <f t="shared" si="62"/>
        <v>food</v>
      </c>
      <c r="U493" t="str">
        <f t="shared" si="63"/>
        <v>food trucks</v>
      </c>
      <c r="V493" t="s">
        <v>17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56"/>
        <v>24</v>
      </c>
      <c r="G494" t="s">
        <v>74</v>
      </c>
      <c r="H494" s="4">
        <f t="shared" si="57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2">
        <f t="shared" si="58"/>
        <v>40336.208333333336</v>
      </c>
      <c r="N494" s="12">
        <f t="shared" si="59"/>
        <v>40371.208333333336</v>
      </c>
      <c r="O494">
        <v>1278910800</v>
      </c>
      <c r="P494">
        <f t="shared" si="60"/>
        <v>2010</v>
      </c>
      <c r="Q494" t="str">
        <f t="shared" si="61"/>
        <v>Jun</v>
      </c>
      <c r="R494" t="b">
        <v>1</v>
      </c>
      <c r="S494" t="b">
        <v>1</v>
      </c>
      <c r="T494" t="str">
        <f t="shared" si="62"/>
        <v>film &amp; video</v>
      </c>
      <c r="U494" t="str">
        <f t="shared" si="63"/>
        <v>shorts</v>
      </c>
      <c r="V494" t="s">
        <v>100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56"/>
        <v>723.78</v>
      </c>
      <c r="G495" t="s">
        <v>20</v>
      </c>
      <c r="H495" s="4">
        <f t="shared" si="57"/>
        <v>101.78125</v>
      </c>
      <c r="I495">
        <v>64</v>
      </c>
      <c r="J495" t="s">
        <v>21</v>
      </c>
      <c r="K495" t="s">
        <v>22</v>
      </c>
      <c r="L495">
        <v>1561784400</v>
      </c>
      <c r="M495" s="12">
        <f t="shared" si="58"/>
        <v>43645.208333333328</v>
      </c>
      <c r="N495" s="12">
        <f t="shared" si="59"/>
        <v>43658.208333333328</v>
      </c>
      <c r="O495">
        <v>1562907600</v>
      </c>
      <c r="P495">
        <f t="shared" si="60"/>
        <v>2019</v>
      </c>
      <c r="Q495" t="str">
        <f t="shared" si="61"/>
        <v>Jun</v>
      </c>
      <c r="R495" t="b">
        <v>0</v>
      </c>
      <c r="S495" t="b">
        <v>0</v>
      </c>
      <c r="T495" t="str">
        <f t="shared" si="62"/>
        <v>photography</v>
      </c>
      <c r="U495" t="str">
        <f t="shared" si="63"/>
        <v>photography books</v>
      </c>
      <c r="V495" t="s">
        <v>122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56"/>
        <v>547.36</v>
      </c>
      <c r="G496" t="s">
        <v>20</v>
      </c>
      <c r="H496" s="4">
        <f t="shared" si="57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2">
        <f t="shared" si="58"/>
        <v>40990.208333333336</v>
      </c>
      <c r="N496" s="12">
        <f t="shared" si="59"/>
        <v>40991.208333333336</v>
      </c>
      <c r="O496">
        <v>1332478800</v>
      </c>
      <c r="P496">
        <f t="shared" si="60"/>
        <v>2012</v>
      </c>
      <c r="Q496" t="str">
        <f t="shared" si="61"/>
        <v>Mar</v>
      </c>
      <c r="R496" t="b">
        <v>0</v>
      </c>
      <c r="S496" t="b">
        <v>0</v>
      </c>
      <c r="T496" t="str">
        <f t="shared" si="62"/>
        <v>technology</v>
      </c>
      <c r="U496" t="str">
        <f t="shared" si="63"/>
        <v>wearables</v>
      </c>
      <c r="V496" t="s">
        <v>65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56"/>
        <v>414.5</v>
      </c>
      <c r="G497" t="s">
        <v>20</v>
      </c>
      <c r="H497" s="4">
        <f t="shared" si="57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2">
        <f t="shared" si="58"/>
        <v>41800.208333333336</v>
      </c>
      <c r="N497" s="12">
        <f t="shared" si="59"/>
        <v>41804.208333333336</v>
      </c>
      <c r="O497">
        <v>1402722000</v>
      </c>
      <c r="P497">
        <f t="shared" si="60"/>
        <v>2014</v>
      </c>
      <c r="Q497" t="str">
        <f t="shared" si="61"/>
        <v>Jun</v>
      </c>
      <c r="R497" t="b">
        <v>0</v>
      </c>
      <c r="S497" t="b">
        <v>0</v>
      </c>
      <c r="T497" t="str">
        <f t="shared" si="62"/>
        <v>theater</v>
      </c>
      <c r="U497" t="str">
        <f t="shared" si="63"/>
        <v>plays</v>
      </c>
      <c r="V497" t="s">
        <v>33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56"/>
        <v>0.91</v>
      </c>
      <c r="G498" t="s">
        <v>14</v>
      </c>
      <c r="H498" s="4">
        <f t="shared" si="57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2">
        <f t="shared" si="58"/>
        <v>42876.208333333328</v>
      </c>
      <c r="N498" s="12">
        <f t="shared" si="59"/>
        <v>42893.208333333328</v>
      </c>
      <c r="O498">
        <v>1496811600</v>
      </c>
      <c r="P498">
        <f t="shared" si="60"/>
        <v>2017</v>
      </c>
      <c r="Q498" t="str">
        <f t="shared" si="61"/>
        <v>May</v>
      </c>
      <c r="R498" t="b">
        <v>0</v>
      </c>
      <c r="S498" t="b">
        <v>0</v>
      </c>
      <c r="T498" t="str">
        <f t="shared" si="62"/>
        <v>film &amp; video</v>
      </c>
      <c r="U498" t="str">
        <f t="shared" si="63"/>
        <v>animation</v>
      </c>
      <c r="V498" t="s">
        <v>71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56"/>
        <v>34.17</v>
      </c>
      <c r="G499" t="s">
        <v>14</v>
      </c>
      <c r="H499" s="4">
        <f t="shared" si="57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2">
        <f t="shared" si="58"/>
        <v>42724.25</v>
      </c>
      <c r="N499" s="12">
        <f t="shared" si="59"/>
        <v>42724.25</v>
      </c>
      <c r="O499">
        <v>1482213600</v>
      </c>
      <c r="P499">
        <f t="shared" si="60"/>
        <v>2016</v>
      </c>
      <c r="Q499" t="str">
        <f t="shared" si="61"/>
        <v>Dec</v>
      </c>
      <c r="R499" t="b">
        <v>0</v>
      </c>
      <c r="S499" t="b">
        <v>1</v>
      </c>
      <c r="T499" t="str">
        <f t="shared" si="62"/>
        <v>technology</v>
      </c>
      <c r="U499" t="str">
        <f t="shared" si="63"/>
        <v>wearables</v>
      </c>
      <c r="V499" t="s">
        <v>65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56"/>
        <v>23.95</v>
      </c>
      <c r="G500" t="s">
        <v>14</v>
      </c>
      <c r="H500" s="4">
        <f t="shared" si="57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2">
        <f t="shared" si="58"/>
        <v>42005.25</v>
      </c>
      <c r="N500" s="12">
        <f t="shared" si="59"/>
        <v>42007.25</v>
      </c>
      <c r="O500">
        <v>1420264800</v>
      </c>
      <c r="P500">
        <f t="shared" si="60"/>
        <v>2015</v>
      </c>
      <c r="Q500" t="str">
        <f t="shared" si="61"/>
        <v>Jan</v>
      </c>
      <c r="R500" t="b">
        <v>0</v>
      </c>
      <c r="S500" t="b">
        <v>0</v>
      </c>
      <c r="T500" t="str">
        <f t="shared" si="62"/>
        <v>technology</v>
      </c>
      <c r="U500" t="str">
        <f t="shared" si="63"/>
        <v>web</v>
      </c>
      <c r="V500" t="s">
        <v>28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56"/>
        <v>48.07</v>
      </c>
      <c r="G501" t="s">
        <v>14</v>
      </c>
      <c r="H501" s="4">
        <f t="shared" si="57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2">
        <f t="shared" si="58"/>
        <v>42444.208333333328</v>
      </c>
      <c r="N501" s="12">
        <f t="shared" si="59"/>
        <v>42449.208333333328</v>
      </c>
      <c r="O501">
        <v>1458450000</v>
      </c>
      <c r="P501">
        <f t="shared" si="60"/>
        <v>2016</v>
      </c>
      <c r="Q501" t="str">
        <f t="shared" si="61"/>
        <v>Mar</v>
      </c>
      <c r="R501" t="b">
        <v>0</v>
      </c>
      <c r="S501" t="b">
        <v>1</v>
      </c>
      <c r="T501" t="str">
        <f t="shared" si="62"/>
        <v>film &amp; video</v>
      </c>
      <c r="U501" t="str">
        <f t="shared" si="63"/>
        <v>documentary</v>
      </c>
      <c r="V501" t="s">
        <v>42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56"/>
        <v>0</v>
      </c>
      <c r="G502" t="s">
        <v>14</v>
      </c>
      <c r="H502" s="4">
        <f t="shared" si="57"/>
        <v>0</v>
      </c>
      <c r="I502">
        <v>0</v>
      </c>
      <c r="J502" t="s">
        <v>21</v>
      </c>
      <c r="K502" t="s">
        <v>22</v>
      </c>
      <c r="L502">
        <v>1367384400</v>
      </c>
      <c r="M502" s="12">
        <f t="shared" si="58"/>
        <v>41395.208333333336</v>
      </c>
      <c r="N502" s="12">
        <f t="shared" si="59"/>
        <v>41423.208333333336</v>
      </c>
      <c r="O502">
        <v>1369803600</v>
      </c>
      <c r="P502">
        <f t="shared" si="60"/>
        <v>2013</v>
      </c>
      <c r="Q502" t="str">
        <f t="shared" si="61"/>
        <v>May</v>
      </c>
      <c r="R502" t="b">
        <v>0</v>
      </c>
      <c r="S502" t="b">
        <v>1</v>
      </c>
      <c r="T502" t="str">
        <f t="shared" si="62"/>
        <v>theater</v>
      </c>
      <c r="U502" t="str">
        <f t="shared" si="63"/>
        <v>plays</v>
      </c>
      <c r="V502" t="s">
        <v>33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56"/>
        <v>70.150000000000006</v>
      </c>
      <c r="G503" t="s">
        <v>14</v>
      </c>
      <c r="H503" s="4">
        <f t="shared" si="57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2">
        <f t="shared" si="58"/>
        <v>41345.208333333336</v>
      </c>
      <c r="N503" s="12">
        <f t="shared" si="59"/>
        <v>41347.208333333336</v>
      </c>
      <c r="O503">
        <v>1363237200</v>
      </c>
      <c r="P503">
        <f t="shared" si="60"/>
        <v>2013</v>
      </c>
      <c r="Q503" t="str">
        <f t="shared" si="61"/>
        <v>Mar</v>
      </c>
      <c r="R503" t="b">
        <v>0</v>
      </c>
      <c r="S503" t="b">
        <v>0</v>
      </c>
      <c r="T503" t="str">
        <f t="shared" si="62"/>
        <v>film &amp; video</v>
      </c>
      <c r="U503" t="str">
        <f t="shared" si="63"/>
        <v>documentary</v>
      </c>
      <c r="V503" t="s">
        <v>42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56"/>
        <v>529.91999999999996</v>
      </c>
      <c r="G504" t="s">
        <v>20</v>
      </c>
      <c r="H504" s="4">
        <f t="shared" si="57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2">
        <f t="shared" si="58"/>
        <v>41117.208333333336</v>
      </c>
      <c r="N504" s="12">
        <f t="shared" si="59"/>
        <v>41146.208333333336</v>
      </c>
      <c r="O504">
        <v>1345870800</v>
      </c>
      <c r="P504">
        <f t="shared" si="60"/>
        <v>2012</v>
      </c>
      <c r="Q504" t="str">
        <f t="shared" si="61"/>
        <v>Jul</v>
      </c>
      <c r="R504" t="b">
        <v>0</v>
      </c>
      <c r="S504" t="b">
        <v>1</v>
      </c>
      <c r="T504" t="str">
        <f t="shared" si="62"/>
        <v>games</v>
      </c>
      <c r="U504" t="str">
        <f t="shared" si="63"/>
        <v>video games</v>
      </c>
      <c r="V504" t="s">
        <v>89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56"/>
        <v>180.33</v>
      </c>
      <c r="G505" t="s">
        <v>20</v>
      </c>
      <c r="H505" s="4">
        <f t="shared" si="57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2">
        <f t="shared" si="58"/>
        <v>42186.208333333328</v>
      </c>
      <c r="N505" s="12">
        <f t="shared" si="59"/>
        <v>42206.208333333328</v>
      </c>
      <c r="O505">
        <v>1437454800</v>
      </c>
      <c r="P505">
        <f t="shared" si="60"/>
        <v>2015</v>
      </c>
      <c r="Q505" t="str">
        <f t="shared" si="61"/>
        <v>Jul</v>
      </c>
      <c r="R505" t="b">
        <v>0</v>
      </c>
      <c r="S505" t="b">
        <v>0</v>
      </c>
      <c r="T505" t="str">
        <f t="shared" si="62"/>
        <v>film &amp; video</v>
      </c>
      <c r="U505" t="str">
        <f t="shared" si="63"/>
        <v>drama</v>
      </c>
      <c r="V505" t="s">
        <v>53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56"/>
        <v>92.32</v>
      </c>
      <c r="G506" t="s">
        <v>14</v>
      </c>
      <c r="H506" s="4">
        <f t="shared" si="57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2">
        <f t="shared" si="58"/>
        <v>42142.208333333328</v>
      </c>
      <c r="N506" s="12">
        <f t="shared" si="59"/>
        <v>42143.208333333328</v>
      </c>
      <c r="O506">
        <v>1432011600</v>
      </c>
      <c r="P506">
        <f t="shared" si="60"/>
        <v>2015</v>
      </c>
      <c r="Q506" t="str">
        <f t="shared" si="61"/>
        <v>May</v>
      </c>
      <c r="R506" t="b">
        <v>0</v>
      </c>
      <c r="S506" t="b">
        <v>0</v>
      </c>
      <c r="T506" t="str">
        <f t="shared" si="62"/>
        <v>music</v>
      </c>
      <c r="U506" t="str">
        <f t="shared" si="63"/>
        <v>rock</v>
      </c>
      <c r="V506" t="s">
        <v>23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56"/>
        <v>13.9</v>
      </c>
      <c r="G507" t="s">
        <v>14</v>
      </c>
      <c r="H507" s="4">
        <f t="shared" si="57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2">
        <f t="shared" si="58"/>
        <v>41341.25</v>
      </c>
      <c r="N507" s="12">
        <f t="shared" si="59"/>
        <v>41383.208333333336</v>
      </c>
      <c r="O507">
        <v>1366347600</v>
      </c>
      <c r="P507">
        <f t="shared" si="60"/>
        <v>2013</v>
      </c>
      <c r="Q507" t="str">
        <f t="shared" si="61"/>
        <v>Mar</v>
      </c>
      <c r="R507" t="b">
        <v>0</v>
      </c>
      <c r="S507" t="b">
        <v>1</v>
      </c>
      <c r="T507" t="str">
        <f t="shared" si="62"/>
        <v>publishing</v>
      </c>
      <c r="U507" t="str">
        <f t="shared" si="63"/>
        <v>radio &amp; podcasts</v>
      </c>
      <c r="V507" t="s">
        <v>133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56"/>
        <v>927.08</v>
      </c>
      <c r="G508" t="s">
        <v>20</v>
      </c>
      <c r="H508" s="4">
        <f t="shared" si="57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2">
        <f t="shared" si="58"/>
        <v>43062.25</v>
      </c>
      <c r="N508" s="12">
        <f t="shared" si="59"/>
        <v>43079.25</v>
      </c>
      <c r="O508">
        <v>1512885600</v>
      </c>
      <c r="P508">
        <f t="shared" si="60"/>
        <v>2017</v>
      </c>
      <c r="Q508" t="str">
        <f t="shared" si="61"/>
        <v>Nov</v>
      </c>
      <c r="R508" t="b">
        <v>0</v>
      </c>
      <c r="S508" t="b">
        <v>1</v>
      </c>
      <c r="T508" t="str">
        <f t="shared" si="62"/>
        <v>theater</v>
      </c>
      <c r="U508" t="str">
        <f t="shared" si="63"/>
        <v>plays</v>
      </c>
      <c r="V508" t="s">
        <v>33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56"/>
        <v>39.86</v>
      </c>
      <c r="G509" t="s">
        <v>14</v>
      </c>
      <c r="H509" s="4">
        <f t="shared" si="57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2">
        <f t="shared" si="58"/>
        <v>41373.208333333336</v>
      </c>
      <c r="N509" s="12">
        <f t="shared" si="59"/>
        <v>41422.208333333336</v>
      </c>
      <c r="O509">
        <v>1369717200</v>
      </c>
      <c r="P509">
        <f t="shared" si="60"/>
        <v>2013</v>
      </c>
      <c r="Q509" t="str">
        <f t="shared" si="61"/>
        <v>Apr</v>
      </c>
      <c r="R509" t="b">
        <v>0</v>
      </c>
      <c r="S509" t="b">
        <v>1</v>
      </c>
      <c r="T509" t="str">
        <f t="shared" si="62"/>
        <v>technology</v>
      </c>
      <c r="U509" t="str">
        <f t="shared" si="63"/>
        <v>web</v>
      </c>
      <c r="V509" t="s">
        <v>28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56"/>
        <v>112.23</v>
      </c>
      <c r="G510" t="s">
        <v>20</v>
      </c>
      <c r="H510" s="4">
        <f t="shared" si="57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2">
        <f t="shared" si="58"/>
        <v>43310.208333333328</v>
      </c>
      <c r="N510" s="12">
        <f t="shared" si="59"/>
        <v>43331.208333333328</v>
      </c>
      <c r="O510">
        <v>1534654800</v>
      </c>
      <c r="P510">
        <f t="shared" si="60"/>
        <v>2018</v>
      </c>
      <c r="Q510" t="str">
        <f t="shared" si="61"/>
        <v>Jul</v>
      </c>
      <c r="R510" t="b">
        <v>0</v>
      </c>
      <c r="S510" t="b">
        <v>0</v>
      </c>
      <c r="T510" t="str">
        <f t="shared" si="62"/>
        <v>theater</v>
      </c>
      <c r="U510" t="str">
        <f t="shared" si="63"/>
        <v>plays</v>
      </c>
      <c r="V510" t="s">
        <v>33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56"/>
        <v>70.930000000000007</v>
      </c>
      <c r="G511" t="s">
        <v>14</v>
      </c>
      <c r="H511" s="4">
        <f t="shared" si="57"/>
        <v>95</v>
      </c>
      <c r="I511">
        <v>1258</v>
      </c>
      <c r="J511" t="s">
        <v>21</v>
      </c>
      <c r="K511" t="s">
        <v>22</v>
      </c>
      <c r="L511">
        <v>1336194000</v>
      </c>
      <c r="M511" s="12">
        <f t="shared" si="58"/>
        <v>41034.208333333336</v>
      </c>
      <c r="N511" s="12">
        <f t="shared" si="59"/>
        <v>41044.208333333336</v>
      </c>
      <c r="O511">
        <v>1337058000</v>
      </c>
      <c r="P511">
        <f t="shared" si="60"/>
        <v>2012</v>
      </c>
      <c r="Q511" t="str">
        <f t="shared" si="61"/>
        <v>May</v>
      </c>
      <c r="R511" t="b">
        <v>0</v>
      </c>
      <c r="S511" t="b">
        <v>0</v>
      </c>
      <c r="T511" t="str">
        <f t="shared" si="62"/>
        <v>theater</v>
      </c>
      <c r="U511" t="str">
        <f t="shared" si="63"/>
        <v>plays</v>
      </c>
      <c r="V511" t="s">
        <v>33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56"/>
        <v>119.09</v>
      </c>
      <c r="G512" t="s">
        <v>20</v>
      </c>
      <c r="H512" s="4">
        <f t="shared" si="57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2">
        <f t="shared" si="58"/>
        <v>43251.208333333328</v>
      </c>
      <c r="N512" s="12">
        <f t="shared" si="59"/>
        <v>43275.208333333328</v>
      </c>
      <c r="O512">
        <v>1529816400</v>
      </c>
      <c r="P512">
        <f t="shared" si="60"/>
        <v>2018</v>
      </c>
      <c r="Q512" t="str">
        <f t="shared" si="61"/>
        <v>May</v>
      </c>
      <c r="R512" t="b">
        <v>0</v>
      </c>
      <c r="S512" t="b">
        <v>0</v>
      </c>
      <c r="T512" t="str">
        <f t="shared" si="62"/>
        <v>film &amp; video</v>
      </c>
      <c r="U512" t="str">
        <f t="shared" si="63"/>
        <v>drama</v>
      </c>
      <c r="V512" t="s">
        <v>53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56"/>
        <v>24.02</v>
      </c>
      <c r="G513" t="s">
        <v>14</v>
      </c>
      <c r="H513" s="4">
        <f t="shared" si="57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2">
        <f t="shared" si="58"/>
        <v>43671.208333333328</v>
      </c>
      <c r="N513" s="12">
        <f t="shared" si="59"/>
        <v>43681.208333333328</v>
      </c>
      <c r="O513">
        <v>1564894800</v>
      </c>
      <c r="P513">
        <f t="shared" si="60"/>
        <v>2019</v>
      </c>
      <c r="Q513" t="str">
        <f t="shared" si="61"/>
        <v>Jul</v>
      </c>
      <c r="R513" t="b">
        <v>0</v>
      </c>
      <c r="S513" t="b">
        <v>0</v>
      </c>
      <c r="T513" t="str">
        <f t="shared" si="62"/>
        <v>theater</v>
      </c>
      <c r="U513" t="str">
        <f t="shared" si="63"/>
        <v>plays</v>
      </c>
      <c r="V513" t="s">
        <v>33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si="56"/>
        <v>139.32</v>
      </c>
      <c r="G514" t="s">
        <v>20</v>
      </c>
      <c r="H514" s="4">
        <f t="shared" si="57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2">
        <f t="shared" si="58"/>
        <v>41825.208333333336</v>
      </c>
      <c r="N514" s="12">
        <f t="shared" si="59"/>
        <v>41826.208333333336</v>
      </c>
      <c r="O514">
        <v>1404622800</v>
      </c>
      <c r="P514">
        <f t="shared" si="60"/>
        <v>2014</v>
      </c>
      <c r="Q514" t="str">
        <f t="shared" si="61"/>
        <v>Jul</v>
      </c>
      <c r="R514" t="b">
        <v>0</v>
      </c>
      <c r="S514" t="b">
        <v>1</v>
      </c>
      <c r="T514" t="str">
        <f t="shared" si="62"/>
        <v>games</v>
      </c>
      <c r="U514" t="str">
        <f t="shared" si="63"/>
        <v>video games</v>
      </c>
      <c r="V514" t="s">
        <v>89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ref="F515:F578" si="64">ROUND(E515/D515*100,2)</f>
        <v>39.28</v>
      </c>
      <c r="G515" t="s">
        <v>74</v>
      </c>
      <c r="H515" s="4">
        <f t="shared" ref="H515:H578" si="65">IF(E515=0,0,E515/I515)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2">
        <f t="shared" ref="M515:M578" si="66">(((L515/60)/60)/24)+DATE(1970,1,1)</f>
        <v>40430.208333333336</v>
      </c>
      <c r="N515" s="12">
        <f t="shared" ref="N515:N578" si="67">(((O515/60)/60)/24)+DATE(1970,1,1)</f>
        <v>40432.208333333336</v>
      </c>
      <c r="O515">
        <v>1284181200</v>
      </c>
      <c r="P515">
        <f t="shared" ref="P515:P578" si="68">YEAR(M515)</f>
        <v>2010</v>
      </c>
      <c r="Q515" t="str">
        <f t="shared" ref="Q515:Q578" si="69">TEXT(MONTH(M515)*29,"mmm")</f>
        <v>Sep</v>
      </c>
      <c r="R515" t="b">
        <v>0</v>
      </c>
      <c r="S515" t="b">
        <v>0</v>
      </c>
      <c r="T515" t="str">
        <f t="shared" ref="T515:T578" si="70">LEFT(V515,SEARCH("/",V515,1)-1)</f>
        <v>film &amp; video</v>
      </c>
      <c r="U515" t="str">
        <f t="shared" ref="U515:U578" si="71">RIGHT(V515,LEN(V515)-SEARCH("/",V515,1))</f>
        <v>television</v>
      </c>
      <c r="V515" t="s">
        <v>269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64"/>
        <v>22.44</v>
      </c>
      <c r="G516" t="s">
        <v>74</v>
      </c>
      <c r="H516" s="4">
        <f t="shared" si="65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2">
        <f t="shared" si="66"/>
        <v>41614.25</v>
      </c>
      <c r="N516" s="12">
        <f t="shared" si="67"/>
        <v>41619.25</v>
      </c>
      <c r="O516">
        <v>1386741600</v>
      </c>
      <c r="P516">
        <f t="shared" si="68"/>
        <v>2013</v>
      </c>
      <c r="Q516" t="str">
        <f t="shared" si="69"/>
        <v>Dec</v>
      </c>
      <c r="R516" t="b">
        <v>0</v>
      </c>
      <c r="S516" t="b">
        <v>1</v>
      </c>
      <c r="T516" t="str">
        <f t="shared" si="70"/>
        <v>music</v>
      </c>
      <c r="U516" t="str">
        <f t="shared" si="71"/>
        <v>rock</v>
      </c>
      <c r="V516" t="s">
        <v>23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64"/>
        <v>55.78</v>
      </c>
      <c r="G517" t="s">
        <v>14</v>
      </c>
      <c r="H517" s="4">
        <f t="shared" si="65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66"/>
        <v>40900.25</v>
      </c>
      <c r="N517" s="12">
        <f t="shared" si="67"/>
        <v>40902.25</v>
      </c>
      <c r="O517">
        <v>1324792800</v>
      </c>
      <c r="P517">
        <f t="shared" si="68"/>
        <v>2011</v>
      </c>
      <c r="Q517" t="str">
        <f t="shared" si="69"/>
        <v>Dec</v>
      </c>
      <c r="R517" t="b">
        <v>0</v>
      </c>
      <c r="S517" t="b">
        <v>1</v>
      </c>
      <c r="T517" t="str">
        <f t="shared" si="70"/>
        <v>theater</v>
      </c>
      <c r="U517" t="str">
        <f t="shared" si="71"/>
        <v>plays</v>
      </c>
      <c r="V517" t="s">
        <v>33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64"/>
        <v>42.52</v>
      </c>
      <c r="G518" t="s">
        <v>14</v>
      </c>
      <c r="H518" s="4">
        <f t="shared" si="65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2">
        <f t="shared" si="66"/>
        <v>40396.208333333336</v>
      </c>
      <c r="N518" s="12">
        <f t="shared" si="67"/>
        <v>40434.208333333336</v>
      </c>
      <c r="O518">
        <v>1284354000</v>
      </c>
      <c r="P518">
        <f t="shared" si="68"/>
        <v>2010</v>
      </c>
      <c r="Q518" t="str">
        <f t="shared" si="69"/>
        <v>Aug</v>
      </c>
      <c r="R518" t="b">
        <v>0</v>
      </c>
      <c r="S518" t="b">
        <v>0</v>
      </c>
      <c r="T518" t="str">
        <f t="shared" si="70"/>
        <v>publishing</v>
      </c>
      <c r="U518" t="str">
        <f t="shared" si="71"/>
        <v>nonfiction</v>
      </c>
      <c r="V518" t="s">
        <v>68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64"/>
        <v>112</v>
      </c>
      <c r="G519" t="s">
        <v>20</v>
      </c>
      <c r="H519" s="4">
        <f t="shared" si="65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2">
        <f t="shared" si="66"/>
        <v>42860.208333333328</v>
      </c>
      <c r="N519" s="12">
        <f t="shared" si="67"/>
        <v>42865.208333333328</v>
      </c>
      <c r="O519">
        <v>1494392400</v>
      </c>
      <c r="P519">
        <f t="shared" si="68"/>
        <v>2017</v>
      </c>
      <c r="Q519" t="str">
        <f t="shared" si="69"/>
        <v>May</v>
      </c>
      <c r="R519" t="b">
        <v>0</v>
      </c>
      <c r="S519" t="b">
        <v>0</v>
      </c>
      <c r="T519" t="str">
        <f t="shared" si="70"/>
        <v>food</v>
      </c>
      <c r="U519" t="str">
        <f t="shared" si="71"/>
        <v>food trucks</v>
      </c>
      <c r="V519" t="s">
        <v>17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64"/>
        <v>7.07</v>
      </c>
      <c r="G520" t="s">
        <v>14</v>
      </c>
      <c r="H520" s="4">
        <f t="shared" si="65"/>
        <v>62.2</v>
      </c>
      <c r="I520">
        <v>10</v>
      </c>
      <c r="J520" t="s">
        <v>21</v>
      </c>
      <c r="K520" t="s">
        <v>22</v>
      </c>
      <c r="L520">
        <v>1519365600</v>
      </c>
      <c r="M520" s="12">
        <f t="shared" si="66"/>
        <v>43154.25</v>
      </c>
      <c r="N520" s="12">
        <f t="shared" si="67"/>
        <v>43156.25</v>
      </c>
      <c r="O520">
        <v>1519538400</v>
      </c>
      <c r="P520">
        <f t="shared" si="68"/>
        <v>2018</v>
      </c>
      <c r="Q520" t="str">
        <f t="shared" si="69"/>
        <v>Feb</v>
      </c>
      <c r="R520" t="b">
        <v>0</v>
      </c>
      <c r="S520" t="b">
        <v>1</v>
      </c>
      <c r="T520" t="str">
        <f t="shared" si="70"/>
        <v>film &amp; video</v>
      </c>
      <c r="U520" t="str">
        <f t="shared" si="71"/>
        <v>animation</v>
      </c>
      <c r="V520" t="s">
        <v>71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64"/>
        <v>101.75</v>
      </c>
      <c r="G521" t="s">
        <v>20</v>
      </c>
      <c r="H521" s="4">
        <f t="shared" si="65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2">
        <f t="shared" si="66"/>
        <v>42012.25</v>
      </c>
      <c r="N521" s="12">
        <f t="shared" si="67"/>
        <v>42026.25</v>
      </c>
      <c r="O521">
        <v>1421906400</v>
      </c>
      <c r="P521">
        <f t="shared" si="68"/>
        <v>2015</v>
      </c>
      <c r="Q521" t="str">
        <f t="shared" si="69"/>
        <v>Jan</v>
      </c>
      <c r="R521" t="b">
        <v>0</v>
      </c>
      <c r="S521" t="b">
        <v>1</v>
      </c>
      <c r="T521" t="str">
        <f t="shared" si="70"/>
        <v>music</v>
      </c>
      <c r="U521" t="str">
        <f t="shared" si="71"/>
        <v>rock</v>
      </c>
      <c r="V521" t="s">
        <v>23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64"/>
        <v>425.75</v>
      </c>
      <c r="G522" t="s">
        <v>20</v>
      </c>
      <c r="H522" s="4">
        <f t="shared" si="65"/>
        <v>106.4375</v>
      </c>
      <c r="I522">
        <v>32</v>
      </c>
      <c r="J522" t="s">
        <v>21</v>
      </c>
      <c r="K522" t="s">
        <v>22</v>
      </c>
      <c r="L522">
        <v>1555650000</v>
      </c>
      <c r="M522" s="12">
        <f t="shared" si="66"/>
        <v>43574.208333333328</v>
      </c>
      <c r="N522" s="12">
        <f t="shared" si="67"/>
        <v>43577.208333333328</v>
      </c>
      <c r="O522">
        <v>1555909200</v>
      </c>
      <c r="P522">
        <f t="shared" si="68"/>
        <v>2019</v>
      </c>
      <c r="Q522" t="str">
        <f t="shared" si="69"/>
        <v>Apr</v>
      </c>
      <c r="R522" t="b">
        <v>0</v>
      </c>
      <c r="S522" t="b">
        <v>0</v>
      </c>
      <c r="T522" t="str">
        <f t="shared" si="70"/>
        <v>theater</v>
      </c>
      <c r="U522" t="str">
        <f t="shared" si="71"/>
        <v>plays</v>
      </c>
      <c r="V522" t="s">
        <v>33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64"/>
        <v>145.54</v>
      </c>
      <c r="G523" t="s">
        <v>20</v>
      </c>
      <c r="H523" s="4">
        <f t="shared" si="65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2">
        <f t="shared" si="66"/>
        <v>42605.208333333328</v>
      </c>
      <c r="N523" s="12">
        <f t="shared" si="67"/>
        <v>42611.208333333328</v>
      </c>
      <c r="O523">
        <v>1472446800</v>
      </c>
      <c r="P523">
        <f t="shared" si="68"/>
        <v>2016</v>
      </c>
      <c r="Q523" t="str">
        <f t="shared" si="69"/>
        <v>Aug</v>
      </c>
      <c r="R523" t="b">
        <v>0</v>
      </c>
      <c r="S523" t="b">
        <v>1</v>
      </c>
      <c r="T523" t="str">
        <f t="shared" si="70"/>
        <v>film &amp; video</v>
      </c>
      <c r="U523" t="str">
        <f t="shared" si="71"/>
        <v>drama</v>
      </c>
      <c r="V523" t="s">
        <v>53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64"/>
        <v>32.450000000000003</v>
      </c>
      <c r="G524" t="s">
        <v>14</v>
      </c>
      <c r="H524" s="4">
        <f t="shared" si="65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2">
        <f t="shared" si="66"/>
        <v>41093.208333333336</v>
      </c>
      <c r="N524" s="12">
        <f t="shared" si="67"/>
        <v>41105.208333333336</v>
      </c>
      <c r="O524">
        <v>1342328400</v>
      </c>
      <c r="P524">
        <f t="shared" si="68"/>
        <v>2012</v>
      </c>
      <c r="Q524" t="str">
        <f t="shared" si="69"/>
        <v>Jul</v>
      </c>
      <c r="R524" t="b">
        <v>0</v>
      </c>
      <c r="S524" t="b">
        <v>0</v>
      </c>
      <c r="T524" t="str">
        <f t="shared" si="70"/>
        <v>film &amp; video</v>
      </c>
      <c r="U524" t="str">
        <f t="shared" si="71"/>
        <v>shorts</v>
      </c>
      <c r="V524" t="s">
        <v>100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64"/>
        <v>700.33</v>
      </c>
      <c r="G525" t="s">
        <v>20</v>
      </c>
      <c r="H525" s="4">
        <f t="shared" si="65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2">
        <f t="shared" si="66"/>
        <v>40241.25</v>
      </c>
      <c r="N525" s="12">
        <f t="shared" si="67"/>
        <v>40246.25</v>
      </c>
      <c r="O525">
        <v>1268114400</v>
      </c>
      <c r="P525">
        <f t="shared" si="68"/>
        <v>2010</v>
      </c>
      <c r="Q525" t="str">
        <f t="shared" si="69"/>
        <v>Mar</v>
      </c>
      <c r="R525" t="b">
        <v>0</v>
      </c>
      <c r="S525" t="b">
        <v>0</v>
      </c>
      <c r="T525" t="str">
        <f t="shared" si="70"/>
        <v>film &amp; video</v>
      </c>
      <c r="U525" t="str">
        <f t="shared" si="71"/>
        <v>shorts</v>
      </c>
      <c r="V525" t="s">
        <v>100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64"/>
        <v>83.9</v>
      </c>
      <c r="G526" t="s">
        <v>14</v>
      </c>
      <c r="H526" s="4">
        <f t="shared" si="65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2">
        <f t="shared" si="66"/>
        <v>40294.208333333336</v>
      </c>
      <c r="N526" s="12">
        <f t="shared" si="67"/>
        <v>40307.208333333336</v>
      </c>
      <c r="O526">
        <v>1273381200</v>
      </c>
      <c r="P526">
        <f t="shared" si="68"/>
        <v>2010</v>
      </c>
      <c r="Q526" t="str">
        <f t="shared" si="69"/>
        <v>Apr</v>
      </c>
      <c r="R526" t="b">
        <v>0</v>
      </c>
      <c r="S526" t="b">
        <v>0</v>
      </c>
      <c r="T526" t="str">
        <f t="shared" si="70"/>
        <v>theater</v>
      </c>
      <c r="U526" t="str">
        <f t="shared" si="71"/>
        <v>plays</v>
      </c>
      <c r="V526" t="s">
        <v>33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64"/>
        <v>84.19</v>
      </c>
      <c r="G527" t="s">
        <v>14</v>
      </c>
      <c r="H527" s="4">
        <f t="shared" si="65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2">
        <f t="shared" si="66"/>
        <v>40505.25</v>
      </c>
      <c r="N527" s="12">
        <f t="shared" si="67"/>
        <v>40509.25</v>
      </c>
      <c r="O527">
        <v>1290837600</v>
      </c>
      <c r="P527">
        <f t="shared" si="68"/>
        <v>2010</v>
      </c>
      <c r="Q527" t="str">
        <f t="shared" si="69"/>
        <v>Nov</v>
      </c>
      <c r="R527" t="b">
        <v>0</v>
      </c>
      <c r="S527" t="b">
        <v>0</v>
      </c>
      <c r="T527" t="str">
        <f t="shared" si="70"/>
        <v>technology</v>
      </c>
      <c r="U527" t="str">
        <f t="shared" si="71"/>
        <v>wearables</v>
      </c>
      <c r="V527" t="s">
        <v>65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64"/>
        <v>155.94999999999999</v>
      </c>
      <c r="G528" t="s">
        <v>20</v>
      </c>
      <c r="H528" s="4">
        <f t="shared" si="65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2">
        <f t="shared" si="66"/>
        <v>42364.25</v>
      </c>
      <c r="N528" s="12">
        <f t="shared" si="67"/>
        <v>42401.25</v>
      </c>
      <c r="O528">
        <v>1454306400</v>
      </c>
      <c r="P528">
        <f t="shared" si="68"/>
        <v>2015</v>
      </c>
      <c r="Q528" t="str">
        <f t="shared" si="69"/>
        <v>Dec</v>
      </c>
      <c r="R528" t="b">
        <v>0</v>
      </c>
      <c r="S528" t="b">
        <v>1</v>
      </c>
      <c r="T528" t="str">
        <f t="shared" si="70"/>
        <v>theater</v>
      </c>
      <c r="U528" t="str">
        <f t="shared" si="71"/>
        <v>plays</v>
      </c>
      <c r="V528" t="s">
        <v>33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64"/>
        <v>99.62</v>
      </c>
      <c r="G529" t="s">
        <v>14</v>
      </c>
      <c r="H529" s="4">
        <f t="shared" si="65"/>
        <v>31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66"/>
        <v>42405.25</v>
      </c>
      <c r="N529" s="12">
        <f t="shared" si="67"/>
        <v>42441.25</v>
      </c>
      <c r="O529">
        <v>1457762400</v>
      </c>
      <c r="P529">
        <f t="shared" si="68"/>
        <v>2016</v>
      </c>
      <c r="Q529" t="str">
        <f t="shared" si="69"/>
        <v>Feb</v>
      </c>
      <c r="R529" t="b">
        <v>0</v>
      </c>
      <c r="S529" t="b">
        <v>0</v>
      </c>
      <c r="T529" t="str">
        <f t="shared" si="70"/>
        <v>film &amp; video</v>
      </c>
      <c r="U529" t="str">
        <f t="shared" si="71"/>
        <v>animation</v>
      </c>
      <c r="V529" t="s">
        <v>71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64"/>
        <v>80.3</v>
      </c>
      <c r="G530" t="s">
        <v>14</v>
      </c>
      <c r="H530" s="4">
        <f t="shared" si="65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2">
        <f t="shared" si="66"/>
        <v>41601.25</v>
      </c>
      <c r="N530" s="12">
        <f t="shared" si="67"/>
        <v>41646.25</v>
      </c>
      <c r="O530">
        <v>1389074400</v>
      </c>
      <c r="P530">
        <f t="shared" si="68"/>
        <v>2013</v>
      </c>
      <c r="Q530" t="str">
        <f t="shared" si="69"/>
        <v>Nov</v>
      </c>
      <c r="R530" t="b">
        <v>0</v>
      </c>
      <c r="S530" t="b">
        <v>0</v>
      </c>
      <c r="T530" t="str">
        <f t="shared" si="70"/>
        <v>music</v>
      </c>
      <c r="U530" t="str">
        <f t="shared" si="71"/>
        <v>indie rock</v>
      </c>
      <c r="V530" t="s">
        <v>60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64"/>
        <v>11.25</v>
      </c>
      <c r="G531" t="s">
        <v>14</v>
      </c>
      <c r="H531" s="4">
        <f t="shared" si="65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2">
        <f t="shared" si="66"/>
        <v>41769.208333333336</v>
      </c>
      <c r="N531" s="12">
        <f t="shared" si="67"/>
        <v>41797.208333333336</v>
      </c>
      <c r="O531">
        <v>1402117200</v>
      </c>
      <c r="P531">
        <f t="shared" si="68"/>
        <v>2014</v>
      </c>
      <c r="Q531" t="str">
        <f t="shared" si="69"/>
        <v>May</v>
      </c>
      <c r="R531" t="b">
        <v>0</v>
      </c>
      <c r="S531" t="b">
        <v>0</v>
      </c>
      <c r="T531" t="str">
        <f t="shared" si="70"/>
        <v>games</v>
      </c>
      <c r="U531" t="str">
        <f t="shared" si="71"/>
        <v>video games</v>
      </c>
      <c r="V531" t="s">
        <v>89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64"/>
        <v>91.74</v>
      </c>
      <c r="G532" t="s">
        <v>14</v>
      </c>
      <c r="H532" s="4">
        <f t="shared" si="65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2">
        <f t="shared" si="66"/>
        <v>40421.208333333336</v>
      </c>
      <c r="N532" s="12">
        <f t="shared" si="67"/>
        <v>40435.208333333336</v>
      </c>
      <c r="O532">
        <v>1284440400</v>
      </c>
      <c r="P532">
        <f t="shared" si="68"/>
        <v>2010</v>
      </c>
      <c r="Q532" t="str">
        <f t="shared" si="69"/>
        <v>Aug</v>
      </c>
      <c r="R532" t="b">
        <v>0</v>
      </c>
      <c r="S532" t="b">
        <v>1</v>
      </c>
      <c r="T532" t="str">
        <f t="shared" si="70"/>
        <v>publishing</v>
      </c>
      <c r="U532" t="str">
        <f t="shared" si="71"/>
        <v>fiction</v>
      </c>
      <c r="V532" t="s">
        <v>119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64"/>
        <v>95.52</v>
      </c>
      <c r="G533" t="s">
        <v>47</v>
      </c>
      <c r="H533" s="4">
        <f t="shared" si="65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2">
        <f t="shared" si="66"/>
        <v>41589.25</v>
      </c>
      <c r="N533" s="12">
        <f t="shared" si="67"/>
        <v>41645.25</v>
      </c>
      <c r="O533">
        <v>1388988000</v>
      </c>
      <c r="P533">
        <f t="shared" si="68"/>
        <v>2013</v>
      </c>
      <c r="Q533" t="str">
        <f t="shared" si="69"/>
        <v>Nov</v>
      </c>
      <c r="R533" t="b">
        <v>0</v>
      </c>
      <c r="S533" t="b">
        <v>0</v>
      </c>
      <c r="T533" t="str">
        <f t="shared" si="70"/>
        <v>games</v>
      </c>
      <c r="U533" t="str">
        <f t="shared" si="71"/>
        <v>video games</v>
      </c>
      <c r="V533" t="s">
        <v>89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64"/>
        <v>502.88</v>
      </c>
      <c r="G534" t="s">
        <v>20</v>
      </c>
      <c r="H534" s="4">
        <f t="shared" si="65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66"/>
        <v>43125.25</v>
      </c>
      <c r="N534" s="12">
        <f t="shared" si="67"/>
        <v>43126.25</v>
      </c>
      <c r="O534">
        <v>1516946400</v>
      </c>
      <c r="P534">
        <f t="shared" si="68"/>
        <v>2018</v>
      </c>
      <c r="Q534" t="str">
        <f t="shared" si="69"/>
        <v>Jan</v>
      </c>
      <c r="R534" t="b">
        <v>0</v>
      </c>
      <c r="S534" t="b">
        <v>0</v>
      </c>
      <c r="T534" t="str">
        <f t="shared" si="70"/>
        <v>theater</v>
      </c>
      <c r="U534" t="str">
        <f t="shared" si="71"/>
        <v>plays</v>
      </c>
      <c r="V534" t="s">
        <v>33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64"/>
        <v>159.24</v>
      </c>
      <c r="G535" t="s">
        <v>20</v>
      </c>
      <c r="H535" s="4">
        <f t="shared" si="65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2">
        <f t="shared" si="66"/>
        <v>41479.208333333336</v>
      </c>
      <c r="N535" s="12">
        <f t="shared" si="67"/>
        <v>41515.208333333336</v>
      </c>
      <c r="O535">
        <v>1377752400</v>
      </c>
      <c r="P535">
        <f t="shared" si="68"/>
        <v>2013</v>
      </c>
      <c r="Q535" t="str">
        <f t="shared" si="69"/>
        <v>Jul</v>
      </c>
      <c r="R535" t="b">
        <v>0</v>
      </c>
      <c r="S535" t="b">
        <v>0</v>
      </c>
      <c r="T535" t="str">
        <f t="shared" si="70"/>
        <v>music</v>
      </c>
      <c r="U535" t="str">
        <f t="shared" si="71"/>
        <v>indie rock</v>
      </c>
      <c r="V535" t="s">
        <v>60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64"/>
        <v>15.02</v>
      </c>
      <c r="G536" t="s">
        <v>14</v>
      </c>
      <c r="H536" s="4">
        <f t="shared" si="65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2">
        <f t="shared" si="66"/>
        <v>43329.208333333328</v>
      </c>
      <c r="N536" s="12">
        <f t="shared" si="67"/>
        <v>43330.208333333328</v>
      </c>
      <c r="O536">
        <v>1534568400</v>
      </c>
      <c r="P536">
        <f t="shared" si="68"/>
        <v>2018</v>
      </c>
      <c r="Q536" t="str">
        <f t="shared" si="69"/>
        <v>Aug</v>
      </c>
      <c r="R536" t="b">
        <v>0</v>
      </c>
      <c r="S536" t="b">
        <v>1</v>
      </c>
      <c r="T536" t="str">
        <f t="shared" si="70"/>
        <v>film &amp; video</v>
      </c>
      <c r="U536" t="str">
        <f t="shared" si="71"/>
        <v>drama</v>
      </c>
      <c r="V536" t="s">
        <v>53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64"/>
        <v>482.04</v>
      </c>
      <c r="G537" t="s">
        <v>20</v>
      </c>
      <c r="H537" s="4">
        <f t="shared" si="65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2">
        <f t="shared" si="66"/>
        <v>43259.208333333328</v>
      </c>
      <c r="N537" s="12">
        <f t="shared" si="67"/>
        <v>43261.208333333328</v>
      </c>
      <c r="O537">
        <v>1528606800</v>
      </c>
      <c r="P537">
        <f t="shared" si="68"/>
        <v>2018</v>
      </c>
      <c r="Q537" t="str">
        <f t="shared" si="69"/>
        <v>Jun</v>
      </c>
      <c r="R537" t="b">
        <v>0</v>
      </c>
      <c r="S537" t="b">
        <v>1</v>
      </c>
      <c r="T537" t="str">
        <f t="shared" si="70"/>
        <v>theater</v>
      </c>
      <c r="U537" t="str">
        <f t="shared" si="71"/>
        <v>plays</v>
      </c>
      <c r="V537" t="s">
        <v>33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64"/>
        <v>149.97</v>
      </c>
      <c r="G538" t="s">
        <v>20</v>
      </c>
      <c r="H538" s="4">
        <f t="shared" si="65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2">
        <f t="shared" si="66"/>
        <v>40414.208333333336</v>
      </c>
      <c r="N538" s="12">
        <f t="shared" si="67"/>
        <v>40440.208333333336</v>
      </c>
      <c r="O538">
        <v>1284872400</v>
      </c>
      <c r="P538">
        <f t="shared" si="68"/>
        <v>2010</v>
      </c>
      <c r="Q538" t="str">
        <f t="shared" si="69"/>
        <v>Aug</v>
      </c>
      <c r="R538" t="b">
        <v>0</v>
      </c>
      <c r="S538" t="b">
        <v>0</v>
      </c>
      <c r="T538" t="str">
        <f t="shared" si="70"/>
        <v>publishing</v>
      </c>
      <c r="U538" t="str">
        <f t="shared" si="71"/>
        <v>fiction</v>
      </c>
      <c r="V538" t="s">
        <v>119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64"/>
        <v>117.22</v>
      </c>
      <c r="G539" t="s">
        <v>20</v>
      </c>
      <c r="H539" s="4">
        <f t="shared" si="65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2">
        <f t="shared" si="66"/>
        <v>43342.208333333328</v>
      </c>
      <c r="N539" s="12">
        <f t="shared" si="67"/>
        <v>43365.208333333328</v>
      </c>
      <c r="O539">
        <v>1537592400</v>
      </c>
      <c r="P539">
        <f t="shared" si="68"/>
        <v>2018</v>
      </c>
      <c r="Q539" t="str">
        <f t="shared" si="69"/>
        <v>Aug</v>
      </c>
      <c r="R539" t="b">
        <v>1</v>
      </c>
      <c r="S539" t="b">
        <v>1</v>
      </c>
      <c r="T539" t="str">
        <f t="shared" si="70"/>
        <v>film &amp; video</v>
      </c>
      <c r="U539" t="str">
        <f t="shared" si="71"/>
        <v>documentary</v>
      </c>
      <c r="V539" t="s">
        <v>42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64"/>
        <v>37.700000000000003</v>
      </c>
      <c r="G540" t="s">
        <v>14</v>
      </c>
      <c r="H540" s="4">
        <f t="shared" si="65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2">
        <f t="shared" si="66"/>
        <v>41539.208333333336</v>
      </c>
      <c r="N540" s="12">
        <f t="shared" si="67"/>
        <v>41555.208333333336</v>
      </c>
      <c r="O540">
        <v>1381208400</v>
      </c>
      <c r="P540">
        <f t="shared" si="68"/>
        <v>2013</v>
      </c>
      <c r="Q540" t="str">
        <f t="shared" si="69"/>
        <v>Sep</v>
      </c>
      <c r="R540" t="b">
        <v>0</v>
      </c>
      <c r="S540" t="b">
        <v>0</v>
      </c>
      <c r="T540" t="str">
        <f t="shared" si="70"/>
        <v>games</v>
      </c>
      <c r="U540" t="str">
        <f t="shared" si="71"/>
        <v>mobile games</v>
      </c>
      <c r="V540" t="s">
        <v>292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64"/>
        <v>72.650000000000006</v>
      </c>
      <c r="G541" t="s">
        <v>14</v>
      </c>
      <c r="H541" s="4">
        <f t="shared" si="65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2">
        <f t="shared" si="66"/>
        <v>43647.208333333328</v>
      </c>
      <c r="N541" s="12">
        <f t="shared" si="67"/>
        <v>43653.208333333328</v>
      </c>
      <c r="O541">
        <v>1562475600</v>
      </c>
      <c r="P541">
        <f t="shared" si="68"/>
        <v>2019</v>
      </c>
      <c r="Q541" t="str">
        <f t="shared" si="69"/>
        <v>Jul</v>
      </c>
      <c r="R541" t="b">
        <v>0</v>
      </c>
      <c r="S541" t="b">
        <v>1</v>
      </c>
      <c r="T541" t="str">
        <f t="shared" si="70"/>
        <v>food</v>
      </c>
      <c r="U541" t="str">
        <f t="shared" si="71"/>
        <v>food trucks</v>
      </c>
      <c r="V541" t="s">
        <v>17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64"/>
        <v>265.98</v>
      </c>
      <c r="G542" t="s">
        <v>20</v>
      </c>
      <c r="H542" s="4">
        <f t="shared" si="65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2">
        <f t="shared" si="66"/>
        <v>43225.208333333328</v>
      </c>
      <c r="N542" s="12">
        <f t="shared" si="67"/>
        <v>43247.208333333328</v>
      </c>
      <c r="O542">
        <v>1527397200</v>
      </c>
      <c r="P542">
        <f t="shared" si="68"/>
        <v>2018</v>
      </c>
      <c r="Q542" t="str">
        <f t="shared" si="69"/>
        <v>May</v>
      </c>
      <c r="R542" t="b">
        <v>0</v>
      </c>
      <c r="S542" t="b">
        <v>0</v>
      </c>
      <c r="T542" t="str">
        <f t="shared" si="70"/>
        <v>photography</v>
      </c>
      <c r="U542" t="str">
        <f t="shared" si="71"/>
        <v>photography books</v>
      </c>
      <c r="V542" t="s">
        <v>122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64"/>
        <v>24.21</v>
      </c>
      <c r="G543" t="s">
        <v>14</v>
      </c>
      <c r="H543" s="4">
        <f t="shared" si="65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2">
        <f t="shared" si="66"/>
        <v>42165.208333333328</v>
      </c>
      <c r="N543" s="12">
        <f t="shared" si="67"/>
        <v>42191.208333333328</v>
      </c>
      <c r="O543">
        <v>1436158800</v>
      </c>
      <c r="P543">
        <f t="shared" si="68"/>
        <v>2015</v>
      </c>
      <c r="Q543" t="str">
        <f t="shared" si="69"/>
        <v>Jun</v>
      </c>
      <c r="R543" t="b">
        <v>0</v>
      </c>
      <c r="S543" t="b">
        <v>0</v>
      </c>
      <c r="T543" t="str">
        <f t="shared" si="70"/>
        <v>games</v>
      </c>
      <c r="U543" t="str">
        <f t="shared" si="71"/>
        <v>mobile games</v>
      </c>
      <c r="V543" t="s">
        <v>292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64"/>
        <v>2.5099999999999998</v>
      </c>
      <c r="G544" t="s">
        <v>14</v>
      </c>
      <c r="H544" s="4">
        <f t="shared" si="65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2">
        <f t="shared" si="66"/>
        <v>42391.25</v>
      </c>
      <c r="N544" s="12">
        <f t="shared" si="67"/>
        <v>42421.25</v>
      </c>
      <c r="O544">
        <v>1456034400</v>
      </c>
      <c r="P544">
        <f t="shared" si="68"/>
        <v>2016</v>
      </c>
      <c r="Q544" t="str">
        <f t="shared" si="69"/>
        <v>Jan</v>
      </c>
      <c r="R544" t="b">
        <v>0</v>
      </c>
      <c r="S544" t="b">
        <v>0</v>
      </c>
      <c r="T544" t="str">
        <f t="shared" si="70"/>
        <v>music</v>
      </c>
      <c r="U544" t="str">
        <f t="shared" si="71"/>
        <v>indie rock</v>
      </c>
      <c r="V544" t="s">
        <v>60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64"/>
        <v>16.329999999999998</v>
      </c>
      <c r="G545" t="s">
        <v>14</v>
      </c>
      <c r="H545" s="4">
        <f t="shared" si="65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2">
        <f t="shared" si="66"/>
        <v>41528.208333333336</v>
      </c>
      <c r="N545" s="12">
        <f t="shared" si="67"/>
        <v>41543.208333333336</v>
      </c>
      <c r="O545">
        <v>1380171600</v>
      </c>
      <c r="P545">
        <f t="shared" si="68"/>
        <v>2013</v>
      </c>
      <c r="Q545" t="str">
        <f t="shared" si="69"/>
        <v>Sep</v>
      </c>
      <c r="R545" t="b">
        <v>0</v>
      </c>
      <c r="S545" t="b">
        <v>0</v>
      </c>
      <c r="T545" t="str">
        <f t="shared" si="70"/>
        <v>games</v>
      </c>
      <c r="U545" t="str">
        <f t="shared" si="71"/>
        <v>video games</v>
      </c>
      <c r="V545" t="s">
        <v>89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64"/>
        <v>276.5</v>
      </c>
      <c r="G546" t="s">
        <v>20</v>
      </c>
      <c r="H546" s="4">
        <f t="shared" si="65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2">
        <f t="shared" si="66"/>
        <v>42377.25</v>
      </c>
      <c r="N546" s="12">
        <f t="shared" si="67"/>
        <v>42390.25</v>
      </c>
      <c r="O546">
        <v>1453356000</v>
      </c>
      <c r="P546">
        <f t="shared" si="68"/>
        <v>2016</v>
      </c>
      <c r="Q546" t="str">
        <f t="shared" si="69"/>
        <v>Jan</v>
      </c>
      <c r="R546" t="b">
        <v>0</v>
      </c>
      <c r="S546" t="b">
        <v>0</v>
      </c>
      <c r="T546" t="str">
        <f t="shared" si="70"/>
        <v>music</v>
      </c>
      <c r="U546" t="str">
        <f t="shared" si="71"/>
        <v>rock</v>
      </c>
      <c r="V546" t="s">
        <v>23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64"/>
        <v>88.8</v>
      </c>
      <c r="G547" t="s">
        <v>14</v>
      </c>
      <c r="H547" s="4">
        <f t="shared" si="65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2">
        <f t="shared" si="66"/>
        <v>43824.25</v>
      </c>
      <c r="N547" s="12">
        <f t="shared" si="67"/>
        <v>43844.25</v>
      </c>
      <c r="O547">
        <v>1578981600</v>
      </c>
      <c r="P547">
        <f t="shared" si="68"/>
        <v>2019</v>
      </c>
      <c r="Q547" t="str">
        <f t="shared" si="69"/>
        <v>Dec</v>
      </c>
      <c r="R547" t="b">
        <v>0</v>
      </c>
      <c r="S547" t="b">
        <v>0</v>
      </c>
      <c r="T547" t="str">
        <f t="shared" si="70"/>
        <v>theater</v>
      </c>
      <c r="U547" t="str">
        <f t="shared" si="71"/>
        <v>plays</v>
      </c>
      <c r="V547" t="s">
        <v>33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64"/>
        <v>163.57</v>
      </c>
      <c r="G548" t="s">
        <v>20</v>
      </c>
      <c r="H548" s="4">
        <f t="shared" si="65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2">
        <f t="shared" si="66"/>
        <v>43360.208333333328</v>
      </c>
      <c r="N548" s="12">
        <f t="shared" si="67"/>
        <v>43363.208333333328</v>
      </c>
      <c r="O548">
        <v>1537419600</v>
      </c>
      <c r="P548">
        <f t="shared" si="68"/>
        <v>2018</v>
      </c>
      <c r="Q548" t="str">
        <f t="shared" si="69"/>
        <v>Sep</v>
      </c>
      <c r="R548" t="b">
        <v>0</v>
      </c>
      <c r="S548" t="b">
        <v>1</v>
      </c>
      <c r="T548" t="str">
        <f t="shared" si="70"/>
        <v>theater</v>
      </c>
      <c r="U548" t="str">
        <f t="shared" si="71"/>
        <v>plays</v>
      </c>
      <c r="V548" t="s">
        <v>33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64"/>
        <v>969</v>
      </c>
      <c r="G549" t="s">
        <v>20</v>
      </c>
      <c r="H549" s="4">
        <f t="shared" si="65"/>
        <v>80.75</v>
      </c>
      <c r="I549">
        <v>156</v>
      </c>
      <c r="J549" t="s">
        <v>21</v>
      </c>
      <c r="K549" t="s">
        <v>22</v>
      </c>
      <c r="L549">
        <v>1422165600</v>
      </c>
      <c r="M549" s="12">
        <f t="shared" si="66"/>
        <v>42029.25</v>
      </c>
      <c r="N549" s="12">
        <f t="shared" si="67"/>
        <v>42041.25</v>
      </c>
      <c r="O549">
        <v>1423202400</v>
      </c>
      <c r="P549">
        <f t="shared" si="68"/>
        <v>2015</v>
      </c>
      <c r="Q549" t="str">
        <f t="shared" si="69"/>
        <v>Jan</v>
      </c>
      <c r="R549" t="b">
        <v>0</v>
      </c>
      <c r="S549" t="b">
        <v>0</v>
      </c>
      <c r="T549" t="str">
        <f t="shared" si="70"/>
        <v>film &amp; video</v>
      </c>
      <c r="U549" t="str">
        <f t="shared" si="71"/>
        <v>drama</v>
      </c>
      <c r="V549" t="s">
        <v>53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64"/>
        <v>270.91000000000003</v>
      </c>
      <c r="G550" t="s">
        <v>20</v>
      </c>
      <c r="H550" s="4">
        <f t="shared" si="65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2">
        <f t="shared" si="66"/>
        <v>42461.208333333328</v>
      </c>
      <c r="N550" s="12">
        <f t="shared" si="67"/>
        <v>42474.208333333328</v>
      </c>
      <c r="O550">
        <v>1460610000</v>
      </c>
      <c r="P550">
        <f t="shared" si="68"/>
        <v>2016</v>
      </c>
      <c r="Q550" t="str">
        <f t="shared" si="69"/>
        <v>Apr</v>
      </c>
      <c r="R550" t="b">
        <v>0</v>
      </c>
      <c r="S550" t="b">
        <v>0</v>
      </c>
      <c r="T550" t="str">
        <f t="shared" si="70"/>
        <v>theater</v>
      </c>
      <c r="U550" t="str">
        <f t="shared" si="71"/>
        <v>plays</v>
      </c>
      <c r="V550" t="s">
        <v>33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64"/>
        <v>284.20999999999998</v>
      </c>
      <c r="G551" t="s">
        <v>20</v>
      </c>
      <c r="H551" s="4">
        <f t="shared" si="65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2">
        <f t="shared" si="66"/>
        <v>41422.208333333336</v>
      </c>
      <c r="N551" s="12">
        <f t="shared" si="67"/>
        <v>41431.208333333336</v>
      </c>
      <c r="O551">
        <v>1370494800</v>
      </c>
      <c r="P551">
        <f t="shared" si="68"/>
        <v>2013</v>
      </c>
      <c r="Q551" t="str">
        <f t="shared" si="69"/>
        <v>May</v>
      </c>
      <c r="R551" t="b">
        <v>0</v>
      </c>
      <c r="S551" t="b">
        <v>0</v>
      </c>
      <c r="T551" t="str">
        <f t="shared" si="70"/>
        <v>technology</v>
      </c>
      <c r="U551" t="str">
        <f t="shared" si="71"/>
        <v>wearables</v>
      </c>
      <c r="V551" t="s">
        <v>65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64"/>
        <v>4</v>
      </c>
      <c r="G552" t="s">
        <v>74</v>
      </c>
      <c r="H552" s="4">
        <f t="shared" si="65"/>
        <v>4</v>
      </c>
      <c r="I552">
        <v>1</v>
      </c>
      <c r="J552" t="s">
        <v>98</v>
      </c>
      <c r="K552" t="s">
        <v>99</v>
      </c>
      <c r="L552">
        <v>1330495200</v>
      </c>
      <c r="M552" s="12">
        <f t="shared" si="66"/>
        <v>40968.25</v>
      </c>
      <c r="N552" s="12">
        <f t="shared" si="67"/>
        <v>40989.208333333336</v>
      </c>
      <c r="O552">
        <v>1332306000</v>
      </c>
      <c r="P552">
        <f t="shared" si="68"/>
        <v>2012</v>
      </c>
      <c r="Q552" t="str">
        <f t="shared" si="69"/>
        <v>Feb</v>
      </c>
      <c r="R552" t="b">
        <v>0</v>
      </c>
      <c r="S552" t="b">
        <v>0</v>
      </c>
      <c r="T552" t="str">
        <f t="shared" si="70"/>
        <v>music</v>
      </c>
      <c r="U552" t="str">
        <f t="shared" si="71"/>
        <v>indie rock</v>
      </c>
      <c r="V552" t="s">
        <v>60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64"/>
        <v>58.63</v>
      </c>
      <c r="G553" t="s">
        <v>14</v>
      </c>
      <c r="H553" s="4">
        <f t="shared" si="65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2">
        <f t="shared" si="66"/>
        <v>41993.25</v>
      </c>
      <c r="N553" s="12">
        <f t="shared" si="67"/>
        <v>42033.25</v>
      </c>
      <c r="O553">
        <v>1422511200</v>
      </c>
      <c r="P553">
        <f t="shared" si="68"/>
        <v>2014</v>
      </c>
      <c r="Q553" t="str">
        <f t="shared" si="69"/>
        <v>Dec</v>
      </c>
      <c r="R553" t="b">
        <v>0</v>
      </c>
      <c r="S553" t="b">
        <v>1</v>
      </c>
      <c r="T553" t="str">
        <f t="shared" si="70"/>
        <v>technology</v>
      </c>
      <c r="U553" t="str">
        <f t="shared" si="71"/>
        <v>web</v>
      </c>
      <c r="V553" t="s">
        <v>28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64"/>
        <v>98.51</v>
      </c>
      <c r="G554" t="s">
        <v>14</v>
      </c>
      <c r="H554" s="4">
        <f t="shared" si="65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2">
        <f t="shared" si="66"/>
        <v>42700.25</v>
      </c>
      <c r="N554" s="12">
        <f t="shared" si="67"/>
        <v>42702.25</v>
      </c>
      <c r="O554">
        <v>1480312800</v>
      </c>
      <c r="P554">
        <f t="shared" si="68"/>
        <v>2016</v>
      </c>
      <c r="Q554" t="str">
        <f t="shared" si="69"/>
        <v>Nov</v>
      </c>
      <c r="R554" t="b">
        <v>0</v>
      </c>
      <c r="S554" t="b">
        <v>0</v>
      </c>
      <c r="T554" t="str">
        <f t="shared" si="70"/>
        <v>theater</v>
      </c>
      <c r="U554" t="str">
        <f t="shared" si="71"/>
        <v>plays</v>
      </c>
      <c r="V554" t="s">
        <v>33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64"/>
        <v>43.98</v>
      </c>
      <c r="G555" t="s">
        <v>14</v>
      </c>
      <c r="H555" s="4">
        <f t="shared" si="65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2">
        <f t="shared" si="66"/>
        <v>40545.25</v>
      </c>
      <c r="N555" s="12">
        <f t="shared" si="67"/>
        <v>40546.25</v>
      </c>
      <c r="O555">
        <v>1294034400</v>
      </c>
      <c r="P555">
        <f t="shared" si="68"/>
        <v>2011</v>
      </c>
      <c r="Q555" t="str">
        <f t="shared" si="69"/>
        <v>Jan</v>
      </c>
      <c r="R555" t="b">
        <v>0</v>
      </c>
      <c r="S555" t="b">
        <v>0</v>
      </c>
      <c r="T555" t="str">
        <f t="shared" si="70"/>
        <v>music</v>
      </c>
      <c r="U555" t="str">
        <f t="shared" si="71"/>
        <v>rock</v>
      </c>
      <c r="V555" t="s">
        <v>23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64"/>
        <v>151.66</v>
      </c>
      <c r="G556" t="s">
        <v>20</v>
      </c>
      <c r="H556" s="4">
        <f t="shared" si="65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66"/>
        <v>42723.25</v>
      </c>
      <c r="N556" s="12">
        <f t="shared" si="67"/>
        <v>42729.25</v>
      </c>
      <c r="O556">
        <v>1482645600</v>
      </c>
      <c r="P556">
        <f t="shared" si="68"/>
        <v>2016</v>
      </c>
      <c r="Q556" t="str">
        <f t="shared" si="69"/>
        <v>Dec</v>
      </c>
      <c r="R556" t="b">
        <v>0</v>
      </c>
      <c r="S556" t="b">
        <v>0</v>
      </c>
      <c r="T556" t="str">
        <f t="shared" si="70"/>
        <v>music</v>
      </c>
      <c r="U556" t="str">
        <f t="shared" si="71"/>
        <v>indie rock</v>
      </c>
      <c r="V556" t="s">
        <v>60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64"/>
        <v>223.63</v>
      </c>
      <c r="G557" t="s">
        <v>20</v>
      </c>
      <c r="H557" s="4">
        <f t="shared" si="65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2">
        <f t="shared" si="66"/>
        <v>41731.208333333336</v>
      </c>
      <c r="N557" s="12">
        <f t="shared" si="67"/>
        <v>41762.208333333336</v>
      </c>
      <c r="O557">
        <v>1399093200</v>
      </c>
      <c r="P557">
        <f t="shared" si="68"/>
        <v>2014</v>
      </c>
      <c r="Q557" t="str">
        <f t="shared" si="69"/>
        <v>Apr</v>
      </c>
      <c r="R557" t="b">
        <v>0</v>
      </c>
      <c r="S557" t="b">
        <v>0</v>
      </c>
      <c r="T557" t="str">
        <f t="shared" si="70"/>
        <v>music</v>
      </c>
      <c r="U557" t="str">
        <f t="shared" si="71"/>
        <v>rock</v>
      </c>
      <c r="V557" t="s">
        <v>23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64"/>
        <v>239.75</v>
      </c>
      <c r="G558" t="s">
        <v>20</v>
      </c>
      <c r="H558" s="4">
        <f t="shared" si="65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2">
        <f t="shared" si="66"/>
        <v>40792.208333333336</v>
      </c>
      <c r="N558" s="12">
        <f t="shared" si="67"/>
        <v>40799.208333333336</v>
      </c>
      <c r="O558">
        <v>1315890000</v>
      </c>
      <c r="P558">
        <f t="shared" si="68"/>
        <v>2011</v>
      </c>
      <c r="Q558" t="str">
        <f t="shared" si="69"/>
        <v>Sep</v>
      </c>
      <c r="R558" t="b">
        <v>0</v>
      </c>
      <c r="S558" t="b">
        <v>1</v>
      </c>
      <c r="T558" t="str">
        <f t="shared" si="70"/>
        <v>publishing</v>
      </c>
      <c r="U558" t="str">
        <f t="shared" si="71"/>
        <v>translations</v>
      </c>
      <c r="V558" t="s">
        <v>206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64"/>
        <v>199.33</v>
      </c>
      <c r="G559" t="s">
        <v>20</v>
      </c>
      <c r="H559" s="4">
        <f t="shared" si="65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2">
        <f t="shared" si="66"/>
        <v>42279.208333333328</v>
      </c>
      <c r="N559" s="12">
        <f t="shared" si="67"/>
        <v>42282.208333333328</v>
      </c>
      <c r="O559">
        <v>1444021200</v>
      </c>
      <c r="P559">
        <f t="shared" si="68"/>
        <v>2015</v>
      </c>
      <c r="Q559" t="str">
        <f t="shared" si="69"/>
        <v>Oct</v>
      </c>
      <c r="R559" t="b">
        <v>0</v>
      </c>
      <c r="S559" t="b">
        <v>1</v>
      </c>
      <c r="T559" t="str">
        <f t="shared" si="70"/>
        <v>film &amp; video</v>
      </c>
      <c r="U559" t="str">
        <f t="shared" si="71"/>
        <v>science fiction</v>
      </c>
      <c r="V559" t="s">
        <v>474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64"/>
        <v>137.34</v>
      </c>
      <c r="G560" t="s">
        <v>20</v>
      </c>
      <c r="H560" s="4">
        <f t="shared" si="65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2">
        <f t="shared" si="66"/>
        <v>42424.25</v>
      </c>
      <c r="N560" s="12">
        <f t="shared" si="67"/>
        <v>42467.208333333328</v>
      </c>
      <c r="O560">
        <v>1460005200</v>
      </c>
      <c r="P560">
        <f t="shared" si="68"/>
        <v>2016</v>
      </c>
      <c r="Q560" t="str">
        <f t="shared" si="69"/>
        <v>Feb</v>
      </c>
      <c r="R560" t="b">
        <v>0</v>
      </c>
      <c r="S560" t="b">
        <v>0</v>
      </c>
      <c r="T560" t="str">
        <f t="shared" si="70"/>
        <v>theater</v>
      </c>
      <c r="U560" t="str">
        <f t="shared" si="71"/>
        <v>plays</v>
      </c>
      <c r="V560" t="s">
        <v>33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64"/>
        <v>100.97</v>
      </c>
      <c r="G561" t="s">
        <v>20</v>
      </c>
      <c r="H561" s="4">
        <f t="shared" si="65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2">
        <f t="shared" si="66"/>
        <v>42584.208333333328</v>
      </c>
      <c r="N561" s="12">
        <f t="shared" si="67"/>
        <v>42591.208333333328</v>
      </c>
      <c r="O561">
        <v>1470718800</v>
      </c>
      <c r="P561">
        <f t="shared" si="68"/>
        <v>2016</v>
      </c>
      <c r="Q561" t="str">
        <f t="shared" si="69"/>
        <v>Aug</v>
      </c>
      <c r="R561" t="b">
        <v>0</v>
      </c>
      <c r="S561" t="b">
        <v>0</v>
      </c>
      <c r="T561" t="str">
        <f t="shared" si="70"/>
        <v>theater</v>
      </c>
      <c r="U561" t="str">
        <f t="shared" si="71"/>
        <v>plays</v>
      </c>
      <c r="V561" t="s">
        <v>33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64"/>
        <v>794.16</v>
      </c>
      <c r="G562" t="s">
        <v>20</v>
      </c>
      <c r="H562" s="4">
        <f t="shared" si="65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2">
        <f t="shared" si="66"/>
        <v>40865.25</v>
      </c>
      <c r="N562" s="12">
        <f t="shared" si="67"/>
        <v>40905.25</v>
      </c>
      <c r="O562">
        <v>1325052000</v>
      </c>
      <c r="P562">
        <f t="shared" si="68"/>
        <v>2011</v>
      </c>
      <c r="Q562" t="str">
        <f t="shared" si="69"/>
        <v>Nov</v>
      </c>
      <c r="R562" t="b">
        <v>0</v>
      </c>
      <c r="S562" t="b">
        <v>0</v>
      </c>
      <c r="T562" t="str">
        <f t="shared" si="70"/>
        <v>film &amp; video</v>
      </c>
      <c r="U562" t="str">
        <f t="shared" si="71"/>
        <v>animation</v>
      </c>
      <c r="V562" t="s">
        <v>71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64"/>
        <v>369.7</v>
      </c>
      <c r="G563" t="s">
        <v>20</v>
      </c>
      <c r="H563" s="4">
        <f t="shared" si="65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2">
        <f t="shared" si="66"/>
        <v>40833.208333333336</v>
      </c>
      <c r="N563" s="12">
        <f t="shared" si="67"/>
        <v>40835.208333333336</v>
      </c>
      <c r="O563">
        <v>1319000400</v>
      </c>
      <c r="P563">
        <f t="shared" si="68"/>
        <v>2011</v>
      </c>
      <c r="Q563" t="str">
        <f t="shared" si="69"/>
        <v>Oct</v>
      </c>
      <c r="R563" t="b">
        <v>0</v>
      </c>
      <c r="S563" t="b">
        <v>0</v>
      </c>
      <c r="T563" t="str">
        <f t="shared" si="70"/>
        <v>theater</v>
      </c>
      <c r="U563" t="str">
        <f t="shared" si="71"/>
        <v>plays</v>
      </c>
      <c r="V563" t="s">
        <v>33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64"/>
        <v>12.82</v>
      </c>
      <c r="G564" t="s">
        <v>14</v>
      </c>
      <c r="H564" s="4">
        <f t="shared" si="65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2">
        <f t="shared" si="66"/>
        <v>43536.208333333328</v>
      </c>
      <c r="N564" s="12">
        <f t="shared" si="67"/>
        <v>43538.208333333328</v>
      </c>
      <c r="O564">
        <v>1552539600</v>
      </c>
      <c r="P564">
        <f t="shared" si="68"/>
        <v>2019</v>
      </c>
      <c r="Q564" t="str">
        <f t="shared" si="69"/>
        <v>Mar</v>
      </c>
      <c r="R564" t="b">
        <v>0</v>
      </c>
      <c r="S564" t="b">
        <v>0</v>
      </c>
      <c r="T564" t="str">
        <f t="shared" si="70"/>
        <v>music</v>
      </c>
      <c r="U564" t="str">
        <f t="shared" si="71"/>
        <v>rock</v>
      </c>
      <c r="V564" t="s">
        <v>23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64"/>
        <v>138.03</v>
      </c>
      <c r="G565" t="s">
        <v>20</v>
      </c>
      <c r="H565" s="4">
        <f t="shared" si="65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2">
        <f t="shared" si="66"/>
        <v>43417.25</v>
      </c>
      <c r="N565" s="12">
        <f t="shared" si="67"/>
        <v>43437.25</v>
      </c>
      <c r="O565">
        <v>1543816800</v>
      </c>
      <c r="P565">
        <f t="shared" si="68"/>
        <v>2018</v>
      </c>
      <c r="Q565" t="str">
        <f t="shared" si="69"/>
        <v>Nov</v>
      </c>
      <c r="R565" t="b">
        <v>0</v>
      </c>
      <c r="S565" t="b">
        <v>0</v>
      </c>
      <c r="T565" t="str">
        <f t="shared" si="70"/>
        <v>film &amp; video</v>
      </c>
      <c r="U565" t="str">
        <f t="shared" si="71"/>
        <v>documentary</v>
      </c>
      <c r="V565" t="s">
        <v>42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64"/>
        <v>83.81</v>
      </c>
      <c r="G566" t="s">
        <v>14</v>
      </c>
      <c r="H566" s="4">
        <f t="shared" si="65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2">
        <f t="shared" si="66"/>
        <v>42078.208333333328</v>
      </c>
      <c r="N566" s="12">
        <f t="shared" si="67"/>
        <v>42086.208333333328</v>
      </c>
      <c r="O566">
        <v>1427086800</v>
      </c>
      <c r="P566">
        <f t="shared" si="68"/>
        <v>2015</v>
      </c>
      <c r="Q566" t="str">
        <f t="shared" si="69"/>
        <v>Mar</v>
      </c>
      <c r="R566" t="b">
        <v>0</v>
      </c>
      <c r="S566" t="b">
        <v>0</v>
      </c>
      <c r="T566" t="str">
        <f t="shared" si="70"/>
        <v>theater</v>
      </c>
      <c r="U566" t="str">
        <f t="shared" si="71"/>
        <v>plays</v>
      </c>
      <c r="V566" t="s">
        <v>33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64"/>
        <v>204.6</v>
      </c>
      <c r="G567" t="s">
        <v>20</v>
      </c>
      <c r="H567" s="4">
        <f t="shared" si="65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2">
        <f t="shared" si="66"/>
        <v>40862.25</v>
      </c>
      <c r="N567" s="12">
        <f t="shared" si="67"/>
        <v>40882.25</v>
      </c>
      <c r="O567">
        <v>1323064800</v>
      </c>
      <c r="P567">
        <f t="shared" si="68"/>
        <v>2011</v>
      </c>
      <c r="Q567" t="str">
        <f t="shared" si="69"/>
        <v>Nov</v>
      </c>
      <c r="R567" t="b">
        <v>0</v>
      </c>
      <c r="S567" t="b">
        <v>0</v>
      </c>
      <c r="T567" t="str">
        <f t="shared" si="70"/>
        <v>theater</v>
      </c>
      <c r="U567" t="str">
        <f t="shared" si="71"/>
        <v>plays</v>
      </c>
      <c r="V567" t="s">
        <v>33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64"/>
        <v>44.34</v>
      </c>
      <c r="G568" t="s">
        <v>14</v>
      </c>
      <c r="H568" s="4">
        <f t="shared" si="65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2">
        <f t="shared" si="66"/>
        <v>42424.25</v>
      </c>
      <c r="N568" s="12">
        <f t="shared" si="67"/>
        <v>42447.208333333328</v>
      </c>
      <c r="O568">
        <v>1458277200</v>
      </c>
      <c r="P568">
        <f t="shared" si="68"/>
        <v>2016</v>
      </c>
      <c r="Q568" t="str">
        <f t="shared" si="69"/>
        <v>Feb</v>
      </c>
      <c r="R568" t="b">
        <v>0</v>
      </c>
      <c r="S568" t="b">
        <v>1</v>
      </c>
      <c r="T568" t="str">
        <f t="shared" si="70"/>
        <v>music</v>
      </c>
      <c r="U568" t="str">
        <f t="shared" si="71"/>
        <v>electric music</v>
      </c>
      <c r="V568" t="s">
        <v>50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64"/>
        <v>218.6</v>
      </c>
      <c r="G569" t="s">
        <v>20</v>
      </c>
      <c r="H569" s="4">
        <f t="shared" si="65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2">
        <f t="shared" si="66"/>
        <v>41830.208333333336</v>
      </c>
      <c r="N569" s="12">
        <f t="shared" si="67"/>
        <v>41832.208333333336</v>
      </c>
      <c r="O569">
        <v>1405141200</v>
      </c>
      <c r="P569">
        <f t="shared" si="68"/>
        <v>2014</v>
      </c>
      <c r="Q569" t="str">
        <f t="shared" si="69"/>
        <v>Jul</v>
      </c>
      <c r="R569" t="b">
        <v>0</v>
      </c>
      <c r="S569" t="b">
        <v>0</v>
      </c>
      <c r="T569" t="str">
        <f t="shared" si="70"/>
        <v>music</v>
      </c>
      <c r="U569" t="str">
        <f t="shared" si="71"/>
        <v>rock</v>
      </c>
      <c r="V569" t="s">
        <v>23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64"/>
        <v>186.03</v>
      </c>
      <c r="G570" t="s">
        <v>20</v>
      </c>
      <c r="H570" s="4">
        <f t="shared" si="65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2">
        <f t="shared" si="66"/>
        <v>40374.208333333336</v>
      </c>
      <c r="N570" s="12">
        <f t="shared" si="67"/>
        <v>40419.208333333336</v>
      </c>
      <c r="O570">
        <v>1283058000</v>
      </c>
      <c r="P570">
        <f t="shared" si="68"/>
        <v>2010</v>
      </c>
      <c r="Q570" t="str">
        <f t="shared" si="69"/>
        <v>Jul</v>
      </c>
      <c r="R570" t="b">
        <v>0</v>
      </c>
      <c r="S570" t="b">
        <v>0</v>
      </c>
      <c r="T570" t="str">
        <f t="shared" si="70"/>
        <v>theater</v>
      </c>
      <c r="U570" t="str">
        <f t="shared" si="71"/>
        <v>plays</v>
      </c>
      <c r="V570" t="s">
        <v>33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64"/>
        <v>237.34</v>
      </c>
      <c r="G571" t="s">
        <v>20</v>
      </c>
      <c r="H571" s="4">
        <f t="shared" si="65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2">
        <f t="shared" si="66"/>
        <v>40554.25</v>
      </c>
      <c r="N571" s="12">
        <f t="shared" si="67"/>
        <v>40566.25</v>
      </c>
      <c r="O571">
        <v>1295762400</v>
      </c>
      <c r="P571">
        <f t="shared" si="68"/>
        <v>2011</v>
      </c>
      <c r="Q571" t="str">
        <f t="shared" si="69"/>
        <v>Jan</v>
      </c>
      <c r="R571" t="b">
        <v>0</v>
      </c>
      <c r="S571" t="b">
        <v>0</v>
      </c>
      <c r="T571" t="str">
        <f t="shared" si="70"/>
        <v>film &amp; video</v>
      </c>
      <c r="U571" t="str">
        <f t="shared" si="71"/>
        <v>animation</v>
      </c>
      <c r="V571" t="s">
        <v>71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64"/>
        <v>305.64999999999998</v>
      </c>
      <c r="G572" t="s">
        <v>20</v>
      </c>
      <c r="H572" s="4">
        <f t="shared" si="65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2">
        <f t="shared" si="66"/>
        <v>41993.25</v>
      </c>
      <c r="N572" s="12">
        <f t="shared" si="67"/>
        <v>41999.25</v>
      </c>
      <c r="O572">
        <v>1419573600</v>
      </c>
      <c r="P572">
        <f t="shared" si="68"/>
        <v>2014</v>
      </c>
      <c r="Q572" t="str">
        <f t="shared" si="69"/>
        <v>Dec</v>
      </c>
      <c r="R572" t="b">
        <v>0</v>
      </c>
      <c r="S572" t="b">
        <v>1</v>
      </c>
      <c r="T572" t="str">
        <f t="shared" si="70"/>
        <v>music</v>
      </c>
      <c r="U572" t="str">
        <f t="shared" si="71"/>
        <v>rock</v>
      </c>
      <c r="V572" t="s">
        <v>23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64"/>
        <v>94.14</v>
      </c>
      <c r="G573" t="s">
        <v>14</v>
      </c>
      <c r="H573" s="4">
        <f t="shared" si="65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2">
        <f t="shared" si="66"/>
        <v>42174.208333333328</v>
      </c>
      <c r="N573" s="12">
        <f t="shared" si="67"/>
        <v>42221.208333333328</v>
      </c>
      <c r="O573">
        <v>1438750800</v>
      </c>
      <c r="P573">
        <f t="shared" si="68"/>
        <v>2015</v>
      </c>
      <c r="Q573" t="str">
        <f t="shared" si="69"/>
        <v>Jun</v>
      </c>
      <c r="R573" t="b">
        <v>0</v>
      </c>
      <c r="S573" t="b">
        <v>0</v>
      </c>
      <c r="T573" t="str">
        <f t="shared" si="70"/>
        <v>film &amp; video</v>
      </c>
      <c r="U573" t="str">
        <f t="shared" si="71"/>
        <v>shorts</v>
      </c>
      <c r="V573" t="s">
        <v>100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64"/>
        <v>54.4</v>
      </c>
      <c r="G574" t="s">
        <v>74</v>
      </c>
      <c r="H574" s="4">
        <f t="shared" si="65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2">
        <f t="shared" si="66"/>
        <v>42275.208333333328</v>
      </c>
      <c r="N574" s="12">
        <f t="shared" si="67"/>
        <v>42291.208333333328</v>
      </c>
      <c r="O574">
        <v>1444798800</v>
      </c>
      <c r="P574">
        <f t="shared" si="68"/>
        <v>2015</v>
      </c>
      <c r="Q574" t="str">
        <f t="shared" si="69"/>
        <v>Sep</v>
      </c>
      <c r="R574" t="b">
        <v>0</v>
      </c>
      <c r="S574" t="b">
        <v>1</v>
      </c>
      <c r="T574" t="str">
        <f t="shared" si="70"/>
        <v>music</v>
      </c>
      <c r="U574" t="str">
        <f t="shared" si="71"/>
        <v>rock</v>
      </c>
      <c r="V574" t="s">
        <v>23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64"/>
        <v>111.88</v>
      </c>
      <c r="G575" t="s">
        <v>20</v>
      </c>
      <c r="H575" s="4">
        <f t="shared" si="65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2">
        <f t="shared" si="66"/>
        <v>41761.208333333336</v>
      </c>
      <c r="N575" s="12">
        <f t="shared" si="67"/>
        <v>41763.208333333336</v>
      </c>
      <c r="O575">
        <v>1399179600</v>
      </c>
      <c r="P575">
        <f t="shared" si="68"/>
        <v>2014</v>
      </c>
      <c r="Q575" t="str">
        <f t="shared" si="69"/>
        <v>May</v>
      </c>
      <c r="R575" t="b">
        <v>0</v>
      </c>
      <c r="S575" t="b">
        <v>0</v>
      </c>
      <c r="T575" t="str">
        <f t="shared" si="70"/>
        <v>journalism</v>
      </c>
      <c r="U575" t="str">
        <f t="shared" si="71"/>
        <v>audio</v>
      </c>
      <c r="V575" t="s">
        <v>1029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64"/>
        <v>369.15</v>
      </c>
      <c r="G576" t="s">
        <v>20</v>
      </c>
      <c r="H576" s="4">
        <f t="shared" si="65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2">
        <f t="shared" si="66"/>
        <v>43806.25</v>
      </c>
      <c r="N576" s="12">
        <f t="shared" si="67"/>
        <v>43816.25</v>
      </c>
      <c r="O576">
        <v>1576562400</v>
      </c>
      <c r="P576">
        <f t="shared" si="68"/>
        <v>2019</v>
      </c>
      <c r="Q576" t="str">
        <f t="shared" si="69"/>
        <v>Dec</v>
      </c>
      <c r="R576" t="b">
        <v>0</v>
      </c>
      <c r="S576" t="b">
        <v>1</v>
      </c>
      <c r="T576" t="str">
        <f t="shared" si="70"/>
        <v>food</v>
      </c>
      <c r="U576" t="str">
        <f t="shared" si="71"/>
        <v>food trucks</v>
      </c>
      <c r="V576" t="s">
        <v>17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64"/>
        <v>62.93</v>
      </c>
      <c r="G577" t="s">
        <v>14</v>
      </c>
      <c r="H577" s="4">
        <f t="shared" si="65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2">
        <f t="shared" si="66"/>
        <v>41779.208333333336</v>
      </c>
      <c r="N577" s="12">
        <f t="shared" si="67"/>
        <v>41782.208333333336</v>
      </c>
      <c r="O577">
        <v>1400821200</v>
      </c>
      <c r="P577">
        <f t="shared" si="68"/>
        <v>2014</v>
      </c>
      <c r="Q577" t="str">
        <f t="shared" si="69"/>
        <v>May</v>
      </c>
      <c r="R577" t="b">
        <v>0</v>
      </c>
      <c r="S577" t="b">
        <v>1</v>
      </c>
      <c r="T577" t="str">
        <f t="shared" si="70"/>
        <v>theater</v>
      </c>
      <c r="U577" t="str">
        <f t="shared" si="71"/>
        <v>plays</v>
      </c>
      <c r="V577" t="s">
        <v>33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si="64"/>
        <v>64.930000000000007</v>
      </c>
      <c r="G578" t="s">
        <v>14</v>
      </c>
      <c r="H578" s="4">
        <f t="shared" si="65"/>
        <v>98.40625</v>
      </c>
      <c r="I578">
        <v>64</v>
      </c>
      <c r="J578" t="s">
        <v>21</v>
      </c>
      <c r="K578" t="s">
        <v>22</v>
      </c>
      <c r="L578">
        <v>1509512400</v>
      </c>
      <c r="M578" s="12">
        <f t="shared" si="66"/>
        <v>43040.208333333328</v>
      </c>
      <c r="N578" s="12">
        <f t="shared" si="67"/>
        <v>43057.25</v>
      </c>
      <c r="O578">
        <v>1510984800</v>
      </c>
      <c r="P578">
        <f t="shared" si="68"/>
        <v>2017</v>
      </c>
      <c r="Q578" t="str">
        <f t="shared" si="69"/>
        <v>Nov</v>
      </c>
      <c r="R578" t="b">
        <v>0</v>
      </c>
      <c r="S578" t="b">
        <v>0</v>
      </c>
      <c r="T578" t="str">
        <f t="shared" si="70"/>
        <v>theater</v>
      </c>
      <c r="U578" t="str">
        <f t="shared" si="71"/>
        <v>plays</v>
      </c>
      <c r="V578" t="s">
        <v>33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ref="F579:F642" si="72">ROUND(E579/D579*100,2)</f>
        <v>18.850000000000001</v>
      </c>
      <c r="G579" t="s">
        <v>74</v>
      </c>
      <c r="H579" s="4">
        <f t="shared" ref="H579:H642" si="73">IF(E579=0,0,E579/I579)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2">
        <f t="shared" ref="M579:M642" si="74">(((L579/60)/60)/24)+DATE(1970,1,1)</f>
        <v>40613.25</v>
      </c>
      <c r="N579" s="12">
        <f t="shared" ref="N579:N642" si="75">(((O579/60)/60)/24)+DATE(1970,1,1)</f>
        <v>40639.208333333336</v>
      </c>
      <c r="O579">
        <v>1302066000</v>
      </c>
      <c r="P579">
        <f t="shared" ref="P579:P642" si="76">YEAR(M579)</f>
        <v>2011</v>
      </c>
      <c r="Q579" t="str">
        <f t="shared" ref="Q579:Q642" si="77">TEXT(MONTH(M579)*29,"mmm")</f>
        <v>Mar</v>
      </c>
      <c r="R579" t="b">
        <v>0</v>
      </c>
      <c r="S579" t="b">
        <v>0</v>
      </c>
      <c r="T579" t="str">
        <f t="shared" ref="T579:T642" si="78">LEFT(V579,SEARCH("/",V579,1)-1)</f>
        <v>music</v>
      </c>
      <c r="U579" t="str">
        <f t="shared" ref="U579:U642" si="79">RIGHT(V579,LEN(V579)-SEARCH("/",V579,1))</f>
        <v>jazz</v>
      </c>
      <c r="V579" t="s">
        <v>159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72"/>
        <v>16.75</v>
      </c>
      <c r="G580" t="s">
        <v>14</v>
      </c>
      <c r="H580" s="4">
        <f t="shared" si="73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2">
        <f t="shared" si="74"/>
        <v>40878.25</v>
      </c>
      <c r="N580" s="12">
        <f t="shared" si="75"/>
        <v>40881.25</v>
      </c>
      <c r="O580">
        <v>1322978400</v>
      </c>
      <c r="P580">
        <f t="shared" si="76"/>
        <v>2011</v>
      </c>
      <c r="Q580" t="str">
        <f t="shared" si="77"/>
        <v>Dec</v>
      </c>
      <c r="R580" t="b">
        <v>0</v>
      </c>
      <c r="S580" t="b">
        <v>0</v>
      </c>
      <c r="T580" t="str">
        <f t="shared" si="78"/>
        <v>film &amp; video</v>
      </c>
      <c r="U580" t="str">
        <f t="shared" si="79"/>
        <v>science fiction</v>
      </c>
      <c r="V580" t="s">
        <v>474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72"/>
        <v>101.11</v>
      </c>
      <c r="G581" t="s">
        <v>20</v>
      </c>
      <c r="H581" s="4">
        <f t="shared" si="73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2">
        <f t="shared" si="74"/>
        <v>40762.208333333336</v>
      </c>
      <c r="N581" s="12">
        <f t="shared" si="75"/>
        <v>40774.208333333336</v>
      </c>
      <c r="O581">
        <v>1313730000</v>
      </c>
      <c r="P581">
        <f t="shared" si="76"/>
        <v>2011</v>
      </c>
      <c r="Q581" t="str">
        <f t="shared" si="77"/>
        <v>Aug</v>
      </c>
      <c r="R581" t="b">
        <v>0</v>
      </c>
      <c r="S581" t="b">
        <v>0</v>
      </c>
      <c r="T581" t="str">
        <f t="shared" si="78"/>
        <v>music</v>
      </c>
      <c r="U581" t="str">
        <f t="shared" si="79"/>
        <v>jazz</v>
      </c>
      <c r="V581" t="s">
        <v>159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72"/>
        <v>341.5</v>
      </c>
      <c r="G582" t="s">
        <v>20</v>
      </c>
      <c r="H582" s="4">
        <f t="shared" si="73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2">
        <f t="shared" si="74"/>
        <v>41696.25</v>
      </c>
      <c r="N582" s="12">
        <f t="shared" si="75"/>
        <v>41704.25</v>
      </c>
      <c r="O582">
        <v>1394085600</v>
      </c>
      <c r="P582">
        <f t="shared" si="76"/>
        <v>2014</v>
      </c>
      <c r="Q582" t="str">
        <f t="shared" si="77"/>
        <v>Feb</v>
      </c>
      <c r="R582" t="b">
        <v>0</v>
      </c>
      <c r="S582" t="b">
        <v>0</v>
      </c>
      <c r="T582" t="str">
        <f t="shared" si="78"/>
        <v>theater</v>
      </c>
      <c r="U582" t="str">
        <f t="shared" si="79"/>
        <v>plays</v>
      </c>
      <c r="V582" t="s">
        <v>33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72"/>
        <v>64.02</v>
      </c>
      <c r="G583" t="s">
        <v>14</v>
      </c>
      <c r="H583" s="4">
        <f t="shared" si="73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2">
        <f t="shared" si="74"/>
        <v>40662.208333333336</v>
      </c>
      <c r="N583" s="12">
        <f t="shared" si="75"/>
        <v>40677.208333333336</v>
      </c>
      <c r="O583">
        <v>1305349200</v>
      </c>
      <c r="P583">
        <f t="shared" si="76"/>
        <v>2011</v>
      </c>
      <c r="Q583" t="str">
        <f t="shared" si="77"/>
        <v>Apr</v>
      </c>
      <c r="R583" t="b">
        <v>0</v>
      </c>
      <c r="S583" t="b">
        <v>0</v>
      </c>
      <c r="T583" t="str">
        <f t="shared" si="78"/>
        <v>technology</v>
      </c>
      <c r="U583" t="str">
        <f t="shared" si="79"/>
        <v>web</v>
      </c>
      <c r="V583" t="s">
        <v>28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72"/>
        <v>52.08</v>
      </c>
      <c r="G584" t="s">
        <v>14</v>
      </c>
      <c r="H584" s="4">
        <f t="shared" si="73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2">
        <f t="shared" si="74"/>
        <v>42165.208333333328</v>
      </c>
      <c r="N584" s="12">
        <f t="shared" si="75"/>
        <v>42170.208333333328</v>
      </c>
      <c r="O584">
        <v>1434344400</v>
      </c>
      <c r="P584">
        <f t="shared" si="76"/>
        <v>2015</v>
      </c>
      <c r="Q584" t="str">
        <f t="shared" si="77"/>
        <v>Jun</v>
      </c>
      <c r="R584" t="b">
        <v>0</v>
      </c>
      <c r="S584" t="b">
        <v>1</v>
      </c>
      <c r="T584" t="str">
        <f t="shared" si="78"/>
        <v>games</v>
      </c>
      <c r="U584" t="str">
        <f t="shared" si="79"/>
        <v>video games</v>
      </c>
      <c r="V584" t="s">
        <v>89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72"/>
        <v>322.39999999999998</v>
      </c>
      <c r="G585" t="s">
        <v>20</v>
      </c>
      <c r="H585" s="4">
        <f t="shared" si="73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2">
        <f t="shared" si="74"/>
        <v>40959.25</v>
      </c>
      <c r="N585" s="12">
        <f t="shared" si="75"/>
        <v>40976.25</v>
      </c>
      <c r="O585">
        <v>1331186400</v>
      </c>
      <c r="P585">
        <f t="shared" si="76"/>
        <v>2012</v>
      </c>
      <c r="Q585" t="str">
        <f t="shared" si="77"/>
        <v>Feb</v>
      </c>
      <c r="R585" t="b">
        <v>0</v>
      </c>
      <c r="S585" t="b">
        <v>0</v>
      </c>
      <c r="T585" t="str">
        <f t="shared" si="78"/>
        <v>film &amp; video</v>
      </c>
      <c r="U585" t="str">
        <f t="shared" si="79"/>
        <v>documentary</v>
      </c>
      <c r="V585" t="s">
        <v>42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72"/>
        <v>119.51</v>
      </c>
      <c r="G586" t="s">
        <v>20</v>
      </c>
      <c r="H586" s="4">
        <f t="shared" si="73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2">
        <f t="shared" si="74"/>
        <v>41024.208333333336</v>
      </c>
      <c r="N586" s="12">
        <f t="shared" si="75"/>
        <v>41038.208333333336</v>
      </c>
      <c r="O586">
        <v>1336539600</v>
      </c>
      <c r="P586">
        <f t="shared" si="76"/>
        <v>2012</v>
      </c>
      <c r="Q586" t="str">
        <f t="shared" si="77"/>
        <v>Apr</v>
      </c>
      <c r="R586" t="b">
        <v>0</v>
      </c>
      <c r="S586" t="b">
        <v>0</v>
      </c>
      <c r="T586" t="str">
        <f t="shared" si="78"/>
        <v>technology</v>
      </c>
      <c r="U586" t="str">
        <f t="shared" si="79"/>
        <v>web</v>
      </c>
      <c r="V586" t="s">
        <v>28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72"/>
        <v>146.80000000000001</v>
      </c>
      <c r="G587" t="s">
        <v>20</v>
      </c>
      <c r="H587" s="4">
        <f t="shared" si="73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2">
        <f t="shared" si="74"/>
        <v>40255.208333333336</v>
      </c>
      <c r="N587" s="12">
        <f t="shared" si="75"/>
        <v>40265.208333333336</v>
      </c>
      <c r="O587">
        <v>1269752400</v>
      </c>
      <c r="P587">
        <f t="shared" si="76"/>
        <v>2010</v>
      </c>
      <c r="Q587" t="str">
        <f t="shared" si="77"/>
        <v>Mar</v>
      </c>
      <c r="R587" t="b">
        <v>0</v>
      </c>
      <c r="S587" t="b">
        <v>0</v>
      </c>
      <c r="T587" t="str">
        <f t="shared" si="78"/>
        <v>publishing</v>
      </c>
      <c r="U587" t="str">
        <f t="shared" si="79"/>
        <v>translations</v>
      </c>
      <c r="V587" t="s">
        <v>206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72"/>
        <v>950.57</v>
      </c>
      <c r="G588" t="s">
        <v>20</v>
      </c>
      <c r="H588" s="4">
        <f t="shared" si="73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2">
        <f t="shared" si="74"/>
        <v>40499.25</v>
      </c>
      <c r="N588" s="12">
        <f t="shared" si="75"/>
        <v>40518.25</v>
      </c>
      <c r="O588">
        <v>1291615200</v>
      </c>
      <c r="P588">
        <f t="shared" si="76"/>
        <v>2010</v>
      </c>
      <c r="Q588" t="str">
        <f t="shared" si="77"/>
        <v>Nov</v>
      </c>
      <c r="R588" t="b">
        <v>0</v>
      </c>
      <c r="S588" t="b">
        <v>0</v>
      </c>
      <c r="T588" t="str">
        <f t="shared" si="78"/>
        <v>music</v>
      </c>
      <c r="U588" t="str">
        <f t="shared" si="79"/>
        <v>rock</v>
      </c>
      <c r="V588" t="s">
        <v>23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72"/>
        <v>72.89</v>
      </c>
      <c r="G589" t="s">
        <v>14</v>
      </c>
      <c r="H589" s="4">
        <f t="shared" si="73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74"/>
        <v>43484.25</v>
      </c>
      <c r="N589" s="12">
        <f t="shared" si="75"/>
        <v>43536.208333333328</v>
      </c>
      <c r="O589">
        <v>1552366800</v>
      </c>
      <c r="P589">
        <f t="shared" si="76"/>
        <v>2019</v>
      </c>
      <c r="Q589" t="str">
        <f t="shared" si="77"/>
        <v>Jan</v>
      </c>
      <c r="R589" t="b">
        <v>0</v>
      </c>
      <c r="S589" t="b">
        <v>1</v>
      </c>
      <c r="T589" t="str">
        <f t="shared" si="78"/>
        <v>food</v>
      </c>
      <c r="U589" t="str">
        <f t="shared" si="79"/>
        <v>food trucks</v>
      </c>
      <c r="V589" t="s">
        <v>17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72"/>
        <v>79.010000000000005</v>
      </c>
      <c r="G590" t="s">
        <v>14</v>
      </c>
      <c r="H590" s="4">
        <f t="shared" si="73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2">
        <f t="shared" si="74"/>
        <v>40262.208333333336</v>
      </c>
      <c r="N590" s="12">
        <f t="shared" si="75"/>
        <v>40293.208333333336</v>
      </c>
      <c r="O590">
        <v>1272171600</v>
      </c>
      <c r="P590">
        <f t="shared" si="76"/>
        <v>2010</v>
      </c>
      <c r="Q590" t="str">
        <f t="shared" si="77"/>
        <v>Mar</v>
      </c>
      <c r="R590" t="b">
        <v>0</v>
      </c>
      <c r="S590" t="b">
        <v>0</v>
      </c>
      <c r="T590" t="str">
        <f t="shared" si="78"/>
        <v>theater</v>
      </c>
      <c r="U590" t="str">
        <f t="shared" si="79"/>
        <v>plays</v>
      </c>
      <c r="V590" t="s">
        <v>33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72"/>
        <v>64.72</v>
      </c>
      <c r="G591" t="s">
        <v>14</v>
      </c>
      <c r="H591" s="4">
        <f t="shared" si="73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2">
        <f t="shared" si="74"/>
        <v>42190.208333333328</v>
      </c>
      <c r="N591" s="12">
        <f t="shared" si="75"/>
        <v>42197.208333333328</v>
      </c>
      <c r="O591">
        <v>1436677200</v>
      </c>
      <c r="P591">
        <f t="shared" si="76"/>
        <v>2015</v>
      </c>
      <c r="Q591" t="str">
        <f t="shared" si="77"/>
        <v>Jul</v>
      </c>
      <c r="R591" t="b">
        <v>0</v>
      </c>
      <c r="S591" t="b">
        <v>0</v>
      </c>
      <c r="T591" t="str">
        <f t="shared" si="78"/>
        <v>film &amp; video</v>
      </c>
      <c r="U591" t="str">
        <f t="shared" si="79"/>
        <v>documentary</v>
      </c>
      <c r="V591" t="s">
        <v>42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72"/>
        <v>82.03</v>
      </c>
      <c r="G592" t="s">
        <v>14</v>
      </c>
      <c r="H592" s="4">
        <f t="shared" si="73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2">
        <f t="shared" si="74"/>
        <v>41994.25</v>
      </c>
      <c r="N592" s="12">
        <f t="shared" si="75"/>
        <v>42005.25</v>
      </c>
      <c r="O592">
        <v>1420092000</v>
      </c>
      <c r="P592">
        <f t="shared" si="76"/>
        <v>2014</v>
      </c>
      <c r="Q592" t="str">
        <f t="shared" si="77"/>
        <v>Dec</v>
      </c>
      <c r="R592" t="b">
        <v>0</v>
      </c>
      <c r="S592" t="b">
        <v>0</v>
      </c>
      <c r="T592" t="str">
        <f t="shared" si="78"/>
        <v>publishing</v>
      </c>
      <c r="U592" t="str">
        <f t="shared" si="79"/>
        <v>radio &amp; podcasts</v>
      </c>
      <c r="V592" t="s">
        <v>133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72"/>
        <v>1037.67</v>
      </c>
      <c r="G593" t="s">
        <v>20</v>
      </c>
      <c r="H593" s="4">
        <f t="shared" si="73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2">
        <f t="shared" si="74"/>
        <v>40373.208333333336</v>
      </c>
      <c r="N593" s="12">
        <f t="shared" si="75"/>
        <v>40383.208333333336</v>
      </c>
      <c r="O593">
        <v>1279947600</v>
      </c>
      <c r="P593">
        <f t="shared" si="76"/>
        <v>2010</v>
      </c>
      <c r="Q593" t="str">
        <f t="shared" si="77"/>
        <v>Jul</v>
      </c>
      <c r="R593" t="b">
        <v>0</v>
      </c>
      <c r="S593" t="b">
        <v>0</v>
      </c>
      <c r="T593" t="str">
        <f t="shared" si="78"/>
        <v>games</v>
      </c>
      <c r="U593" t="str">
        <f t="shared" si="79"/>
        <v>video games</v>
      </c>
      <c r="V593" t="s">
        <v>89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72"/>
        <v>12.91</v>
      </c>
      <c r="G594" t="s">
        <v>14</v>
      </c>
      <c r="H594" s="4">
        <f t="shared" si="73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2">
        <f t="shared" si="74"/>
        <v>41789.208333333336</v>
      </c>
      <c r="N594" s="12">
        <f t="shared" si="75"/>
        <v>41798.208333333336</v>
      </c>
      <c r="O594">
        <v>1402203600</v>
      </c>
      <c r="P594">
        <f t="shared" si="76"/>
        <v>2014</v>
      </c>
      <c r="Q594" t="str">
        <f t="shared" si="77"/>
        <v>May</v>
      </c>
      <c r="R594" t="b">
        <v>0</v>
      </c>
      <c r="S594" t="b">
        <v>0</v>
      </c>
      <c r="T594" t="str">
        <f t="shared" si="78"/>
        <v>theater</v>
      </c>
      <c r="U594" t="str">
        <f t="shared" si="79"/>
        <v>plays</v>
      </c>
      <c r="V594" t="s">
        <v>33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72"/>
        <v>154.84</v>
      </c>
      <c r="G595" t="s">
        <v>20</v>
      </c>
      <c r="H595" s="4">
        <f t="shared" si="73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2">
        <f t="shared" si="74"/>
        <v>41724.208333333336</v>
      </c>
      <c r="N595" s="12">
        <f t="shared" si="75"/>
        <v>41737.208333333336</v>
      </c>
      <c r="O595">
        <v>1396933200</v>
      </c>
      <c r="P595">
        <f t="shared" si="76"/>
        <v>2014</v>
      </c>
      <c r="Q595" t="str">
        <f t="shared" si="77"/>
        <v>Mar</v>
      </c>
      <c r="R595" t="b">
        <v>0</v>
      </c>
      <c r="S595" t="b">
        <v>0</v>
      </c>
      <c r="T595" t="str">
        <f t="shared" si="78"/>
        <v>film &amp; video</v>
      </c>
      <c r="U595" t="str">
        <f t="shared" si="79"/>
        <v>animation</v>
      </c>
      <c r="V595" t="s">
        <v>71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72"/>
        <v>7.1</v>
      </c>
      <c r="G596" t="s">
        <v>14</v>
      </c>
      <c r="H596" s="4">
        <f t="shared" si="73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2">
        <f t="shared" si="74"/>
        <v>42548.208333333328</v>
      </c>
      <c r="N596" s="12">
        <f t="shared" si="75"/>
        <v>42551.208333333328</v>
      </c>
      <c r="O596">
        <v>1467262800</v>
      </c>
      <c r="P596">
        <f t="shared" si="76"/>
        <v>2016</v>
      </c>
      <c r="Q596" t="str">
        <f t="shared" si="77"/>
        <v>Jun</v>
      </c>
      <c r="R596" t="b">
        <v>0</v>
      </c>
      <c r="S596" t="b">
        <v>1</v>
      </c>
      <c r="T596" t="str">
        <f t="shared" si="78"/>
        <v>theater</v>
      </c>
      <c r="U596" t="str">
        <f t="shared" si="79"/>
        <v>plays</v>
      </c>
      <c r="V596" t="s">
        <v>33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72"/>
        <v>208.53</v>
      </c>
      <c r="G597" t="s">
        <v>20</v>
      </c>
      <c r="H597" s="4">
        <f t="shared" si="73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2">
        <f t="shared" si="74"/>
        <v>40253.208333333336</v>
      </c>
      <c r="N597" s="12">
        <f t="shared" si="75"/>
        <v>40274.208333333336</v>
      </c>
      <c r="O597">
        <v>1270530000</v>
      </c>
      <c r="P597">
        <f t="shared" si="76"/>
        <v>2010</v>
      </c>
      <c r="Q597" t="str">
        <f t="shared" si="77"/>
        <v>Mar</v>
      </c>
      <c r="R597" t="b">
        <v>0</v>
      </c>
      <c r="S597" t="b">
        <v>1</v>
      </c>
      <c r="T597" t="str">
        <f t="shared" si="78"/>
        <v>theater</v>
      </c>
      <c r="U597" t="str">
        <f t="shared" si="79"/>
        <v>plays</v>
      </c>
      <c r="V597" t="s">
        <v>33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72"/>
        <v>99.68</v>
      </c>
      <c r="G598" t="s">
        <v>14</v>
      </c>
      <c r="H598" s="4">
        <f t="shared" si="73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2">
        <f t="shared" si="74"/>
        <v>42434.25</v>
      </c>
      <c r="N598" s="12">
        <f t="shared" si="75"/>
        <v>42441.25</v>
      </c>
      <c r="O598">
        <v>1457762400</v>
      </c>
      <c r="P598">
        <f t="shared" si="76"/>
        <v>2016</v>
      </c>
      <c r="Q598" t="str">
        <f t="shared" si="77"/>
        <v>Mar</v>
      </c>
      <c r="R598" t="b">
        <v>0</v>
      </c>
      <c r="S598" t="b">
        <v>1</v>
      </c>
      <c r="T598" t="str">
        <f t="shared" si="78"/>
        <v>film &amp; video</v>
      </c>
      <c r="U598" t="str">
        <f t="shared" si="79"/>
        <v>drama</v>
      </c>
      <c r="V598" t="s">
        <v>53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72"/>
        <v>201.6</v>
      </c>
      <c r="G599" t="s">
        <v>20</v>
      </c>
      <c r="H599" s="4">
        <f t="shared" si="73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2">
        <f t="shared" si="74"/>
        <v>43786.25</v>
      </c>
      <c r="N599" s="12">
        <f t="shared" si="75"/>
        <v>43804.25</v>
      </c>
      <c r="O599">
        <v>1575525600</v>
      </c>
      <c r="P599">
        <f t="shared" si="76"/>
        <v>2019</v>
      </c>
      <c r="Q599" t="str">
        <f t="shared" si="77"/>
        <v>Nov</v>
      </c>
      <c r="R599" t="b">
        <v>0</v>
      </c>
      <c r="S599" t="b">
        <v>0</v>
      </c>
      <c r="T599" t="str">
        <f t="shared" si="78"/>
        <v>theater</v>
      </c>
      <c r="U599" t="str">
        <f t="shared" si="79"/>
        <v>plays</v>
      </c>
      <c r="V599" t="s">
        <v>33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72"/>
        <v>162.09</v>
      </c>
      <c r="G600" t="s">
        <v>20</v>
      </c>
      <c r="H600" s="4">
        <f t="shared" si="73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2">
        <f t="shared" si="74"/>
        <v>40344.208333333336</v>
      </c>
      <c r="N600" s="12">
        <f t="shared" si="75"/>
        <v>40373.208333333336</v>
      </c>
      <c r="O600">
        <v>1279083600</v>
      </c>
      <c r="P600">
        <f t="shared" si="76"/>
        <v>2010</v>
      </c>
      <c r="Q600" t="str">
        <f t="shared" si="77"/>
        <v>Jun</v>
      </c>
      <c r="R600" t="b">
        <v>0</v>
      </c>
      <c r="S600" t="b">
        <v>0</v>
      </c>
      <c r="T600" t="str">
        <f t="shared" si="78"/>
        <v>music</v>
      </c>
      <c r="U600" t="str">
        <f t="shared" si="79"/>
        <v>rock</v>
      </c>
      <c r="V600" t="s">
        <v>23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72"/>
        <v>3.64</v>
      </c>
      <c r="G601" t="s">
        <v>14</v>
      </c>
      <c r="H601" s="4">
        <f t="shared" si="73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2">
        <f t="shared" si="74"/>
        <v>42047.25</v>
      </c>
      <c r="N601" s="12">
        <f t="shared" si="75"/>
        <v>42055.25</v>
      </c>
      <c r="O601">
        <v>1424412000</v>
      </c>
      <c r="P601">
        <f t="shared" si="76"/>
        <v>2015</v>
      </c>
      <c r="Q601" t="str">
        <f t="shared" si="77"/>
        <v>Feb</v>
      </c>
      <c r="R601" t="b">
        <v>0</v>
      </c>
      <c r="S601" t="b">
        <v>0</v>
      </c>
      <c r="T601" t="str">
        <f t="shared" si="78"/>
        <v>film &amp; video</v>
      </c>
      <c r="U601" t="str">
        <f t="shared" si="79"/>
        <v>documentary</v>
      </c>
      <c r="V601" t="s">
        <v>42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72"/>
        <v>5</v>
      </c>
      <c r="G602" t="s">
        <v>14</v>
      </c>
      <c r="H602" s="4">
        <f t="shared" si="73"/>
        <v>5</v>
      </c>
      <c r="I602">
        <v>1</v>
      </c>
      <c r="J602" t="s">
        <v>40</v>
      </c>
      <c r="K602" t="s">
        <v>41</v>
      </c>
      <c r="L602">
        <v>1375160400</v>
      </c>
      <c r="M602" s="12">
        <f t="shared" si="74"/>
        <v>41485.208333333336</v>
      </c>
      <c r="N602" s="12">
        <f t="shared" si="75"/>
        <v>41497.208333333336</v>
      </c>
      <c r="O602">
        <v>1376197200</v>
      </c>
      <c r="P602">
        <f t="shared" si="76"/>
        <v>2013</v>
      </c>
      <c r="Q602" t="str">
        <f t="shared" si="77"/>
        <v>Jul</v>
      </c>
      <c r="R602" t="b">
        <v>0</v>
      </c>
      <c r="S602" t="b">
        <v>0</v>
      </c>
      <c r="T602" t="str">
        <f t="shared" si="78"/>
        <v>food</v>
      </c>
      <c r="U602" t="str">
        <f t="shared" si="79"/>
        <v>food trucks</v>
      </c>
      <c r="V602" t="s">
        <v>17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72"/>
        <v>206.63</v>
      </c>
      <c r="G603" t="s">
        <v>20</v>
      </c>
      <c r="H603" s="4">
        <f t="shared" si="73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2">
        <f t="shared" si="74"/>
        <v>41789.208333333336</v>
      </c>
      <c r="N603" s="12">
        <f t="shared" si="75"/>
        <v>41806.208333333336</v>
      </c>
      <c r="O603">
        <v>1402894800</v>
      </c>
      <c r="P603">
        <f t="shared" si="76"/>
        <v>2014</v>
      </c>
      <c r="Q603" t="str">
        <f t="shared" si="77"/>
        <v>May</v>
      </c>
      <c r="R603" t="b">
        <v>1</v>
      </c>
      <c r="S603" t="b">
        <v>0</v>
      </c>
      <c r="T603" t="str">
        <f t="shared" si="78"/>
        <v>technology</v>
      </c>
      <c r="U603" t="str">
        <f t="shared" si="79"/>
        <v>wearables</v>
      </c>
      <c r="V603" t="s">
        <v>65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72"/>
        <v>128.24</v>
      </c>
      <c r="G604" t="s">
        <v>20</v>
      </c>
      <c r="H604" s="4">
        <f t="shared" si="73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2">
        <f t="shared" si="74"/>
        <v>42160.208333333328</v>
      </c>
      <c r="N604" s="12">
        <f t="shared" si="75"/>
        <v>42171.208333333328</v>
      </c>
      <c r="O604">
        <v>1434430800</v>
      </c>
      <c r="P604">
        <f t="shared" si="76"/>
        <v>2015</v>
      </c>
      <c r="Q604" t="str">
        <f t="shared" si="77"/>
        <v>Jun</v>
      </c>
      <c r="R604" t="b">
        <v>0</v>
      </c>
      <c r="S604" t="b">
        <v>0</v>
      </c>
      <c r="T604" t="str">
        <f t="shared" si="78"/>
        <v>theater</v>
      </c>
      <c r="U604" t="str">
        <f t="shared" si="79"/>
        <v>plays</v>
      </c>
      <c r="V604" t="s">
        <v>33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72"/>
        <v>119.66</v>
      </c>
      <c r="G605" t="s">
        <v>20</v>
      </c>
      <c r="H605" s="4">
        <f t="shared" si="73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2">
        <f t="shared" si="74"/>
        <v>43573.208333333328</v>
      </c>
      <c r="N605" s="12">
        <f t="shared" si="75"/>
        <v>43600.208333333328</v>
      </c>
      <c r="O605">
        <v>1557896400</v>
      </c>
      <c r="P605">
        <f t="shared" si="76"/>
        <v>2019</v>
      </c>
      <c r="Q605" t="str">
        <f t="shared" si="77"/>
        <v>Apr</v>
      </c>
      <c r="R605" t="b">
        <v>0</v>
      </c>
      <c r="S605" t="b">
        <v>0</v>
      </c>
      <c r="T605" t="str">
        <f t="shared" si="78"/>
        <v>theater</v>
      </c>
      <c r="U605" t="str">
        <f t="shared" si="79"/>
        <v>plays</v>
      </c>
      <c r="V605" t="s">
        <v>33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72"/>
        <v>170.73</v>
      </c>
      <c r="G606" t="s">
        <v>20</v>
      </c>
      <c r="H606" s="4">
        <f t="shared" si="73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2">
        <f t="shared" si="74"/>
        <v>40565.25</v>
      </c>
      <c r="N606" s="12">
        <f t="shared" si="75"/>
        <v>40586.25</v>
      </c>
      <c r="O606">
        <v>1297490400</v>
      </c>
      <c r="P606">
        <f t="shared" si="76"/>
        <v>2011</v>
      </c>
      <c r="Q606" t="str">
        <f t="shared" si="77"/>
        <v>Jan</v>
      </c>
      <c r="R606" t="b">
        <v>0</v>
      </c>
      <c r="S606" t="b">
        <v>0</v>
      </c>
      <c r="T606" t="str">
        <f t="shared" si="78"/>
        <v>theater</v>
      </c>
      <c r="U606" t="str">
        <f t="shared" si="79"/>
        <v>plays</v>
      </c>
      <c r="V606" t="s">
        <v>33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72"/>
        <v>187.21</v>
      </c>
      <c r="G607" t="s">
        <v>20</v>
      </c>
      <c r="H607" s="4">
        <f t="shared" si="73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2">
        <f t="shared" si="74"/>
        <v>42280.208333333328</v>
      </c>
      <c r="N607" s="12">
        <f t="shared" si="75"/>
        <v>42321.25</v>
      </c>
      <c r="O607">
        <v>1447394400</v>
      </c>
      <c r="P607">
        <f t="shared" si="76"/>
        <v>2015</v>
      </c>
      <c r="Q607" t="str">
        <f t="shared" si="77"/>
        <v>Oct</v>
      </c>
      <c r="R607" t="b">
        <v>0</v>
      </c>
      <c r="S607" t="b">
        <v>0</v>
      </c>
      <c r="T607" t="str">
        <f t="shared" si="78"/>
        <v>publishing</v>
      </c>
      <c r="U607" t="str">
        <f t="shared" si="79"/>
        <v>nonfiction</v>
      </c>
      <c r="V607" t="s">
        <v>68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72"/>
        <v>188.38</v>
      </c>
      <c r="G608" t="s">
        <v>20</v>
      </c>
      <c r="H608" s="4">
        <f t="shared" si="73"/>
        <v>40.03125</v>
      </c>
      <c r="I608">
        <v>160</v>
      </c>
      <c r="J608" t="s">
        <v>40</v>
      </c>
      <c r="K608" t="s">
        <v>41</v>
      </c>
      <c r="L608">
        <v>1457330400</v>
      </c>
      <c r="M608" s="12">
        <f t="shared" si="74"/>
        <v>42436.25</v>
      </c>
      <c r="N608" s="12">
        <f t="shared" si="75"/>
        <v>42447.208333333328</v>
      </c>
      <c r="O608">
        <v>1458277200</v>
      </c>
      <c r="P608">
        <f t="shared" si="76"/>
        <v>2016</v>
      </c>
      <c r="Q608" t="str">
        <f t="shared" si="77"/>
        <v>Mar</v>
      </c>
      <c r="R608" t="b">
        <v>0</v>
      </c>
      <c r="S608" t="b">
        <v>0</v>
      </c>
      <c r="T608" t="str">
        <f t="shared" si="78"/>
        <v>music</v>
      </c>
      <c r="U608" t="str">
        <f t="shared" si="79"/>
        <v>rock</v>
      </c>
      <c r="V608" t="s">
        <v>23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72"/>
        <v>131.30000000000001</v>
      </c>
      <c r="G609" t="s">
        <v>20</v>
      </c>
      <c r="H609" s="4">
        <f t="shared" si="73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2">
        <f t="shared" si="74"/>
        <v>41721.208333333336</v>
      </c>
      <c r="N609" s="12">
        <f t="shared" si="75"/>
        <v>41723.208333333336</v>
      </c>
      <c r="O609">
        <v>1395723600</v>
      </c>
      <c r="P609">
        <f t="shared" si="76"/>
        <v>2014</v>
      </c>
      <c r="Q609" t="str">
        <f t="shared" si="77"/>
        <v>Mar</v>
      </c>
      <c r="R609" t="b">
        <v>0</v>
      </c>
      <c r="S609" t="b">
        <v>0</v>
      </c>
      <c r="T609" t="str">
        <f t="shared" si="78"/>
        <v>food</v>
      </c>
      <c r="U609" t="str">
        <f t="shared" si="79"/>
        <v>food trucks</v>
      </c>
      <c r="V609" t="s">
        <v>17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72"/>
        <v>283.97000000000003</v>
      </c>
      <c r="G610" t="s">
        <v>20</v>
      </c>
      <c r="H610" s="4">
        <f t="shared" si="73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2">
        <f t="shared" si="74"/>
        <v>43530.25</v>
      </c>
      <c r="N610" s="12">
        <f t="shared" si="75"/>
        <v>43534.25</v>
      </c>
      <c r="O610">
        <v>1552197600</v>
      </c>
      <c r="P610">
        <f t="shared" si="76"/>
        <v>2019</v>
      </c>
      <c r="Q610" t="str">
        <f t="shared" si="77"/>
        <v>Mar</v>
      </c>
      <c r="R610" t="b">
        <v>0</v>
      </c>
      <c r="S610" t="b">
        <v>1</v>
      </c>
      <c r="T610" t="str">
        <f t="shared" si="78"/>
        <v>music</v>
      </c>
      <c r="U610" t="str">
        <f t="shared" si="79"/>
        <v>jazz</v>
      </c>
      <c r="V610" t="s">
        <v>159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72"/>
        <v>120.42</v>
      </c>
      <c r="G611" t="s">
        <v>20</v>
      </c>
      <c r="H611" s="4">
        <f t="shared" si="73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2">
        <f t="shared" si="74"/>
        <v>43481.25</v>
      </c>
      <c r="N611" s="12">
        <f t="shared" si="75"/>
        <v>43498.25</v>
      </c>
      <c r="O611">
        <v>1549087200</v>
      </c>
      <c r="P611">
        <f t="shared" si="76"/>
        <v>2019</v>
      </c>
      <c r="Q611" t="str">
        <f t="shared" si="77"/>
        <v>Jan</v>
      </c>
      <c r="R611" t="b">
        <v>0</v>
      </c>
      <c r="S611" t="b">
        <v>0</v>
      </c>
      <c r="T611" t="str">
        <f t="shared" si="78"/>
        <v>film &amp; video</v>
      </c>
      <c r="U611" t="str">
        <f t="shared" si="79"/>
        <v>science fiction</v>
      </c>
      <c r="V611" t="s">
        <v>474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72"/>
        <v>419.06</v>
      </c>
      <c r="G612" t="s">
        <v>20</v>
      </c>
      <c r="H612" s="4">
        <f t="shared" si="73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2">
        <f t="shared" si="74"/>
        <v>41259.25</v>
      </c>
      <c r="N612" s="12">
        <f t="shared" si="75"/>
        <v>41273.25</v>
      </c>
      <c r="O612">
        <v>1356847200</v>
      </c>
      <c r="P612">
        <f t="shared" si="76"/>
        <v>2012</v>
      </c>
      <c r="Q612" t="str">
        <f t="shared" si="77"/>
        <v>Dec</v>
      </c>
      <c r="R612" t="b">
        <v>0</v>
      </c>
      <c r="S612" t="b">
        <v>0</v>
      </c>
      <c r="T612" t="str">
        <f t="shared" si="78"/>
        <v>theater</v>
      </c>
      <c r="U612" t="str">
        <f t="shared" si="79"/>
        <v>plays</v>
      </c>
      <c r="V612" t="s">
        <v>33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72"/>
        <v>13.85</v>
      </c>
      <c r="G613" t="s">
        <v>74</v>
      </c>
      <c r="H613" s="4">
        <f t="shared" si="73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2">
        <f t="shared" si="74"/>
        <v>41480.208333333336</v>
      </c>
      <c r="N613" s="12">
        <f t="shared" si="75"/>
        <v>41492.208333333336</v>
      </c>
      <c r="O613">
        <v>1375765200</v>
      </c>
      <c r="P613">
        <f t="shared" si="76"/>
        <v>2013</v>
      </c>
      <c r="Q613" t="str">
        <f t="shared" si="77"/>
        <v>Jul</v>
      </c>
      <c r="R613" t="b">
        <v>0</v>
      </c>
      <c r="S613" t="b">
        <v>0</v>
      </c>
      <c r="T613" t="str">
        <f t="shared" si="78"/>
        <v>theater</v>
      </c>
      <c r="U613" t="str">
        <f t="shared" si="79"/>
        <v>plays</v>
      </c>
      <c r="V613" t="s">
        <v>33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72"/>
        <v>139.44</v>
      </c>
      <c r="G614" t="s">
        <v>20</v>
      </c>
      <c r="H614" s="4">
        <f t="shared" si="73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2">
        <f t="shared" si="74"/>
        <v>40474.208333333336</v>
      </c>
      <c r="N614" s="12">
        <f t="shared" si="75"/>
        <v>40497.25</v>
      </c>
      <c r="O614">
        <v>1289800800</v>
      </c>
      <c r="P614">
        <f t="shared" si="76"/>
        <v>2010</v>
      </c>
      <c r="Q614" t="str">
        <f t="shared" si="77"/>
        <v>Oct</v>
      </c>
      <c r="R614" t="b">
        <v>0</v>
      </c>
      <c r="S614" t="b">
        <v>0</v>
      </c>
      <c r="T614" t="str">
        <f t="shared" si="78"/>
        <v>music</v>
      </c>
      <c r="U614" t="str">
        <f t="shared" si="79"/>
        <v>electric music</v>
      </c>
      <c r="V614" t="s">
        <v>50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72"/>
        <v>174</v>
      </c>
      <c r="G615" t="s">
        <v>20</v>
      </c>
      <c r="H615" s="4">
        <f t="shared" si="73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74"/>
        <v>42973.208333333328</v>
      </c>
      <c r="N615" s="12">
        <f t="shared" si="75"/>
        <v>42982.208333333328</v>
      </c>
      <c r="O615">
        <v>1504501200</v>
      </c>
      <c r="P615">
        <f t="shared" si="76"/>
        <v>2017</v>
      </c>
      <c r="Q615" t="str">
        <f t="shared" si="77"/>
        <v>Aug</v>
      </c>
      <c r="R615" t="b">
        <v>0</v>
      </c>
      <c r="S615" t="b">
        <v>0</v>
      </c>
      <c r="T615" t="str">
        <f t="shared" si="78"/>
        <v>theater</v>
      </c>
      <c r="U615" t="str">
        <f t="shared" si="79"/>
        <v>plays</v>
      </c>
      <c r="V615" t="s">
        <v>33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72"/>
        <v>155.49</v>
      </c>
      <c r="G616" t="s">
        <v>20</v>
      </c>
      <c r="H616" s="4">
        <f t="shared" si="73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2">
        <f t="shared" si="74"/>
        <v>42746.25</v>
      </c>
      <c r="N616" s="12">
        <f t="shared" si="75"/>
        <v>42764.25</v>
      </c>
      <c r="O616">
        <v>1485669600</v>
      </c>
      <c r="P616">
        <f t="shared" si="76"/>
        <v>2017</v>
      </c>
      <c r="Q616" t="str">
        <f t="shared" si="77"/>
        <v>Jan</v>
      </c>
      <c r="R616" t="b">
        <v>0</v>
      </c>
      <c r="S616" t="b">
        <v>0</v>
      </c>
      <c r="T616" t="str">
        <f t="shared" si="78"/>
        <v>theater</v>
      </c>
      <c r="U616" t="str">
        <f t="shared" si="79"/>
        <v>plays</v>
      </c>
      <c r="V616" t="s">
        <v>33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72"/>
        <v>170.45</v>
      </c>
      <c r="G617" t="s">
        <v>20</v>
      </c>
      <c r="H617" s="4">
        <f t="shared" si="73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2">
        <f t="shared" si="74"/>
        <v>42489.208333333328</v>
      </c>
      <c r="N617" s="12">
        <f t="shared" si="75"/>
        <v>42499.208333333328</v>
      </c>
      <c r="O617">
        <v>1462770000</v>
      </c>
      <c r="P617">
        <f t="shared" si="76"/>
        <v>2016</v>
      </c>
      <c r="Q617" t="str">
        <f t="shared" si="77"/>
        <v>Apr</v>
      </c>
      <c r="R617" t="b">
        <v>0</v>
      </c>
      <c r="S617" t="b">
        <v>0</v>
      </c>
      <c r="T617" t="str">
        <f t="shared" si="78"/>
        <v>theater</v>
      </c>
      <c r="U617" t="str">
        <f t="shared" si="79"/>
        <v>plays</v>
      </c>
      <c r="V617" t="s">
        <v>33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72"/>
        <v>189.52</v>
      </c>
      <c r="G618" t="s">
        <v>20</v>
      </c>
      <c r="H618" s="4">
        <f t="shared" si="73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2">
        <f t="shared" si="74"/>
        <v>41537.208333333336</v>
      </c>
      <c r="N618" s="12">
        <f t="shared" si="75"/>
        <v>41538.208333333336</v>
      </c>
      <c r="O618">
        <v>1379739600</v>
      </c>
      <c r="P618">
        <f t="shared" si="76"/>
        <v>2013</v>
      </c>
      <c r="Q618" t="str">
        <f t="shared" si="77"/>
        <v>Sep</v>
      </c>
      <c r="R618" t="b">
        <v>0</v>
      </c>
      <c r="S618" t="b">
        <v>1</v>
      </c>
      <c r="T618" t="str">
        <f t="shared" si="78"/>
        <v>music</v>
      </c>
      <c r="U618" t="str">
        <f t="shared" si="79"/>
        <v>indie rock</v>
      </c>
      <c r="V618" t="s">
        <v>60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72"/>
        <v>249.71</v>
      </c>
      <c r="G619" t="s">
        <v>20</v>
      </c>
      <c r="H619" s="4">
        <f t="shared" si="73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2">
        <f t="shared" si="74"/>
        <v>41794.208333333336</v>
      </c>
      <c r="N619" s="12">
        <f t="shared" si="75"/>
        <v>41804.208333333336</v>
      </c>
      <c r="O619">
        <v>1402722000</v>
      </c>
      <c r="P619">
        <f t="shared" si="76"/>
        <v>2014</v>
      </c>
      <c r="Q619" t="str">
        <f t="shared" si="77"/>
        <v>Jun</v>
      </c>
      <c r="R619" t="b">
        <v>0</v>
      </c>
      <c r="S619" t="b">
        <v>0</v>
      </c>
      <c r="T619" t="str">
        <f t="shared" si="78"/>
        <v>theater</v>
      </c>
      <c r="U619" t="str">
        <f t="shared" si="79"/>
        <v>plays</v>
      </c>
      <c r="V619" t="s">
        <v>33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72"/>
        <v>48.86</v>
      </c>
      <c r="G620" t="s">
        <v>14</v>
      </c>
      <c r="H620" s="4">
        <f t="shared" si="73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2">
        <f t="shared" si="74"/>
        <v>41396.208333333336</v>
      </c>
      <c r="N620" s="12">
        <f t="shared" si="75"/>
        <v>41417.208333333336</v>
      </c>
      <c r="O620">
        <v>1369285200</v>
      </c>
      <c r="P620">
        <f t="shared" si="76"/>
        <v>2013</v>
      </c>
      <c r="Q620" t="str">
        <f t="shared" si="77"/>
        <v>May</v>
      </c>
      <c r="R620" t="b">
        <v>0</v>
      </c>
      <c r="S620" t="b">
        <v>0</v>
      </c>
      <c r="T620" t="str">
        <f t="shared" si="78"/>
        <v>publishing</v>
      </c>
      <c r="U620" t="str">
        <f t="shared" si="79"/>
        <v>nonfiction</v>
      </c>
      <c r="V620" t="s">
        <v>68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72"/>
        <v>28.46</v>
      </c>
      <c r="G621" t="s">
        <v>14</v>
      </c>
      <c r="H621" s="4">
        <f t="shared" si="73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2">
        <f t="shared" si="74"/>
        <v>40669.208333333336</v>
      </c>
      <c r="N621" s="12">
        <f t="shared" si="75"/>
        <v>40670.208333333336</v>
      </c>
      <c r="O621">
        <v>1304744400</v>
      </c>
      <c r="P621">
        <f t="shared" si="76"/>
        <v>2011</v>
      </c>
      <c r="Q621" t="str">
        <f t="shared" si="77"/>
        <v>May</v>
      </c>
      <c r="R621" t="b">
        <v>1</v>
      </c>
      <c r="S621" t="b">
        <v>1</v>
      </c>
      <c r="T621" t="str">
        <f t="shared" si="78"/>
        <v>theater</v>
      </c>
      <c r="U621" t="str">
        <f t="shared" si="79"/>
        <v>plays</v>
      </c>
      <c r="V621" t="s">
        <v>33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72"/>
        <v>268.02</v>
      </c>
      <c r="G622" t="s">
        <v>20</v>
      </c>
      <c r="H622" s="4">
        <f t="shared" si="73"/>
        <v>90.0390625</v>
      </c>
      <c r="I622">
        <v>128</v>
      </c>
      <c r="J622" t="s">
        <v>26</v>
      </c>
      <c r="K622" t="s">
        <v>27</v>
      </c>
      <c r="L622">
        <v>1467954000</v>
      </c>
      <c r="M622" s="12">
        <f t="shared" si="74"/>
        <v>42559.208333333328</v>
      </c>
      <c r="N622" s="12">
        <f t="shared" si="75"/>
        <v>42563.208333333328</v>
      </c>
      <c r="O622">
        <v>1468299600</v>
      </c>
      <c r="P622">
        <f t="shared" si="76"/>
        <v>2016</v>
      </c>
      <c r="Q622" t="str">
        <f t="shared" si="77"/>
        <v>Jul</v>
      </c>
      <c r="R622" t="b">
        <v>0</v>
      </c>
      <c r="S622" t="b">
        <v>0</v>
      </c>
      <c r="T622" t="str">
        <f t="shared" si="78"/>
        <v>photography</v>
      </c>
      <c r="U622" t="str">
        <f t="shared" si="79"/>
        <v>photography books</v>
      </c>
      <c r="V622" t="s">
        <v>122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72"/>
        <v>619.79999999999995</v>
      </c>
      <c r="G623" t="s">
        <v>20</v>
      </c>
      <c r="H623" s="4">
        <f t="shared" si="73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2">
        <f t="shared" si="74"/>
        <v>42626.208333333328</v>
      </c>
      <c r="N623" s="12">
        <f t="shared" si="75"/>
        <v>42631.208333333328</v>
      </c>
      <c r="O623">
        <v>1474174800</v>
      </c>
      <c r="P623">
        <f t="shared" si="76"/>
        <v>2016</v>
      </c>
      <c r="Q623" t="str">
        <f t="shared" si="77"/>
        <v>Sep</v>
      </c>
      <c r="R623" t="b">
        <v>0</v>
      </c>
      <c r="S623" t="b">
        <v>0</v>
      </c>
      <c r="T623" t="str">
        <f t="shared" si="78"/>
        <v>theater</v>
      </c>
      <c r="U623" t="str">
        <f t="shared" si="79"/>
        <v>plays</v>
      </c>
      <c r="V623" t="s">
        <v>33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72"/>
        <v>3.13</v>
      </c>
      <c r="G624" t="s">
        <v>14</v>
      </c>
      <c r="H624" s="4">
        <f t="shared" si="73"/>
        <v>92.4375</v>
      </c>
      <c r="I624">
        <v>64</v>
      </c>
      <c r="J624" t="s">
        <v>21</v>
      </c>
      <c r="K624" t="s">
        <v>22</v>
      </c>
      <c r="L624">
        <v>1523768400</v>
      </c>
      <c r="M624" s="12">
        <f t="shared" si="74"/>
        <v>43205.208333333328</v>
      </c>
      <c r="N624" s="12">
        <f t="shared" si="75"/>
        <v>43231.208333333328</v>
      </c>
      <c r="O624">
        <v>1526014800</v>
      </c>
      <c r="P624">
        <f t="shared" si="76"/>
        <v>2018</v>
      </c>
      <c r="Q624" t="str">
        <f t="shared" si="77"/>
        <v>Apr</v>
      </c>
      <c r="R624" t="b">
        <v>0</v>
      </c>
      <c r="S624" t="b">
        <v>0</v>
      </c>
      <c r="T624" t="str">
        <f t="shared" si="78"/>
        <v>music</v>
      </c>
      <c r="U624" t="str">
        <f t="shared" si="79"/>
        <v>indie rock</v>
      </c>
      <c r="V624" t="s">
        <v>60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72"/>
        <v>159.91999999999999</v>
      </c>
      <c r="G625" t="s">
        <v>20</v>
      </c>
      <c r="H625" s="4">
        <f t="shared" si="73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2">
        <f t="shared" si="74"/>
        <v>42201.208333333328</v>
      </c>
      <c r="N625" s="12">
        <f t="shared" si="75"/>
        <v>42206.208333333328</v>
      </c>
      <c r="O625">
        <v>1437454800</v>
      </c>
      <c r="P625">
        <f t="shared" si="76"/>
        <v>2015</v>
      </c>
      <c r="Q625" t="str">
        <f t="shared" si="77"/>
        <v>Jul</v>
      </c>
      <c r="R625" t="b">
        <v>0</v>
      </c>
      <c r="S625" t="b">
        <v>0</v>
      </c>
      <c r="T625" t="str">
        <f t="shared" si="78"/>
        <v>theater</v>
      </c>
      <c r="U625" t="str">
        <f t="shared" si="79"/>
        <v>plays</v>
      </c>
      <c r="V625" t="s">
        <v>33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72"/>
        <v>279.39</v>
      </c>
      <c r="G626" t="s">
        <v>20</v>
      </c>
      <c r="H626" s="4">
        <f t="shared" si="73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2">
        <f t="shared" si="74"/>
        <v>42029.25</v>
      </c>
      <c r="N626" s="12">
        <f t="shared" si="75"/>
        <v>42035.25</v>
      </c>
      <c r="O626">
        <v>1422684000</v>
      </c>
      <c r="P626">
        <f t="shared" si="76"/>
        <v>2015</v>
      </c>
      <c r="Q626" t="str">
        <f t="shared" si="77"/>
        <v>Jan</v>
      </c>
      <c r="R626" t="b">
        <v>0</v>
      </c>
      <c r="S626" t="b">
        <v>0</v>
      </c>
      <c r="T626" t="str">
        <f t="shared" si="78"/>
        <v>photography</v>
      </c>
      <c r="U626" t="str">
        <f t="shared" si="79"/>
        <v>photography books</v>
      </c>
      <c r="V626" t="s">
        <v>122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72"/>
        <v>77.37</v>
      </c>
      <c r="G627" t="s">
        <v>14</v>
      </c>
      <c r="H627" s="4">
        <f t="shared" si="73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2">
        <f t="shared" si="74"/>
        <v>43857.25</v>
      </c>
      <c r="N627" s="12">
        <f t="shared" si="75"/>
        <v>43871.25</v>
      </c>
      <c r="O627">
        <v>1581314400</v>
      </c>
      <c r="P627">
        <f t="shared" si="76"/>
        <v>2020</v>
      </c>
      <c r="Q627" t="str">
        <f t="shared" si="77"/>
        <v>Jan</v>
      </c>
      <c r="R627" t="b">
        <v>0</v>
      </c>
      <c r="S627" t="b">
        <v>0</v>
      </c>
      <c r="T627" t="str">
        <f t="shared" si="78"/>
        <v>theater</v>
      </c>
      <c r="U627" t="str">
        <f t="shared" si="79"/>
        <v>plays</v>
      </c>
      <c r="V627" t="s">
        <v>33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72"/>
        <v>206.33</v>
      </c>
      <c r="G628" t="s">
        <v>20</v>
      </c>
      <c r="H628" s="4">
        <f t="shared" si="73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2">
        <f t="shared" si="74"/>
        <v>40449.208333333336</v>
      </c>
      <c r="N628" s="12">
        <f t="shared" si="75"/>
        <v>40458.208333333336</v>
      </c>
      <c r="O628">
        <v>1286427600</v>
      </c>
      <c r="P628">
        <f t="shared" si="76"/>
        <v>2010</v>
      </c>
      <c r="Q628" t="str">
        <f t="shared" si="77"/>
        <v>Sep</v>
      </c>
      <c r="R628" t="b">
        <v>0</v>
      </c>
      <c r="S628" t="b">
        <v>1</v>
      </c>
      <c r="T628" t="str">
        <f t="shared" si="78"/>
        <v>theater</v>
      </c>
      <c r="U628" t="str">
        <f t="shared" si="79"/>
        <v>plays</v>
      </c>
      <c r="V628" t="s">
        <v>33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72"/>
        <v>694.25</v>
      </c>
      <c r="G629" t="s">
        <v>20</v>
      </c>
      <c r="H629" s="4">
        <f t="shared" si="73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2">
        <f t="shared" si="74"/>
        <v>40345.208333333336</v>
      </c>
      <c r="N629" s="12">
        <f t="shared" si="75"/>
        <v>40369.208333333336</v>
      </c>
      <c r="O629">
        <v>1278738000</v>
      </c>
      <c r="P629">
        <f t="shared" si="76"/>
        <v>2010</v>
      </c>
      <c r="Q629" t="str">
        <f t="shared" si="77"/>
        <v>Jun</v>
      </c>
      <c r="R629" t="b">
        <v>1</v>
      </c>
      <c r="S629" t="b">
        <v>0</v>
      </c>
      <c r="T629" t="str">
        <f t="shared" si="78"/>
        <v>food</v>
      </c>
      <c r="U629" t="str">
        <f t="shared" si="79"/>
        <v>food trucks</v>
      </c>
      <c r="V629" t="s">
        <v>17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72"/>
        <v>151.79</v>
      </c>
      <c r="G630" t="s">
        <v>20</v>
      </c>
      <c r="H630" s="4">
        <f t="shared" si="73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2">
        <f t="shared" si="74"/>
        <v>40455.208333333336</v>
      </c>
      <c r="N630" s="12">
        <f t="shared" si="75"/>
        <v>40458.208333333336</v>
      </c>
      <c r="O630">
        <v>1286427600</v>
      </c>
      <c r="P630">
        <f t="shared" si="76"/>
        <v>2010</v>
      </c>
      <c r="Q630" t="str">
        <f t="shared" si="77"/>
        <v>Oct</v>
      </c>
      <c r="R630" t="b">
        <v>0</v>
      </c>
      <c r="S630" t="b">
        <v>0</v>
      </c>
      <c r="T630" t="str">
        <f t="shared" si="78"/>
        <v>music</v>
      </c>
      <c r="U630" t="str">
        <f t="shared" si="79"/>
        <v>indie rock</v>
      </c>
      <c r="V630" t="s">
        <v>60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72"/>
        <v>64.58</v>
      </c>
      <c r="G631" t="s">
        <v>14</v>
      </c>
      <c r="H631" s="4">
        <f t="shared" si="73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2">
        <f t="shared" si="74"/>
        <v>42557.208333333328</v>
      </c>
      <c r="N631" s="12">
        <f t="shared" si="75"/>
        <v>42559.208333333328</v>
      </c>
      <c r="O631">
        <v>1467954000</v>
      </c>
      <c r="P631">
        <f t="shared" si="76"/>
        <v>2016</v>
      </c>
      <c r="Q631" t="str">
        <f t="shared" si="77"/>
        <v>Jul</v>
      </c>
      <c r="R631" t="b">
        <v>0</v>
      </c>
      <c r="S631" t="b">
        <v>1</v>
      </c>
      <c r="T631" t="str">
        <f t="shared" si="78"/>
        <v>theater</v>
      </c>
      <c r="U631" t="str">
        <f t="shared" si="79"/>
        <v>plays</v>
      </c>
      <c r="V631" t="s">
        <v>33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72"/>
        <v>62.87</v>
      </c>
      <c r="G632" t="s">
        <v>74</v>
      </c>
      <c r="H632" s="4">
        <f t="shared" si="73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2">
        <f t="shared" si="74"/>
        <v>43586.208333333328</v>
      </c>
      <c r="N632" s="12">
        <f t="shared" si="75"/>
        <v>43597.208333333328</v>
      </c>
      <c r="O632">
        <v>1557637200</v>
      </c>
      <c r="P632">
        <f t="shared" si="76"/>
        <v>2019</v>
      </c>
      <c r="Q632" t="str">
        <f t="shared" si="77"/>
        <v>May</v>
      </c>
      <c r="R632" t="b">
        <v>0</v>
      </c>
      <c r="S632" t="b">
        <v>1</v>
      </c>
      <c r="T632" t="str">
        <f t="shared" si="78"/>
        <v>theater</v>
      </c>
      <c r="U632" t="str">
        <f t="shared" si="79"/>
        <v>plays</v>
      </c>
      <c r="V632" t="s">
        <v>33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72"/>
        <v>310.39999999999998</v>
      </c>
      <c r="G633" t="s">
        <v>20</v>
      </c>
      <c r="H633" s="4">
        <f t="shared" si="73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2">
        <f t="shared" si="74"/>
        <v>43550.208333333328</v>
      </c>
      <c r="N633" s="12">
        <f t="shared" si="75"/>
        <v>43554.208333333328</v>
      </c>
      <c r="O633">
        <v>1553922000</v>
      </c>
      <c r="P633">
        <f t="shared" si="76"/>
        <v>2019</v>
      </c>
      <c r="Q633" t="str">
        <f t="shared" si="77"/>
        <v>Mar</v>
      </c>
      <c r="R633" t="b">
        <v>0</v>
      </c>
      <c r="S633" t="b">
        <v>0</v>
      </c>
      <c r="T633" t="str">
        <f t="shared" si="78"/>
        <v>theater</v>
      </c>
      <c r="U633" t="str">
        <f t="shared" si="79"/>
        <v>plays</v>
      </c>
      <c r="V633" t="s">
        <v>33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72"/>
        <v>42.86</v>
      </c>
      <c r="G634" t="s">
        <v>47</v>
      </c>
      <c r="H634" s="4">
        <f t="shared" si="73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2">
        <f t="shared" si="74"/>
        <v>41945.208333333336</v>
      </c>
      <c r="N634" s="12">
        <f t="shared" si="75"/>
        <v>41963.25</v>
      </c>
      <c r="O634">
        <v>1416463200</v>
      </c>
      <c r="P634">
        <f t="shared" si="76"/>
        <v>2014</v>
      </c>
      <c r="Q634" t="str">
        <f t="shared" si="77"/>
        <v>Nov</v>
      </c>
      <c r="R634" t="b">
        <v>0</v>
      </c>
      <c r="S634" t="b">
        <v>0</v>
      </c>
      <c r="T634" t="str">
        <f t="shared" si="78"/>
        <v>theater</v>
      </c>
      <c r="U634" t="str">
        <f t="shared" si="79"/>
        <v>plays</v>
      </c>
      <c r="V634" t="s">
        <v>33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72"/>
        <v>83.12</v>
      </c>
      <c r="G635" t="s">
        <v>14</v>
      </c>
      <c r="H635" s="4">
        <f t="shared" si="73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2">
        <f t="shared" si="74"/>
        <v>42315.25</v>
      </c>
      <c r="N635" s="12">
        <f t="shared" si="75"/>
        <v>42319.25</v>
      </c>
      <c r="O635">
        <v>1447221600</v>
      </c>
      <c r="P635">
        <f t="shared" si="76"/>
        <v>2015</v>
      </c>
      <c r="Q635" t="str">
        <f t="shared" si="77"/>
        <v>Nov</v>
      </c>
      <c r="R635" t="b">
        <v>0</v>
      </c>
      <c r="S635" t="b">
        <v>0</v>
      </c>
      <c r="T635" t="str">
        <f t="shared" si="78"/>
        <v>film &amp; video</v>
      </c>
      <c r="U635" t="str">
        <f t="shared" si="79"/>
        <v>animation</v>
      </c>
      <c r="V635" t="s">
        <v>71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72"/>
        <v>78.53</v>
      </c>
      <c r="G636" t="s">
        <v>74</v>
      </c>
      <c r="H636" s="4">
        <f t="shared" si="73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2">
        <f t="shared" si="74"/>
        <v>42819.208333333328</v>
      </c>
      <c r="N636" s="12">
        <f t="shared" si="75"/>
        <v>42833.208333333328</v>
      </c>
      <c r="O636">
        <v>1491627600</v>
      </c>
      <c r="P636">
        <f t="shared" si="76"/>
        <v>2017</v>
      </c>
      <c r="Q636" t="str">
        <f t="shared" si="77"/>
        <v>Mar</v>
      </c>
      <c r="R636" t="b">
        <v>0</v>
      </c>
      <c r="S636" t="b">
        <v>0</v>
      </c>
      <c r="T636" t="str">
        <f t="shared" si="78"/>
        <v>film &amp; video</v>
      </c>
      <c r="U636" t="str">
        <f t="shared" si="79"/>
        <v>television</v>
      </c>
      <c r="V636" t="s">
        <v>269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72"/>
        <v>114.09</v>
      </c>
      <c r="G637" t="s">
        <v>20</v>
      </c>
      <c r="H637" s="4">
        <f t="shared" si="73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2">
        <f t="shared" si="74"/>
        <v>41314.25</v>
      </c>
      <c r="N637" s="12">
        <f t="shared" si="75"/>
        <v>41346.208333333336</v>
      </c>
      <c r="O637">
        <v>1363150800</v>
      </c>
      <c r="P637">
        <f t="shared" si="76"/>
        <v>2013</v>
      </c>
      <c r="Q637" t="str">
        <f t="shared" si="77"/>
        <v>Feb</v>
      </c>
      <c r="R637" t="b">
        <v>0</v>
      </c>
      <c r="S637" t="b">
        <v>0</v>
      </c>
      <c r="T637" t="str">
        <f t="shared" si="78"/>
        <v>film &amp; video</v>
      </c>
      <c r="U637" t="str">
        <f t="shared" si="79"/>
        <v>television</v>
      </c>
      <c r="V637" t="s">
        <v>269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72"/>
        <v>64.540000000000006</v>
      </c>
      <c r="G638" t="s">
        <v>14</v>
      </c>
      <c r="H638" s="4">
        <f t="shared" si="73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2">
        <f t="shared" si="74"/>
        <v>40926.25</v>
      </c>
      <c r="N638" s="12">
        <f t="shared" si="75"/>
        <v>40971.25</v>
      </c>
      <c r="O638">
        <v>1330754400</v>
      </c>
      <c r="P638">
        <f t="shared" si="76"/>
        <v>2012</v>
      </c>
      <c r="Q638" t="str">
        <f t="shared" si="77"/>
        <v>Jan</v>
      </c>
      <c r="R638" t="b">
        <v>0</v>
      </c>
      <c r="S638" t="b">
        <v>1</v>
      </c>
      <c r="T638" t="str">
        <f t="shared" si="78"/>
        <v>film &amp; video</v>
      </c>
      <c r="U638" t="str">
        <f t="shared" si="79"/>
        <v>animation</v>
      </c>
      <c r="V638" t="s">
        <v>71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72"/>
        <v>79.41</v>
      </c>
      <c r="G639" t="s">
        <v>14</v>
      </c>
      <c r="H639" s="4">
        <f t="shared" si="73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2">
        <f t="shared" si="74"/>
        <v>42688.25</v>
      </c>
      <c r="N639" s="12">
        <f t="shared" si="75"/>
        <v>42696.25</v>
      </c>
      <c r="O639">
        <v>1479794400</v>
      </c>
      <c r="P639">
        <f t="shared" si="76"/>
        <v>2016</v>
      </c>
      <c r="Q639" t="str">
        <f t="shared" si="77"/>
        <v>Nov</v>
      </c>
      <c r="R639" t="b">
        <v>0</v>
      </c>
      <c r="S639" t="b">
        <v>0</v>
      </c>
      <c r="T639" t="str">
        <f t="shared" si="78"/>
        <v>theater</v>
      </c>
      <c r="U639" t="str">
        <f t="shared" si="79"/>
        <v>plays</v>
      </c>
      <c r="V639" t="s">
        <v>33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72"/>
        <v>11.42</v>
      </c>
      <c r="G640" t="s">
        <v>14</v>
      </c>
      <c r="H640" s="4">
        <f t="shared" si="73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2">
        <f t="shared" si="74"/>
        <v>40386.208333333336</v>
      </c>
      <c r="N640" s="12">
        <f t="shared" si="75"/>
        <v>40398.208333333336</v>
      </c>
      <c r="O640">
        <v>1281243600</v>
      </c>
      <c r="P640">
        <f t="shared" si="76"/>
        <v>2010</v>
      </c>
      <c r="Q640" t="str">
        <f t="shared" si="77"/>
        <v>Jul</v>
      </c>
      <c r="R640" t="b">
        <v>0</v>
      </c>
      <c r="S640" t="b">
        <v>1</v>
      </c>
      <c r="T640" t="str">
        <f t="shared" si="78"/>
        <v>theater</v>
      </c>
      <c r="U640" t="str">
        <f t="shared" si="79"/>
        <v>plays</v>
      </c>
      <c r="V640" t="s">
        <v>33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72"/>
        <v>56.19</v>
      </c>
      <c r="G641" t="s">
        <v>47</v>
      </c>
      <c r="H641" s="4">
        <f t="shared" si="73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2">
        <f t="shared" si="74"/>
        <v>43309.208333333328</v>
      </c>
      <c r="N641" s="12">
        <f t="shared" si="75"/>
        <v>43309.208333333328</v>
      </c>
      <c r="O641">
        <v>1532754000</v>
      </c>
      <c r="P641">
        <f t="shared" si="76"/>
        <v>2018</v>
      </c>
      <c r="Q641" t="str">
        <f t="shared" si="77"/>
        <v>Jul</v>
      </c>
      <c r="R641" t="b">
        <v>0</v>
      </c>
      <c r="S641" t="b">
        <v>1</v>
      </c>
      <c r="T641" t="str">
        <f t="shared" si="78"/>
        <v>film &amp; video</v>
      </c>
      <c r="U641" t="str">
        <f t="shared" si="79"/>
        <v>drama</v>
      </c>
      <c r="V641" t="s">
        <v>53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si="72"/>
        <v>16.5</v>
      </c>
      <c r="G642" t="s">
        <v>14</v>
      </c>
      <c r="H642" s="4">
        <f t="shared" si="73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2">
        <f t="shared" si="74"/>
        <v>42387.25</v>
      </c>
      <c r="N642" s="12">
        <f t="shared" si="75"/>
        <v>42390.25</v>
      </c>
      <c r="O642">
        <v>1453356000</v>
      </c>
      <c r="P642">
        <f t="shared" si="76"/>
        <v>2016</v>
      </c>
      <c r="Q642" t="str">
        <f t="shared" si="77"/>
        <v>Jan</v>
      </c>
      <c r="R642" t="b">
        <v>0</v>
      </c>
      <c r="S642" t="b">
        <v>0</v>
      </c>
      <c r="T642" t="str">
        <f t="shared" si="78"/>
        <v>theater</v>
      </c>
      <c r="U642" t="str">
        <f t="shared" si="79"/>
        <v>plays</v>
      </c>
      <c r="V642" t="s">
        <v>33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ref="F643:F706" si="80">ROUND(E643/D643*100,2)</f>
        <v>119.97</v>
      </c>
      <c r="G643" t="s">
        <v>20</v>
      </c>
      <c r="H643" s="4">
        <f t="shared" ref="H643:H706" si="81">IF(E643=0,0,E643/I643)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2">
        <f t="shared" ref="M643:M706" si="82">(((L643/60)/60)/24)+DATE(1970,1,1)</f>
        <v>42786.25</v>
      </c>
      <c r="N643" s="12">
        <f t="shared" ref="N643:N706" si="83">(((O643/60)/60)/24)+DATE(1970,1,1)</f>
        <v>42814.208333333328</v>
      </c>
      <c r="O643">
        <v>1489986000</v>
      </c>
      <c r="P643">
        <f t="shared" ref="P643:P706" si="84">YEAR(M643)</f>
        <v>2017</v>
      </c>
      <c r="Q643" t="str">
        <f t="shared" ref="Q643:Q706" si="85">TEXT(MONTH(M643)*29,"mmm")</f>
        <v>Feb</v>
      </c>
      <c r="R643" t="b">
        <v>0</v>
      </c>
      <c r="S643" t="b">
        <v>0</v>
      </c>
      <c r="T643" t="str">
        <f t="shared" ref="T643:T706" si="86">LEFT(V643,SEARCH("/",V643,1)-1)</f>
        <v>theater</v>
      </c>
      <c r="U643" t="str">
        <f t="shared" ref="U643:U706" si="87">RIGHT(V643,LEN(V643)-SEARCH("/",V643,1))</f>
        <v>plays</v>
      </c>
      <c r="V643" t="s">
        <v>33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80"/>
        <v>145.46</v>
      </c>
      <c r="G644" t="s">
        <v>20</v>
      </c>
      <c r="H644" s="4">
        <f t="shared" si="8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82"/>
        <v>43451.25</v>
      </c>
      <c r="N644" s="12">
        <f t="shared" si="83"/>
        <v>43460.25</v>
      </c>
      <c r="O644">
        <v>1545804000</v>
      </c>
      <c r="P644">
        <f t="shared" si="84"/>
        <v>2018</v>
      </c>
      <c r="Q644" t="str">
        <f t="shared" si="85"/>
        <v>Dec</v>
      </c>
      <c r="R644" t="b">
        <v>0</v>
      </c>
      <c r="S644" t="b">
        <v>0</v>
      </c>
      <c r="T644" t="str">
        <f t="shared" si="86"/>
        <v>technology</v>
      </c>
      <c r="U644" t="str">
        <f t="shared" si="87"/>
        <v>wearables</v>
      </c>
      <c r="V644" t="s">
        <v>65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80"/>
        <v>221.38</v>
      </c>
      <c r="G645" t="s">
        <v>20</v>
      </c>
      <c r="H645" s="4">
        <f t="shared" si="8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2">
        <f t="shared" si="82"/>
        <v>42795.25</v>
      </c>
      <c r="N645" s="12">
        <f t="shared" si="83"/>
        <v>42813.208333333328</v>
      </c>
      <c r="O645">
        <v>1489899600</v>
      </c>
      <c r="P645">
        <f t="shared" si="84"/>
        <v>2017</v>
      </c>
      <c r="Q645" t="str">
        <f t="shared" si="85"/>
        <v>Mar</v>
      </c>
      <c r="R645" t="b">
        <v>0</v>
      </c>
      <c r="S645" t="b">
        <v>0</v>
      </c>
      <c r="T645" t="str">
        <f t="shared" si="86"/>
        <v>theater</v>
      </c>
      <c r="U645" t="str">
        <f t="shared" si="87"/>
        <v>plays</v>
      </c>
      <c r="V645" t="s">
        <v>33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80"/>
        <v>48.4</v>
      </c>
      <c r="G646" t="s">
        <v>14</v>
      </c>
      <c r="H646" s="4">
        <f t="shared" si="81"/>
        <v>28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82"/>
        <v>43452.25</v>
      </c>
      <c r="N646" s="12">
        <f t="shared" si="83"/>
        <v>43468.25</v>
      </c>
      <c r="O646">
        <v>1546495200</v>
      </c>
      <c r="P646">
        <f t="shared" si="84"/>
        <v>2018</v>
      </c>
      <c r="Q646" t="str">
        <f t="shared" si="85"/>
        <v>Dec</v>
      </c>
      <c r="R646" t="b">
        <v>0</v>
      </c>
      <c r="S646" t="b">
        <v>0</v>
      </c>
      <c r="T646" t="str">
        <f t="shared" si="86"/>
        <v>theater</v>
      </c>
      <c r="U646" t="str">
        <f t="shared" si="87"/>
        <v>plays</v>
      </c>
      <c r="V646" t="s">
        <v>33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80"/>
        <v>92.91</v>
      </c>
      <c r="G647" t="s">
        <v>14</v>
      </c>
      <c r="H647" s="4">
        <f t="shared" si="8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2">
        <f t="shared" si="82"/>
        <v>43369.208333333328</v>
      </c>
      <c r="N647" s="12">
        <f t="shared" si="83"/>
        <v>43390.208333333328</v>
      </c>
      <c r="O647">
        <v>1539752400</v>
      </c>
      <c r="P647">
        <f t="shared" si="84"/>
        <v>2018</v>
      </c>
      <c r="Q647" t="str">
        <f t="shared" si="85"/>
        <v>Sep</v>
      </c>
      <c r="R647" t="b">
        <v>0</v>
      </c>
      <c r="S647" t="b">
        <v>1</v>
      </c>
      <c r="T647" t="str">
        <f t="shared" si="86"/>
        <v>music</v>
      </c>
      <c r="U647" t="str">
        <f t="shared" si="87"/>
        <v>rock</v>
      </c>
      <c r="V647" t="s">
        <v>23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80"/>
        <v>88.6</v>
      </c>
      <c r="G648" t="s">
        <v>14</v>
      </c>
      <c r="H648" s="4">
        <f t="shared" si="8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2">
        <f t="shared" si="82"/>
        <v>41346.208333333336</v>
      </c>
      <c r="N648" s="12">
        <f t="shared" si="83"/>
        <v>41357.208333333336</v>
      </c>
      <c r="O648">
        <v>1364101200</v>
      </c>
      <c r="P648">
        <f t="shared" si="84"/>
        <v>2013</v>
      </c>
      <c r="Q648" t="str">
        <f t="shared" si="85"/>
        <v>Mar</v>
      </c>
      <c r="R648" t="b">
        <v>0</v>
      </c>
      <c r="S648" t="b">
        <v>0</v>
      </c>
      <c r="T648" t="str">
        <f t="shared" si="86"/>
        <v>games</v>
      </c>
      <c r="U648" t="str">
        <f t="shared" si="87"/>
        <v>video games</v>
      </c>
      <c r="V648" t="s">
        <v>89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80"/>
        <v>41.4</v>
      </c>
      <c r="G649" t="s">
        <v>14</v>
      </c>
      <c r="H649" s="4">
        <f t="shared" si="81"/>
        <v>103.5</v>
      </c>
      <c r="I649">
        <v>18</v>
      </c>
      <c r="J649" t="s">
        <v>21</v>
      </c>
      <c r="K649" t="s">
        <v>22</v>
      </c>
      <c r="L649">
        <v>1523250000</v>
      </c>
      <c r="M649" s="12">
        <f t="shared" si="82"/>
        <v>43199.208333333328</v>
      </c>
      <c r="N649" s="12">
        <f t="shared" si="83"/>
        <v>43223.208333333328</v>
      </c>
      <c r="O649">
        <v>1525323600</v>
      </c>
      <c r="P649">
        <f t="shared" si="84"/>
        <v>2018</v>
      </c>
      <c r="Q649" t="str">
        <f t="shared" si="85"/>
        <v>Apr</v>
      </c>
      <c r="R649" t="b">
        <v>0</v>
      </c>
      <c r="S649" t="b">
        <v>0</v>
      </c>
      <c r="T649" t="str">
        <f t="shared" si="86"/>
        <v>publishing</v>
      </c>
      <c r="U649" t="str">
        <f t="shared" si="87"/>
        <v>translations</v>
      </c>
      <c r="V649" t="s">
        <v>206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80"/>
        <v>63.06</v>
      </c>
      <c r="G650" t="s">
        <v>74</v>
      </c>
      <c r="H650" s="4">
        <f t="shared" si="8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2">
        <f t="shared" si="82"/>
        <v>42922.208333333328</v>
      </c>
      <c r="N650" s="12">
        <f t="shared" si="83"/>
        <v>42940.208333333328</v>
      </c>
      <c r="O650">
        <v>1500872400</v>
      </c>
      <c r="P650">
        <f t="shared" si="84"/>
        <v>2017</v>
      </c>
      <c r="Q650" t="str">
        <f t="shared" si="85"/>
        <v>Jul</v>
      </c>
      <c r="R650" t="b">
        <v>1</v>
      </c>
      <c r="S650" t="b">
        <v>0</v>
      </c>
      <c r="T650" t="str">
        <f t="shared" si="86"/>
        <v>food</v>
      </c>
      <c r="U650" t="str">
        <f t="shared" si="87"/>
        <v>food trucks</v>
      </c>
      <c r="V650" t="s">
        <v>17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80"/>
        <v>48.48</v>
      </c>
      <c r="G651" t="s">
        <v>14</v>
      </c>
      <c r="H651" s="4">
        <f t="shared" si="8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2">
        <f t="shared" si="82"/>
        <v>40471.208333333336</v>
      </c>
      <c r="N651" s="12">
        <f t="shared" si="83"/>
        <v>40482.208333333336</v>
      </c>
      <c r="O651">
        <v>1288501200</v>
      </c>
      <c r="P651">
        <f t="shared" si="84"/>
        <v>2010</v>
      </c>
      <c r="Q651" t="str">
        <f t="shared" si="85"/>
        <v>Oct</v>
      </c>
      <c r="R651" t="b">
        <v>1</v>
      </c>
      <c r="S651" t="b">
        <v>1</v>
      </c>
      <c r="T651" t="str">
        <f t="shared" si="86"/>
        <v>theater</v>
      </c>
      <c r="U651" t="str">
        <f t="shared" si="87"/>
        <v>plays</v>
      </c>
      <c r="V651" t="s">
        <v>33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80"/>
        <v>2</v>
      </c>
      <c r="G652" t="s">
        <v>14</v>
      </c>
      <c r="H652" s="4">
        <f t="shared" si="81"/>
        <v>2</v>
      </c>
      <c r="I652">
        <v>1</v>
      </c>
      <c r="J652" t="s">
        <v>21</v>
      </c>
      <c r="K652" t="s">
        <v>22</v>
      </c>
      <c r="L652">
        <v>1404795600</v>
      </c>
      <c r="M652" s="12">
        <f t="shared" si="82"/>
        <v>41828.208333333336</v>
      </c>
      <c r="N652" s="12">
        <f t="shared" si="83"/>
        <v>41855.208333333336</v>
      </c>
      <c r="O652">
        <v>1407128400</v>
      </c>
      <c r="P652">
        <f t="shared" si="84"/>
        <v>2014</v>
      </c>
      <c r="Q652" t="str">
        <f t="shared" si="85"/>
        <v>Jul</v>
      </c>
      <c r="R652" t="b">
        <v>0</v>
      </c>
      <c r="S652" t="b">
        <v>0</v>
      </c>
      <c r="T652" t="str">
        <f t="shared" si="86"/>
        <v>music</v>
      </c>
      <c r="U652" t="str">
        <f t="shared" si="87"/>
        <v>jazz</v>
      </c>
      <c r="V652" t="s">
        <v>159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80"/>
        <v>88.48</v>
      </c>
      <c r="G653" t="s">
        <v>14</v>
      </c>
      <c r="H653" s="4">
        <f t="shared" si="8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2">
        <f t="shared" si="82"/>
        <v>41692.25</v>
      </c>
      <c r="N653" s="12">
        <f t="shared" si="83"/>
        <v>41707.25</v>
      </c>
      <c r="O653">
        <v>1394344800</v>
      </c>
      <c r="P653">
        <f t="shared" si="84"/>
        <v>2014</v>
      </c>
      <c r="Q653" t="str">
        <f t="shared" si="85"/>
        <v>Feb</v>
      </c>
      <c r="R653" t="b">
        <v>0</v>
      </c>
      <c r="S653" t="b">
        <v>0</v>
      </c>
      <c r="T653" t="str">
        <f t="shared" si="86"/>
        <v>film &amp; video</v>
      </c>
      <c r="U653" t="str">
        <f t="shared" si="87"/>
        <v>shorts</v>
      </c>
      <c r="V653" t="s">
        <v>100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80"/>
        <v>126.84</v>
      </c>
      <c r="G654" t="s">
        <v>20</v>
      </c>
      <c r="H654" s="4">
        <f t="shared" si="8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2">
        <f t="shared" si="82"/>
        <v>42587.208333333328</v>
      </c>
      <c r="N654" s="12">
        <f t="shared" si="83"/>
        <v>42630.208333333328</v>
      </c>
      <c r="O654">
        <v>1474088400</v>
      </c>
      <c r="P654">
        <f t="shared" si="84"/>
        <v>2016</v>
      </c>
      <c r="Q654" t="str">
        <f t="shared" si="85"/>
        <v>Aug</v>
      </c>
      <c r="R654" t="b">
        <v>0</v>
      </c>
      <c r="S654" t="b">
        <v>0</v>
      </c>
      <c r="T654" t="str">
        <f t="shared" si="86"/>
        <v>technology</v>
      </c>
      <c r="U654" t="str">
        <f t="shared" si="87"/>
        <v>web</v>
      </c>
      <c r="V654" t="s">
        <v>28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80"/>
        <v>2338.83</v>
      </c>
      <c r="G655" t="s">
        <v>20</v>
      </c>
      <c r="H655" s="4">
        <f t="shared" si="8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2">
        <f t="shared" si="82"/>
        <v>42468.208333333328</v>
      </c>
      <c r="N655" s="12">
        <f t="shared" si="83"/>
        <v>42470.208333333328</v>
      </c>
      <c r="O655">
        <v>1460264400</v>
      </c>
      <c r="P655">
        <f t="shared" si="84"/>
        <v>2016</v>
      </c>
      <c r="Q655" t="str">
        <f t="shared" si="85"/>
        <v>Apr</v>
      </c>
      <c r="R655" t="b">
        <v>0</v>
      </c>
      <c r="S655" t="b">
        <v>0</v>
      </c>
      <c r="T655" t="str">
        <f t="shared" si="86"/>
        <v>technology</v>
      </c>
      <c r="U655" t="str">
        <f t="shared" si="87"/>
        <v>web</v>
      </c>
      <c r="V655" t="s">
        <v>28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80"/>
        <v>508.39</v>
      </c>
      <c r="G656" t="s">
        <v>20</v>
      </c>
      <c r="H656" s="4">
        <f t="shared" si="8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2">
        <f t="shared" si="82"/>
        <v>42240.208333333328</v>
      </c>
      <c r="N656" s="12">
        <f t="shared" si="83"/>
        <v>42245.208333333328</v>
      </c>
      <c r="O656">
        <v>1440824400</v>
      </c>
      <c r="P656">
        <f t="shared" si="84"/>
        <v>2015</v>
      </c>
      <c r="Q656" t="str">
        <f t="shared" si="85"/>
        <v>Aug</v>
      </c>
      <c r="R656" t="b">
        <v>0</v>
      </c>
      <c r="S656" t="b">
        <v>0</v>
      </c>
      <c r="T656" t="str">
        <f t="shared" si="86"/>
        <v>music</v>
      </c>
      <c r="U656" t="str">
        <f t="shared" si="87"/>
        <v>metal</v>
      </c>
      <c r="V656" t="s">
        <v>148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80"/>
        <v>191.48</v>
      </c>
      <c r="G657" t="s">
        <v>20</v>
      </c>
      <c r="H657" s="4">
        <f t="shared" si="8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2">
        <f t="shared" si="82"/>
        <v>42796.25</v>
      </c>
      <c r="N657" s="12">
        <f t="shared" si="83"/>
        <v>42809.208333333328</v>
      </c>
      <c r="O657">
        <v>1489554000</v>
      </c>
      <c r="P657">
        <f t="shared" si="84"/>
        <v>2017</v>
      </c>
      <c r="Q657" t="str">
        <f t="shared" si="85"/>
        <v>Mar</v>
      </c>
      <c r="R657" t="b">
        <v>1</v>
      </c>
      <c r="S657" t="b">
        <v>0</v>
      </c>
      <c r="T657" t="str">
        <f t="shared" si="86"/>
        <v>photography</v>
      </c>
      <c r="U657" t="str">
        <f t="shared" si="87"/>
        <v>photography books</v>
      </c>
      <c r="V657" t="s">
        <v>122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80"/>
        <v>42.13</v>
      </c>
      <c r="G658" t="s">
        <v>14</v>
      </c>
      <c r="H658" s="4">
        <f t="shared" si="8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2">
        <f t="shared" si="82"/>
        <v>43097.25</v>
      </c>
      <c r="N658" s="12">
        <f t="shared" si="83"/>
        <v>43102.25</v>
      </c>
      <c r="O658">
        <v>1514872800</v>
      </c>
      <c r="P658">
        <f t="shared" si="84"/>
        <v>2017</v>
      </c>
      <c r="Q658" t="str">
        <f t="shared" si="85"/>
        <v>Dec</v>
      </c>
      <c r="R658" t="b">
        <v>0</v>
      </c>
      <c r="S658" t="b">
        <v>0</v>
      </c>
      <c r="T658" t="str">
        <f t="shared" si="86"/>
        <v>food</v>
      </c>
      <c r="U658" t="str">
        <f t="shared" si="87"/>
        <v>food trucks</v>
      </c>
      <c r="V658" t="s">
        <v>17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80"/>
        <v>8.24</v>
      </c>
      <c r="G659" t="s">
        <v>14</v>
      </c>
      <c r="H659" s="4">
        <f t="shared" si="8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2">
        <f t="shared" si="82"/>
        <v>43096.25</v>
      </c>
      <c r="N659" s="12">
        <f t="shared" si="83"/>
        <v>43112.25</v>
      </c>
      <c r="O659">
        <v>1515736800</v>
      </c>
      <c r="P659">
        <f t="shared" si="84"/>
        <v>2017</v>
      </c>
      <c r="Q659" t="str">
        <f t="shared" si="85"/>
        <v>Dec</v>
      </c>
      <c r="R659" t="b">
        <v>0</v>
      </c>
      <c r="S659" t="b">
        <v>0</v>
      </c>
      <c r="T659" t="str">
        <f t="shared" si="86"/>
        <v>film &amp; video</v>
      </c>
      <c r="U659" t="str">
        <f t="shared" si="87"/>
        <v>science fiction</v>
      </c>
      <c r="V659" t="s">
        <v>474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80"/>
        <v>60.06</v>
      </c>
      <c r="G660" t="s">
        <v>74</v>
      </c>
      <c r="H660" s="4">
        <f t="shared" si="8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2">
        <f t="shared" si="82"/>
        <v>42246.208333333328</v>
      </c>
      <c r="N660" s="12">
        <f t="shared" si="83"/>
        <v>42269.208333333328</v>
      </c>
      <c r="O660">
        <v>1442898000</v>
      </c>
      <c r="P660">
        <f t="shared" si="84"/>
        <v>2015</v>
      </c>
      <c r="Q660" t="str">
        <f t="shared" si="85"/>
        <v>Aug</v>
      </c>
      <c r="R660" t="b">
        <v>0</v>
      </c>
      <c r="S660" t="b">
        <v>0</v>
      </c>
      <c r="T660" t="str">
        <f t="shared" si="86"/>
        <v>music</v>
      </c>
      <c r="U660" t="str">
        <f t="shared" si="87"/>
        <v>rock</v>
      </c>
      <c r="V660" t="s">
        <v>23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80"/>
        <v>47.23</v>
      </c>
      <c r="G661" t="s">
        <v>14</v>
      </c>
      <c r="H661" s="4">
        <f t="shared" si="8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2">
        <f t="shared" si="82"/>
        <v>40570.25</v>
      </c>
      <c r="N661" s="12">
        <f t="shared" si="83"/>
        <v>40571.25</v>
      </c>
      <c r="O661">
        <v>1296194400</v>
      </c>
      <c r="P661">
        <f t="shared" si="84"/>
        <v>2011</v>
      </c>
      <c r="Q661" t="str">
        <f t="shared" si="85"/>
        <v>Jan</v>
      </c>
      <c r="R661" t="b">
        <v>0</v>
      </c>
      <c r="S661" t="b">
        <v>0</v>
      </c>
      <c r="T661" t="str">
        <f t="shared" si="86"/>
        <v>film &amp; video</v>
      </c>
      <c r="U661" t="str">
        <f t="shared" si="87"/>
        <v>documentary</v>
      </c>
      <c r="V661" t="s">
        <v>42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80"/>
        <v>81.739999999999995</v>
      </c>
      <c r="G662" t="s">
        <v>14</v>
      </c>
      <c r="H662" s="4">
        <f t="shared" si="8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2">
        <f t="shared" si="82"/>
        <v>42237.208333333328</v>
      </c>
      <c r="N662" s="12">
        <f t="shared" si="83"/>
        <v>42246.208333333328</v>
      </c>
      <c r="O662">
        <v>1440910800</v>
      </c>
      <c r="P662">
        <f t="shared" si="84"/>
        <v>2015</v>
      </c>
      <c r="Q662" t="str">
        <f t="shared" si="85"/>
        <v>Aug</v>
      </c>
      <c r="R662" t="b">
        <v>1</v>
      </c>
      <c r="S662" t="b">
        <v>0</v>
      </c>
      <c r="T662" t="str">
        <f t="shared" si="86"/>
        <v>theater</v>
      </c>
      <c r="U662" t="str">
        <f t="shared" si="87"/>
        <v>plays</v>
      </c>
      <c r="V662" t="s">
        <v>33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80"/>
        <v>54.19</v>
      </c>
      <c r="G663" t="s">
        <v>14</v>
      </c>
      <c r="H663" s="4">
        <f t="shared" si="8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2">
        <f t="shared" si="82"/>
        <v>40996.208333333336</v>
      </c>
      <c r="N663" s="12">
        <f t="shared" si="83"/>
        <v>41026.208333333336</v>
      </c>
      <c r="O663">
        <v>1335502800</v>
      </c>
      <c r="P663">
        <f t="shared" si="84"/>
        <v>2012</v>
      </c>
      <c r="Q663" t="str">
        <f t="shared" si="85"/>
        <v>Mar</v>
      </c>
      <c r="R663" t="b">
        <v>0</v>
      </c>
      <c r="S663" t="b">
        <v>0</v>
      </c>
      <c r="T663" t="str">
        <f t="shared" si="86"/>
        <v>music</v>
      </c>
      <c r="U663" t="str">
        <f t="shared" si="87"/>
        <v>jazz</v>
      </c>
      <c r="V663" t="s">
        <v>159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80"/>
        <v>97.87</v>
      </c>
      <c r="G664" t="s">
        <v>14</v>
      </c>
      <c r="H664" s="4">
        <f t="shared" si="8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2">
        <f t="shared" si="82"/>
        <v>43443.25</v>
      </c>
      <c r="N664" s="12">
        <f t="shared" si="83"/>
        <v>43447.25</v>
      </c>
      <c r="O664">
        <v>1544680800</v>
      </c>
      <c r="P664">
        <f t="shared" si="84"/>
        <v>2018</v>
      </c>
      <c r="Q664" t="str">
        <f t="shared" si="85"/>
        <v>Dec</v>
      </c>
      <c r="R664" t="b">
        <v>0</v>
      </c>
      <c r="S664" t="b">
        <v>0</v>
      </c>
      <c r="T664" t="str">
        <f t="shared" si="86"/>
        <v>theater</v>
      </c>
      <c r="U664" t="str">
        <f t="shared" si="87"/>
        <v>plays</v>
      </c>
      <c r="V664" t="s">
        <v>33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80"/>
        <v>77.239999999999995</v>
      </c>
      <c r="G665" t="s">
        <v>14</v>
      </c>
      <c r="H665" s="4">
        <f t="shared" si="8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2">
        <f t="shared" si="82"/>
        <v>40458.208333333336</v>
      </c>
      <c r="N665" s="12">
        <f t="shared" si="83"/>
        <v>40481.208333333336</v>
      </c>
      <c r="O665">
        <v>1288414800</v>
      </c>
      <c r="P665">
        <f t="shared" si="84"/>
        <v>2010</v>
      </c>
      <c r="Q665" t="str">
        <f t="shared" si="85"/>
        <v>Oct</v>
      </c>
      <c r="R665" t="b">
        <v>0</v>
      </c>
      <c r="S665" t="b">
        <v>0</v>
      </c>
      <c r="T665" t="str">
        <f t="shared" si="86"/>
        <v>theater</v>
      </c>
      <c r="U665" t="str">
        <f t="shared" si="87"/>
        <v>plays</v>
      </c>
      <c r="V665" t="s">
        <v>33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80"/>
        <v>33.46</v>
      </c>
      <c r="G666" t="s">
        <v>14</v>
      </c>
      <c r="H666" s="4">
        <f t="shared" si="8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2">
        <f t="shared" si="82"/>
        <v>40959.25</v>
      </c>
      <c r="N666" s="12">
        <f t="shared" si="83"/>
        <v>40969.25</v>
      </c>
      <c r="O666">
        <v>1330581600</v>
      </c>
      <c r="P666">
        <f t="shared" si="84"/>
        <v>2012</v>
      </c>
      <c r="Q666" t="str">
        <f t="shared" si="85"/>
        <v>Feb</v>
      </c>
      <c r="R666" t="b">
        <v>0</v>
      </c>
      <c r="S666" t="b">
        <v>0</v>
      </c>
      <c r="T666" t="str">
        <f t="shared" si="86"/>
        <v>music</v>
      </c>
      <c r="U666" t="str">
        <f t="shared" si="87"/>
        <v>jazz</v>
      </c>
      <c r="V666" t="s">
        <v>159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80"/>
        <v>239.59</v>
      </c>
      <c r="G667" t="s">
        <v>20</v>
      </c>
      <c r="H667" s="4">
        <f t="shared" si="8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2">
        <f t="shared" si="82"/>
        <v>40733.208333333336</v>
      </c>
      <c r="N667" s="12">
        <f t="shared" si="83"/>
        <v>40747.208333333336</v>
      </c>
      <c r="O667">
        <v>1311397200</v>
      </c>
      <c r="P667">
        <f t="shared" si="84"/>
        <v>2011</v>
      </c>
      <c r="Q667" t="str">
        <f t="shared" si="85"/>
        <v>Jul</v>
      </c>
      <c r="R667" t="b">
        <v>0</v>
      </c>
      <c r="S667" t="b">
        <v>1</v>
      </c>
      <c r="T667" t="str">
        <f t="shared" si="86"/>
        <v>film &amp; video</v>
      </c>
      <c r="U667" t="str">
        <f t="shared" si="87"/>
        <v>documentary</v>
      </c>
      <c r="V667" t="s">
        <v>42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80"/>
        <v>64.03</v>
      </c>
      <c r="G668" t="s">
        <v>74</v>
      </c>
      <c r="H668" s="4">
        <f t="shared" si="8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2">
        <f t="shared" si="82"/>
        <v>41516.208333333336</v>
      </c>
      <c r="N668" s="12">
        <f t="shared" si="83"/>
        <v>41522.208333333336</v>
      </c>
      <c r="O668">
        <v>1378357200</v>
      </c>
      <c r="P668">
        <f t="shared" si="84"/>
        <v>2013</v>
      </c>
      <c r="Q668" t="str">
        <f t="shared" si="85"/>
        <v>Aug</v>
      </c>
      <c r="R668" t="b">
        <v>0</v>
      </c>
      <c r="S668" t="b">
        <v>1</v>
      </c>
      <c r="T668" t="str">
        <f t="shared" si="86"/>
        <v>theater</v>
      </c>
      <c r="U668" t="str">
        <f t="shared" si="87"/>
        <v>plays</v>
      </c>
      <c r="V668" t="s">
        <v>33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80"/>
        <v>176.16</v>
      </c>
      <c r="G669" t="s">
        <v>20</v>
      </c>
      <c r="H669" s="4">
        <f t="shared" si="8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2">
        <f t="shared" si="82"/>
        <v>41892.208333333336</v>
      </c>
      <c r="N669" s="12">
        <f t="shared" si="83"/>
        <v>41901.208333333336</v>
      </c>
      <c r="O669">
        <v>1411102800</v>
      </c>
      <c r="P669">
        <f t="shared" si="84"/>
        <v>2014</v>
      </c>
      <c r="Q669" t="str">
        <f t="shared" si="85"/>
        <v>Sep</v>
      </c>
      <c r="R669" t="b">
        <v>0</v>
      </c>
      <c r="S669" t="b">
        <v>0</v>
      </c>
      <c r="T669" t="str">
        <f t="shared" si="86"/>
        <v>journalism</v>
      </c>
      <c r="U669" t="str">
        <f t="shared" si="87"/>
        <v>audio</v>
      </c>
      <c r="V669" t="s">
        <v>1029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80"/>
        <v>20.34</v>
      </c>
      <c r="G670" t="s">
        <v>14</v>
      </c>
      <c r="H670" s="4">
        <f t="shared" si="8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2">
        <f t="shared" si="82"/>
        <v>41122.208333333336</v>
      </c>
      <c r="N670" s="12">
        <f t="shared" si="83"/>
        <v>41134.208333333336</v>
      </c>
      <c r="O670">
        <v>1344834000</v>
      </c>
      <c r="P670">
        <f t="shared" si="84"/>
        <v>2012</v>
      </c>
      <c r="Q670" t="str">
        <f t="shared" si="85"/>
        <v>Aug</v>
      </c>
      <c r="R670" t="b">
        <v>0</v>
      </c>
      <c r="S670" t="b">
        <v>0</v>
      </c>
      <c r="T670" t="str">
        <f t="shared" si="86"/>
        <v>theater</v>
      </c>
      <c r="U670" t="str">
        <f t="shared" si="87"/>
        <v>plays</v>
      </c>
      <c r="V670" t="s">
        <v>33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80"/>
        <v>358.65</v>
      </c>
      <c r="G671" t="s">
        <v>20</v>
      </c>
      <c r="H671" s="4">
        <f t="shared" si="8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2">
        <f t="shared" si="82"/>
        <v>42912.208333333328</v>
      </c>
      <c r="N671" s="12">
        <f t="shared" si="83"/>
        <v>42921.208333333328</v>
      </c>
      <c r="O671">
        <v>1499230800</v>
      </c>
      <c r="P671">
        <f t="shared" si="84"/>
        <v>2017</v>
      </c>
      <c r="Q671" t="str">
        <f t="shared" si="85"/>
        <v>Jun</v>
      </c>
      <c r="R671" t="b">
        <v>0</v>
      </c>
      <c r="S671" t="b">
        <v>0</v>
      </c>
      <c r="T671" t="str">
        <f t="shared" si="86"/>
        <v>theater</v>
      </c>
      <c r="U671" t="str">
        <f t="shared" si="87"/>
        <v>plays</v>
      </c>
      <c r="V671" t="s">
        <v>33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80"/>
        <v>468.86</v>
      </c>
      <c r="G672" t="s">
        <v>20</v>
      </c>
      <c r="H672" s="4">
        <f t="shared" si="8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2">
        <f t="shared" si="82"/>
        <v>42425.25</v>
      </c>
      <c r="N672" s="12">
        <f t="shared" si="83"/>
        <v>42437.25</v>
      </c>
      <c r="O672">
        <v>1457416800</v>
      </c>
      <c r="P672">
        <f t="shared" si="84"/>
        <v>2016</v>
      </c>
      <c r="Q672" t="str">
        <f t="shared" si="85"/>
        <v>Feb</v>
      </c>
      <c r="R672" t="b">
        <v>0</v>
      </c>
      <c r="S672" t="b">
        <v>0</v>
      </c>
      <c r="T672" t="str">
        <f t="shared" si="86"/>
        <v>music</v>
      </c>
      <c r="U672" t="str">
        <f t="shared" si="87"/>
        <v>indie rock</v>
      </c>
      <c r="V672" t="s">
        <v>60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80"/>
        <v>122.06</v>
      </c>
      <c r="G673" t="s">
        <v>20</v>
      </c>
      <c r="H673" s="4">
        <f t="shared" si="8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2">
        <f t="shared" si="82"/>
        <v>40390.208333333336</v>
      </c>
      <c r="N673" s="12">
        <f t="shared" si="83"/>
        <v>40394.208333333336</v>
      </c>
      <c r="O673">
        <v>1280898000</v>
      </c>
      <c r="P673">
        <f t="shared" si="84"/>
        <v>2010</v>
      </c>
      <c r="Q673" t="str">
        <f t="shared" si="85"/>
        <v>Jul</v>
      </c>
      <c r="R673" t="b">
        <v>0</v>
      </c>
      <c r="S673" t="b">
        <v>1</v>
      </c>
      <c r="T673" t="str">
        <f t="shared" si="86"/>
        <v>theater</v>
      </c>
      <c r="U673" t="str">
        <f t="shared" si="87"/>
        <v>plays</v>
      </c>
      <c r="V673" t="s">
        <v>33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80"/>
        <v>55.93</v>
      </c>
      <c r="G674" t="s">
        <v>14</v>
      </c>
      <c r="H674" s="4">
        <f t="shared" si="8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2">
        <f t="shared" si="82"/>
        <v>43180.208333333328</v>
      </c>
      <c r="N674" s="12">
        <f t="shared" si="83"/>
        <v>43190.208333333328</v>
      </c>
      <c r="O674">
        <v>1522472400</v>
      </c>
      <c r="P674">
        <f t="shared" si="84"/>
        <v>2018</v>
      </c>
      <c r="Q674" t="str">
        <f t="shared" si="85"/>
        <v>Mar</v>
      </c>
      <c r="R674" t="b">
        <v>0</v>
      </c>
      <c r="S674" t="b">
        <v>0</v>
      </c>
      <c r="T674" t="str">
        <f t="shared" si="86"/>
        <v>theater</v>
      </c>
      <c r="U674" t="str">
        <f t="shared" si="87"/>
        <v>plays</v>
      </c>
      <c r="V674" t="s">
        <v>33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80"/>
        <v>43.66</v>
      </c>
      <c r="G675" t="s">
        <v>14</v>
      </c>
      <c r="H675" s="4">
        <f t="shared" si="8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2">
        <f t="shared" si="82"/>
        <v>42475.208333333328</v>
      </c>
      <c r="N675" s="12">
        <f t="shared" si="83"/>
        <v>42496.208333333328</v>
      </c>
      <c r="O675">
        <v>1462510800</v>
      </c>
      <c r="P675">
        <f t="shared" si="84"/>
        <v>2016</v>
      </c>
      <c r="Q675" t="str">
        <f t="shared" si="85"/>
        <v>Apr</v>
      </c>
      <c r="R675" t="b">
        <v>0</v>
      </c>
      <c r="S675" t="b">
        <v>0</v>
      </c>
      <c r="T675" t="str">
        <f t="shared" si="86"/>
        <v>music</v>
      </c>
      <c r="U675" t="str">
        <f t="shared" si="87"/>
        <v>indie rock</v>
      </c>
      <c r="V675" t="s">
        <v>60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80"/>
        <v>33.54</v>
      </c>
      <c r="G676" t="s">
        <v>74</v>
      </c>
      <c r="H676" s="4">
        <f t="shared" si="8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2">
        <f t="shared" si="82"/>
        <v>40774.208333333336</v>
      </c>
      <c r="N676" s="12">
        <f t="shared" si="83"/>
        <v>40821.208333333336</v>
      </c>
      <c r="O676">
        <v>1317790800</v>
      </c>
      <c r="P676">
        <f t="shared" si="84"/>
        <v>2011</v>
      </c>
      <c r="Q676" t="str">
        <f t="shared" si="85"/>
        <v>Aug</v>
      </c>
      <c r="R676" t="b">
        <v>0</v>
      </c>
      <c r="S676" t="b">
        <v>0</v>
      </c>
      <c r="T676" t="str">
        <f t="shared" si="86"/>
        <v>photography</v>
      </c>
      <c r="U676" t="str">
        <f t="shared" si="87"/>
        <v>photography books</v>
      </c>
      <c r="V676" t="s">
        <v>122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80"/>
        <v>122.98</v>
      </c>
      <c r="G677" t="s">
        <v>20</v>
      </c>
      <c r="H677" s="4">
        <f t="shared" si="8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2">
        <f t="shared" si="82"/>
        <v>43719.208333333328</v>
      </c>
      <c r="N677" s="12">
        <f t="shared" si="83"/>
        <v>43726.208333333328</v>
      </c>
      <c r="O677">
        <v>1568782800</v>
      </c>
      <c r="P677">
        <f t="shared" si="84"/>
        <v>2019</v>
      </c>
      <c r="Q677" t="str">
        <f t="shared" si="85"/>
        <v>Sep</v>
      </c>
      <c r="R677" t="b">
        <v>0</v>
      </c>
      <c r="S677" t="b">
        <v>0</v>
      </c>
      <c r="T677" t="str">
        <f t="shared" si="86"/>
        <v>journalism</v>
      </c>
      <c r="U677" t="str">
        <f t="shared" si="87"/>
        <v>audio</v>
      </c>
      <c r="V677" t="s">
        <v>1029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80"/>
        <v>189.75</v>
      </c>
      <c r="G678" t="s">
        <v>20</v>
      </c>
      <c r="H678" s="4">
        <f t="shared" si="8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2">
        <f t="shared" si="82"/>
        <v>41178.208333333336</v>
      </c>
      <c r="N678" s="12">
        <f t="shared" si="83"/>
        <v>41187.208333333336</v>
      </c>
      <c r="O678">
        <v>1349413200</v>
      </c>
      <c r="P678">
        <f t="shared" si="84"/>
        <v>2012</v>
      </c>
      <c r="Q678" t="str">
        <f t="shared" si="85"/>
        <v>Sep</v>
      </c>
      <c r="R678" t="b">
        <v>0</v>
      </c>
      <c r="S678" t="b">
        <v>0</v>
      </c>
      <c r="T678" t="str">
        <f t="shared" si="86"/>
        <v>photography</v>
      </c>
      <c r="U678" t="str">
        <f t="shared" si="87"/>
        <v>photography books</v>
      </c>
      <c r="V678" t="s">
        <v>122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80"/>
        <v>83.62</v>
      </c>
      <c r="G679" t="s">
        <v>14</v>
      </c>
      <c r="H679" s="4">
        <f t="shared" si="8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2">
        <f t="shared" si="82"/>
        <v>42561.208333333328</v>
      </c>
      <c r="N679" s="12">
        <f t="shared" si="83"/>
        <v>42611.208333333328</v>
      </c>
      <c r="O679">
        <v>1472446800</v>
      </c>
      <c r="P679">
        <f t="shared" si="84"/>
        <v>2016</v>
      </c>
      <c r="Q679" t="str">
        <f t="shared" si="85"/>
        <v>Jul</v>
      </c>
      <c r="R679" t="b">
        <v>0</v>
      </c>
      <c r="S679" t="b">
        <v>0</v>
      </c>
      <c r="T679" t="str">
        <f t="shared" si="86"/>
        <v>publishing</v>
      </c>
      <c r="U679" t="str">
        <f t="shared" si="87"/>
        <v>fiction</v>
      </c>
      <c r="V679" t="s">
        <v>119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80"/>
        <v>17.97</v>
      </c>
      <c r="G680" t="s">
        <v>74</v>
      </c>
      <c r="H680" s="4">
        <f t="shared" si="8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2">
        <f t="shared" si="82"/>
        <v>43484.25</v>
      </c>
      <c r="N680" s="12">
        <f t="shared" si="83"/>
        <v>43486.25</v>
      </c>
      <c r="O680">
        <v>1548050400</v>
      </c>
      <c r="P680">
        <f t="shared" si="84"/>
        <v>2019</v>
      </c>
      <c r="Q680" t="str">
        <f t="shared" si="85"/>
        <v>Jan</v>
      </c>
      <c r="R680" t="b">
        <v>0</v>
      </c>
      <c r="S680" t="b">
        <v>0</v>
      </c>
      <c r="T680" t="str">
        <f t="shared" si="86"/>
        <v>film &amp; video</v>
      </c>
      <c r="U680" t="str">
        <f t="shared" si="87"/>
        <v>drama</v>
      </c>
      <c r="V680" t="s">
        <v>53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80"/>
        <v>1036.5</v>
      </c>
      <c r="G681" t="s">
        <v>20</v>
      </c>
      <c r="H681" s="4">
        <f t="shared" si="8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2">
        <f t="shared" si="82"/>
        <v>43756.208333333328</v>
      </c>
      <c r="N681" s="12">
        <f t="shared" si="83"/>
        <v>43761.208333333328</v>
      </c>
      <c r="O681">
        <v>1571806800</v>
      </c>
      <c r="P681">
        <f t="shared" si="84"/>
        <v>2019</v>
      </c>
      <c r="Q681" t="str">
        <f t="shared" si="85"/>
        <v>Oct</v>
      </c>
      <c r="R681" t="b">
        <v>0</v>
      </c>
      <c r="S681" t="b">
        <v>1</v>
      </c>
      <c r="T681" t="str">
        <f t="shared" si="86"/>
        <v>food</v>
      </c>
      <c r="U681" t="str">
        <f t="shared" si="87"/>
        <v>food trucks</v>
      </c>
      <c r="V681" t="s">
        <v>17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80"/>
        <v>97.41</v>
      </c>
      <c r="G682" t="s">
        <v>14</v>
      </c>
      <c r="H682" s="4">
        <f t="shared" si="8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2">
        <f t="shared" si="82"/>
        <v>43813.25</v>
      </c>
      <c r="N682" s="12">
        <f t="shared" si="83"/>
        <v>43815.25</v>
      </c>
      <c r="O682">
        <v>1576476000</v>
      </c>
      <c r="P682">
        <f t="shared" si="84"/>
        <v>2019</v>
      </c>
      <c r="Q682" t="str">
        <f t="shared" si="85"/>
        <v>Dec</v>
      </c>
      <c r="R682" t="b">
        <v>0</v>
      </c>
      <c r="S682" t="b">
        <v>1</v>
      </c>
      <c r="T682" t="str">
        <f t="shared" si="86"/>
        <v>games</v>
      </c>
      <c r="U682" t="str">
        <f t="shared" si="87"/>
        <v>mobile games</v>
      </c>
      <c r="V682" t="s">
        <v>292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80"/>
        <v>86.39</v>
      </c>
      <c r="G683" t="s">
        <v>14</v>
      </c>
      <c r="H683" s="4">
        <f t="shared" si="8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2">
        <f t="shared" si="82"/>
        <v>40898.25</v>
      </c>
      <c r="N683" s="12">
        <f t="shared" si="83"/>
        <v>40904.25</v>
      </c>
      <c r="O683">
        <v>1324965600</v>
      </c>
      <c r="P683">
        <f t="shared" si="84"/>
        <v>2011</v>
      </c>
      <c r="Q683" t="str">
        <f t="shared" si="85"/>
        <v>Dec</v>
      </c>
      <c r="R683" t="b">
        <v>0</v>
      </c>
      <c r="S683" t="b">
        <v>0</v>
      </c>
      <c r="T683" t="str">
        <f t="shared" si="86"/>
        <v>theater</v>
      </c>
      <c r="U683" t="str">
        <f t="shared" si="87"/>
        <v>plays</v>
      </c>
      <c r="V683" t="s">
        <v>33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80"/>
        <v>150.16999999999999</v>
      </c>
      <c r="G684" t="s">
        <v>20</v>
      </c>
      <c r="H684" s="4">
        <f t="shared" si="8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2">
        <f t="shared" si="82"/>
        <v>41619.25</v>
      </c>
      <c r="N684" s="12">
        <f t="shared" si="83"/>
        <v>41628.25</v>
      </c>
      <c r="O684">
        <v>1387519200</v>
      </c>
      <c r="P684">
        <f t="shared" si="84"/>
        <v>2013</v>
      </c>
      <c r="Q684" t="str">
        <f t="shared" si="85"/>
        <v>Dec</v>
      </c>
      <c r="R684" t="b">
        <v>0</v>
      </c>
      <c r="S684" t="b">
        <v>0</v>
      </c>
      <c r="T684" t="str">
        <f t="shared" si="86"/>
        <v>theater</v>
      </c>
      <c r="U684" t="str">
        <f t="shared" si="87"/>
        <v>plays</v>
      </c>
      <c r="V684" t="s">
        <v>33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80"/>
        <v>358.43</v>
      </c>
      <c r="G685" t="s">
        <v>20</v>
      </c>
      <c r="H685" s="4">
        <f t="shared" si="8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2">
        <f t="shared" si="82"/>
        <v>43359.208333333328</v>
      </c>
      <c r="N685" s="12">
        <f t="shared" si="83"/>
        <v>43361.208333333328</v>
      </c>
      <c r="O685">
        <v>1537246800</v>
      </c>
      <c r="P685">
        <f t="shared" si="84"/>
        <v>2018</v>
      </c>
      <c r="Q685" t="str">
        <f t="shared" si="85"/>
        <v>Sep</v>
      </c>
      <c r="R685" t="b">
        <v>0</v>
      </c>
      <c r="S685" t="b">
        <v>0</v>
      </c>
      <c r="T685" t="str">
        <f t="shared" si="86"/>
        <v>theater</v>
      </c>
      <c r="U685" t="str">
        <f t="shared" si="87"/>
        <v>plays</v>
      </c>
      <c r="V685" t="s">
        <v>33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80"/>
        <v>542.86</v>
      </c>
      <c r="G686" t="s">
        <v>20</v>
      </c>
      <c r="H686" s="4">
        <f t="shared" si="8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82"/>
        <v>40358.208333333336</v>
      </c>
      <c r="N686" s="12">
        <f t="shared" si="83"/>
        <v>40378.208333333336</v>
      </c>
      <c r="O686">
        <v>1279515600</v>
      </c>
      <c r="P686">
        <f t="shared" si="84"/>
        <v>2010</v>
      </c>
      <c r="Q686" t="str">
        <f t="shared" si="85"/>
        <v>Jun</v>
      </c>
      <c r="R686" t="b">
        <v>0</v>
      </c>
      <c r="S686" t="b">
        <v>0</v>
      </c>
      <c r="T686" t="str">
        <f t="shared" si="86"/>
        <v>publishing</v>
      </c>
      <c r="U686" t="str">
        <f t="shared" si="87"/>
        <v>nonfiction</v>
      </c>
      <c r="V686" t="s">
        <v>68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80"/>
        <v>67.5</v>
      </c>
      <c r="G687" t="s">
        <v>14</v>
      </c>
      <c r="H687" s="4">
        <f t="shared" si="8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82"/>
        <v>42239.208333333328</v>
      </c>
      <c r="N687" s="12">
        <f t="shared" si="83"/>
        <v>42263.208333333328</v>
      </c>
      <c r="O687">
        <v>1442379600</v>
      </c>
      <c r="P687">
        <f t="shared" si="84"/>
        <v>2015</v>
      </c>
      <c r="Q687" t="str">
        <f t="shared" si="85"/>
        <v>Aug</v>
      </c>
      <c r="R687" t="b">
        <v>0</v>
      </c>
      <c r="S687" t="b">
        <v>0</v>
      </c>
      <c r="T687" t="str">
        <f t="shared" si="86"/>
        <v>theater</v>
      </c>
      <c r="U687" t="str">
        <f t="shared" si="87"/>
        <v>plays</v>
      </c>
      <c r="V687" t="s">
        <v>33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80"/>
        <v>191.75</v>
      </c>
      <c r="G688" t="s">
        <v>20</v>
      </c>
      <c r="H688" s="4">
        <f t="shared" si="8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2">
        <f t="shared" si="82"/>
        <v>43186.208333333328</v>
      </c>
      <c r="N688" s="12">
        <f t="shared" si="83"/>
        <v>43197.208333333328</v>
      </c>
      <c r="O688">
        <v>1523077200</v>
      </c>
      <c r="P688">
        <f t="shared" si="84"/>
        <v>2018</v>
      </c>
      <c r="Q688" t="str">
        <f t="shared" si="85"/>
        <v>Mar</v>
      </c>
      <c r="R688" t="b">
        <v>0</v>
      </c>
      <c r="S688" t="b">
        <v>0</v>
      </c>
      <c r="T688" t="str">
        <f t="shared" si="86"/>
        <v>technology</v>
      </c>
      <c r="U688" t="str">
        <f t="shared" si="87"/>
        <v>wearables</v>
      </c>
      <c r="V688" t="s">
        <v>65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80"/>
        <v>932</v>
      </c>
      <c r="G689" t="s">
        <v>20</v>
      </c>
      <c r="H689" s="4">
        <f t="shared" si="8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2">
        <f t="shared" si="82"/>
        <v>42806.25</v>
      </c>
      <c r="N689" s="12">
        <f t="shared" si="83"/>
        <v>42809.208333333328</v>
      </c>
      <c r="O689">
        <v>1489554000</v>
      </c>
      <c r="P689">
        <f t="shared" si="84"/>
        <v>2017</v>
      </c>
      <c r="Q689" t="str">
        <f t="shared" si="85"/>
        <v>Mar</v>
      </c>
      <c r="R689" t="b">
        <v>0</v>
      </c>
      <c r="S689" t="b">
        <v>0</v>
      </c>
      <c r="T689" t="str">
        <f t="shared" si="86"/>
        <v>theater</v>
      </c>
      <c r="U689" t="str">
        <f t="shared" si="87"/>
        <v>plays</v>
      </c>
      <c r="V689" t="s">
        <v>33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80"/>
        <v>429.28</v>
      </c>
      <c r="G690" t="s">
        <v>20</v>
      </c>
      <c r="H690" s="4">
        <f t="shared" si="8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2">
        <f t="shared" si="82"/>
        <v>43475.25</v>
      </c>
      <c r="N690" s="12">
        <f t="shared" si="83"/>
        <v>43491.25</v>
      </c>
      <c r="O690">
        <v>1548482400</v>
      </c>
      <c r="P690">
        <f t="shared" si="84"/>
        <v>2019</v>
      </c>
      <c r="Q690" t="str">
        <f t="shared" si="85"/>
        <v>Jan</v>
      </c>
      <c r="R690" t="b">
        <v>0</v>
      </c>
      <c r="S690" t="b">
        <v>1</v>
      </c>
      <c r="T690" t="str">
        <f t="shared" si="86"/>
        <v>film &amp; video</v>
      </c>
      <c r="U690" t="str">
        <f t="shared" si="87"/>
        <v>television</v>
      </c>
      <c r="V690" t="s">
        <v>269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80"/>
        <v>100.66</v>
      </c>
      <c r="G691" t="s">
        <v>20</v>
      </c>
      <c r="H691" s="4">
        <f t="shared" si="8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2">
        <f t="shared" si="82"/>
        <v>41576.208333333336</v>
      </c>
      <c r="N691" s="12">
        <f t="shared" si="83"/>
        <v>41588.25</v>
      </c>
      <c r="O691">
        <v>1384063200</v>
      </c>
      <c r="P691">
        <f t="shared" si="84"/>
        <v>2013</v>
      </c>
      <c r="Q691" t="str">
        <f t="shared" si="85"/>
        <v>Oct</v>
      </c>
      <c r="R691" t="b">
        <v>0</v>
      </c>
      <c r="S691" t="b">
        <v>0</v>
      </c>
      <c r="T691" t="str">
        <f t="shared" si="86"/>
        <v>technology</v>
      </c>
      <c r="U691" t="str">
        <f t="shared" si="87"/>
        <v>web</v>
      </c>
      <c r="V691" t="s">
        <v>28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80"/>
        <v>226.61</v>
      </c>
      <c r="G692" t="s">
        <v>20</v>
      </c>
      <c r="H692" s="4">
        <f t="shared" si="8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2">
        <f t="shared" si="82"/>
        <v>40874.25</v>
      </c>
      <c r="N692" s="12">
        <f t="shared" si="83"/>
        <v>40880.25</v>
      </c>
      <c r="O692">
        <v>1322892000</v>
      </c>
      <c r="P692">
        <f t="shared" si="84"/>
        <v>2011</v>
      </c>
      <c r="Q692" t="str">
        <f t="shared" si="85"/>
        <v>Nov</v>
      </c>
      <c r="R692" t="b">
        <v>0</v>
      </c>
      <c r="S692" t="b">
        <v>1</v>
      </c>
      <c r="T692" t="str">
        <f t="shared" si="86"/>
        <v>film &amp; video</v>
      </c>
      <c r="U692" t="str">
        <f t="shared" si="87"/>
        <v>documentary</v>
      </c>
      <c r="V692" t="s">
        <v>42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80"/>
        <v>142.38</v>
      </c>
      <c r="G693" t="s">
        <v>20</v>
      </c>
      <c r="H693" s="4">
        <f t="shared" si="8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2">
        <f t="shared" si="82"/>
        <v>41185.208333333336</v>
      </c>
      <c r="N693" s="12">
        <f t="shared" si="83"/>
        <v>41202.208333333336</v>
      </c>
      <c r="O693">
        <v>1350709200</v>
      </c>
      <c r="P693">
        <f t="shared" si="84"/>
        <v>2012</v>
      </c>
      <c r="Q693" t="str">
        <f t="shared" si="85"/>
        <v>Oct</v>
      </c>
      <c r="R693" t="b">
        <v>1</v>
      </c>
      <c r="S693" t="b">
        <v>1</v>
      </c>
      <c r="T693" t="str">
        <f t="shared" si="86"/>
        <v>film &amp; video</v>
      </c>
      <c r="U693" t="str">
        <f t="shared" si="87"/>
        <v>documentary</v>
      </c>
      <c r="V693" t="s">
        <v>42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80"/>
        <v>90.63</v>
      </c>
      <c r="G694" t="s">
        <v>14</v>
      </c>
      <c r="H694" s="4">
        <f t="shared" si="8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2">
        <f t="shared" si="82"/>
        <v>43655.208333333328</v>
      </c>
      <c r="N694" s="12">
        <f t="shared" si="83"/>
        <v>43673.208333333328</v>
      </c>
      <c r="O694">
        <v>1564203600</v>
      </c>
      <c r="P694">
        <f t="shared" si="84"/>
        <v>2019</v>
      </c>
      <c r="Q694" t="str">
        <f t="shared" si="85"/>
        <v>Jul</v>
      </c>
      <c r="R694" t="b">
        <v>0</v>
      </c>
      <c r="S694" t="b">
        <v>0</v>
      </c>
      <c r="T694" t="str">
        <f t="shared" si="86"/>
        <v>music</v>
      </c>
      <c r="U694" t="str">
        <f t="shared" si="87"/>
        <v>rock</v>
      </c>
      <c r="V694" t="s">
        <v>23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80"/>
        <v>63.97</v>
      </c>
      <c r="G695" t="s">
        <v>14</v>
      </c>
      <c r="H695" s="4">
        <f t="shared" si="8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2">
        <f t="shared" si="82"/>
        <v>43025.208333333328</v>
      </c>
      <c r="N695" s="12">
        <f t="shared" si="83"/>
        <v>43042.208333333328</v>
      </c>
      <c r="O695">
        <v>1509685200</v>
      </c>
      <c r="P695">
        <f t="shared" si="84"/>
        <v>2017</v>
      </c>
      <c r="Q695" t="str">
        <f t="shared" si="85"/>
        <v>Oct</v>
      </c>
      <c r="R695" t="b">
        <v>0</v>
      </c>
      <c r="S695" t="b">
        <v>0</v>
      </c>
      <c r="T695" t="str">
        <f t="shared" si="86"/>
        <v>theater</v>
      </c>
      <c r="U695" t="str">
        <f t="shared" si="87"/>
        <v>plays</v>
      </c>
      <c r="V695" t="s">
        <v>33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80"/>
        <v>84.13</v>
      </c>
      <c r="G696" t="s">
        <v>14</v>
      </c>
      <c r="H696" s="4">
        <f t="shared" si="8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2">
        <f t="shared" si="82"/>
        <v>43066.25</v>
      </c>
      <c r="N696" s="12">
        <f t="shared" si="83"/>
        <v>43103.25</v>
      </c>
      <c r="O696">
        <v>1514959200</v>
      </c>
      <c r="P696">
        <f t="shared" si="84"/>
        <v>2017</v>
      </c>
      <c r="Q696" t="str">
        <f t="shared" si="85"/>
        <v>Nov</v>
      </c>
      <c r="R696" t="b">
        <v>0</v>
      </c>
      <c r="S696" t="b">
        <v>0</v>
      </c>
      <c r="T696" t="str">
        <f t="shared" si="86"/>
        <v>theater</v>
      </c>
      <c r="U696" t="str">
        <f t="shared" si="87"/>
        <v>plays</v>
      </c>
      <c r="V696" t="s">
        <v>33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80"/>
        <v>133.93</v>
      </c>
      <c r="G697" t="s">
        <v>20</v>
      </c>
      <c r="H697" s="4">
        <f t="shared" si="8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2">
        <f t="shared" si="82"/>
        <v>42322.25</v>
      </c>
      <c r="N697" s="12">
        <f t="shared" si="83"/>
        <v>42338.25</v>
      </c>
      <c r="O697">
        <v>1448863200</v>
      </c>
      <c r="P697">
        <f t="shared" si="84"/>
        <v>2015</v>
      </c>
      <c r="Q697" t="str">
        <f t="shared" si="85"/>
        <v>Nov</v>
      </c>
      <c r="R697" t="b">
        <v>1</v>
      </c>
      <c r="S697" t="b">
        <v>0</v>
      </c>
      <c r="T697" t="str">
        <f t="shared" si="86"/>
        <v>music</v>
      </c>
      <c r="U697" t="str">
        <f t="shared" si="87"/>
        <v>rock</v>
      </c>
      <c r="V697" t="s">
        <v>23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80"/>
        <v>59.04</v>
      </c>
      <c r="G698" t="s">
        <v>14</v>
      </c>
      <c r="H698" s="4">
        <f t="shared" si="8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2">
        <f t="shared" si="82"/>
        <v>42114.208333333328</v>
      </c>
      <c r="N698" s="12">
        <f t="shared" si="83"/>
        <v>42115.208333333328</v>
      </c>
      <c r="O698">
        <v>1429592400</v>
      </c>
      <c r="P698">
        <f t="shared" si="84"/>
        <v>2015</v>
      </c>
      <c r="Q698" t="str">
        <f t="shared" si="85"/>
        <v>Apr</v>
      </c>
      <c r="R698" t="b">
        <v>0</v>
      </c>
      <c r="S698" t="b">
        <v>1</v>
      </c>
      <c r="T698" t="str">
        <f t="shared" si="86"/>
        <v>theater</v>
      </c>
      <c r="U698" t="str">
        <f t="shared" si="87"/>
        <v>plays</v>
      </c>
      <c r="V698" t="s">
        <v>33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80"/>
        <v>152.80000000000001</v>
      </c>
      <c r="G699" t="s">
        <v>20</v>
      </c>
      <c r="H699" s="4">
        <f t="shared" si="8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2">
        <f t="shared" si="82"/>
        <v>43190.208333333328</v>
      </c>
      <c r="N699" s="12">
        <f t="shared" si="83"/>
        <v>43192.208333333328</v>
      </c>
      <c r="O699">
        <v>1522645200</v>
      </c>
      <c r="P699">
        <f t="shared" si="84"/>
        <v>2018</v>
      </c>
      <c r="Q699" t="str">
        <f t="shared" si="85"/>
        <v>Mar</v>
      </c>
      <c r="R699" t="b">
        <v>0</v>
      </c>
      <c r="S699" t="b">
        <v>0</v>
      </c>
      <c r="T699" t="str">
        <f t="shared" si="86"/>
        <v>music</v>
      </c>
      <c r="U699" t="str">
        <f t="shared" si="87"/>
        <v>electric music</v>
      </c>
      <c r="V699" t="s">
        <v>50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80"/>
        <v>446.69</v>
      </c>
      <c r="G700" t="s">
        <v>20</v>
      </c>
      <c r="H700" s="4">
        <f t="shared" si="8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82"/>
        <v>40871.25</v>
      </c>
      <c r="N700" s="12">
        <f t="shared" si="83"/>
        <v>40885.25</v>
      </c>
      <c r="O700">
        <v>1323324000</v>
      </c>
      <c r="P700">
        <f t="shared" si="84"/>
        <v>2011</v>
      </c>
      <c r="Q700" t="str">
        <f t="shared" si="85"/>
        <v>Nov</v>
      </c>
      <c r="R700" t="b">
        <v>0</v>
      </c>
      <c r="S700" t="b">
        <v>0</v>
      </c>
      <c r="T700" t="str">
        <f t="shared" si="86"/>
        <v>technology</v>
      </c>
      <c r="U700" t="str">
        <f t="shared" si="87"/>
        <v>wearables</v>
      </c>
      <c r="V700" t="s">
        <v>65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80"/>
        <v>84.39</v>
      </c>
      <c r="G701" t="s">
        <v>14</v>
      </c>
      <c r="H701" s="4">
        <f t="shared" si="8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2">
        <f t="shared" si="82"/>
        <v>43641.208333333328</v>
      </c>
      <c r="N701" s="12">
        <f t="shared" si="83"/>
        <v>43642.208333333328</v>
      </c>
      <c r="O701">
        <v>1561525200</v>
      </c>
      <c r="P701">
        <f t="shared" si="84"/>
        <v>2019</v>
      </c>
      <c r="Q701" t="str">
        <f t="shared" si="85"/>
        <v>Jun</v>
      </c>
      <c r="R701" t="b">
        <v>0</v>
      </c>
      <c r="S701" t="b">
        <v>0</v>
      </c>
      <c r="T701" t="str">
        <f t="shared" si="86"/>
        <v>film &amp; video</v>
      </c>
      <c r="U701" t="str">
        <f t="shared" si="87"/>
        <v>drama</v>
      </c>
      <c r="V701" t="s">
        <v>53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80"/>
        <v>3</v>
      </c>
      <c r="G702" t="s">
        <v>14</v>
      </c>
      <c r="H702" s="4">
        <f t="shared" si="81"/>
        <v>3</v>
      </c>
      <c r="I702">
        <v>1</v>
      </c>
      <c r="J702" t="s">
        <v>21</v>
      </c>
      <c r="K702" t="s">
        <v>22</v>
      </c>
      <c r="L702">
        <v>1264399200</v>
      </c>
      <c r="M702" s="12">
        <f t="shared" si="82"/>
        <v>40203.25</v>
      </c>
      <c r="N702" s="12">
        <f t="shared" si="83"/>
        <v>40218.25</v>
      </c>
      <c r="O702">
        <v>1265695200</v>
      </c>
      <c r="P702">
        <f t="shared" si="84"/>
        <v>2010</v>
      </c>
      <c r="Q702" t="str">
        <f t="shared" si="85"/>
        <v>Jan</v>
      </c>
      <c r="R702" t="b">
        <v>0</v>
      </c>
      <c r="S702" t="b">
        <v>0</v>
      </c>
      <c r="T702" t="str">
        <f t="shared" si="86"/>
        <v>technology</v>
      </c>
      <c r="U702" t="str">
        <f t="shared" si="87"/>
        <v>wearables</v>
      </c>
      <c r="V702" t="s">
        <v>65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80"/>
        <v>175.03</v>
      </c>
      <c r="G703" t="s">
        <v>20</v>
      </c>
      <c r="H703" s="4">
        <f t="shared" si="8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2">
        <f t="shared" si="82"/>
        <v>40629.208333333336</v>
      </c>
      <c r="N703" s="12">
        <f t="shared" si="83"/>
        <v>40636.208333333336</v>
      </c>
      <c r="O703">
        <v>1301806800</v>
      </c>
      <c r="P703">
        <f t="shared" si="84"/>
        <v>2011</v>
      </c>
      <c r="Q703" t="str">
        <f t="shared" si="85"/>
        <v>Mar</v>
      </c>
      <c r="R703" t="b">
        <v>1</v>
      </c>
      <c r="S703" t="b">
        <v>0</v>
      </c>
      <c r="T703" t="str">
        <f t="shared" si="86"/>
        <v>theater</v>
      </c>
      <c r="U703" t="str">
        <f t="shared" si="87"/>
        <v>plays</v>
      </c>
      <c r="V703" t="s">
        <v>33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80"/>
        <v>54.14</v>
      </c>
      <c r="G704" t="s">
        <v>14</v>
      </c>
      <c r="H704" s="4">
        <f t="shared" si="8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2">
        <f t="shared" si="82"/>
        <v>41477.208333333336</v>
      </c>
      <c r="N704" s="12">
        <f t="shared" si="83"/>
        <v>41482.208333333336</v>
      </c>
      <c r="O704">
        <v>1374901200</v>
      </c>
      <c r="P704">
        <f t="shared" si="84"/>
        <v>2013</v>
      </c>
      <c r="Q704" t="str">
        <f t="shared" si="85"/>
        <v>Jul</v>
      </c>
      <c r="R704" t="b">
        <v>0</v>
      </c>
      <c r="S704" t="b">
        <v>0</v>
      </c>
      <c r="T704" t="str">
        <f t="shared" si="86"/>
        <v>technology</v>
      </c>
      <c r="U704" t="str">
        <f t="shared" si="87"/>
        <v>wearables</v>
      </c>
      <c r="V704" t="s">
        <v>65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80"/>
        <v>311.87</v>
      </c>
      <c r="G705" t="s">
        <v>20</v>
      </c>
      <c r="H705" s="4">
        <f t="shared" si="8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2">
        <f t="shared" si="82"/>
        <v>41020.208333333336</v>
      </c>
      <c r="N705" s="12">
        <f t="shared" si="83"/>
        <v>41037.208333333336</v>
      </c>
      <c r="O705">
        <v>1336453200</v>
      </c>
      <c r="P705">
        <f t="shared" si="84"/>
        <v>2012</v>
      </c>
      <c r="Q705" t="str">
        <f t="shared" si="85"/>
        <v>Apr</v>
      </c>
      <c r="R705" t="b">
        <v>1</v>
      </c>
      <c r="S705" t="b">
        <v>1</v>
      </c>
      <c r="T705" t="str">
        <f t="shared" si="86"/>
        <v>publishing</v>
      </c>
      <c r="U705" t="str">
        <f t="shared" si="87"/>
        <v>translations</v>
      </c>
      <c r="V705" t="s">
        <v>206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si="80"/>
        <v>122.78</v>
      </c>
      <c r="G706" t="s">
        <v>20</v>
      </c>
      <c r="H706" s="4">
        <f t="shared" si="8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2">
        <f t="shared" si="82"/>
        <v>42555.208333333328</v>
      </c>
      <c r="N706" s="12">
        <f t="shared" si="83"/>
        <v>42570.208333333328</v>
      </c>
      <c r="O706">
        <v>1468904400</v>
      </c>
      <c r="P706">
        <f t="shared" si="84"/>
        <v>2016</v>
      </c>
      <c r="Q706" t="str">
        <f t="shared" si="85"/>
        <v>Jul</v>
      </c>
      <c r="R706" t="b">
        <v>0</v>
      </c>
      <c r="S706" t="b">
        <v>0</v>
      </c>
      <c r="T706" t="str">
        <f t="shared" si="86"/>
        <v>film &amp; video</v>
      </c>
      <c r="U706" t="str">
        <f t="shared" si="87"/>
        <v>animation</v>
      </c>
      <c r="V706" t="s">
        <v>71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ref="F707:F770" si="88">ROUND(E707/D707*100,2)</f>
        <v>99.03</v>
      </c>
      <c r="G707" t="s">
        <v>14</v>
      </c>
      <c r="H707" s="4">
        <f t="shared" ref="H707:H770" si="89">IF(E707=0,0,E707/I707)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2">
        <f t="shared" ref="M707:M770" si="90">(((L707/60)/60)/24)+DATE(1970,1,1)</f>
        <v>41619.25</v>
      </c>
      <c r="N707" s="12">
        <f t="shared" ref="N707:N770" si="91">(((O707/60)/60)/24)+DATE(1970,1,1)</f>
        <v>41623.25</v>
      </c>
      <c r="O707">
        <v>1387087200</v>
      </c>
      <c r="P707">
        <f t="shared" ref="P707:P770" si="92">YEAR(M707)</f>
        <v>2013</v>
      </c>
      <c r="Q707" t="str">
        <f t="shared" ref="Q707:Q770" si="93">TEXT(MONTH(M707)*29,"mmm")</f>
        <v>Dec</v>
      </c>
      <c r="R707" t="b">
        <v>0</v>
      </c>
      <c r="S707" t="b">
        <v>0</v>
      </c>
      <c r="T707" t="str">
        <f t="shared" ref="T707:T770" si="94">LEFT(V707,SEARCH("/",V707,1)-1)</f>
        <v>publishing</v>
      </c>
      <c r="U707" t="str">
        <f t="shared" ref="U707:U770" si="95">RIGHT(V707,LEN(V707)-SEARCH("/",V707,1))</f>
        <v>nonfiction</v>
      </c>
      <c r="V707" t="s">
        <v>68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88"/>
        <v>127.85</v>
      </c>
      <c r="G708" t="s">
        <v>20</v>
      </c>
      <c r="H708" s="4">
        <f t="shared" si="89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2">
        <f t="shared" si="90"/>
        <v>43471.25</v>
      </c>
      <c r="N708" s="12">
        <f t="shared" si="91"/>
        <v>43479.25</v>
      </c>
      <c r="O708">
        <v>1547445600</v>
      </c>
      <c r="P708">
        <f t="shared" si="92"/>
        <v>2019</v>
      </c>
      <c r="Q708" t="str">
        <f t="shared" si="93"/>
        <v>Jan</v>
      </c>
      <c r="R708" t="b">
        <v>0</v>
      </c>
      <c r="S708" t="b">
        <v>1</v>
      </c>
      <c r="T708" t="str">
        <f t="shared" si="94"/>
        <v>technology</v>
      </c>
      <c r="U708" t="str">
        <f t="shared" si="95"/>
        <v>web</v>
      </c>
      <c r="V708" t="s">
        <v>28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88"/>
        <v>158.62</v>
      </c>
      <c r="G709" t="s">
        <v>20</v>
      </c>
      <c r="H709" s="4">
        <f t="shared" si="89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2">
        <f t="shared" si="90"/>
        <v>43442.25</v>
      </c>
      <c r="N709" s="12">
        <f t="shared" si="91"/>
        <v>43478.25</v>
      </c>
      <c r="O709">
        <v>1547359200</v>
      </c>
      <c r="P709">
        <f t="shared" si="92"/>
        <v>2018</v>
      </c>
      <c r="Q709" t="str">
        <f t="shared" si="93"/>
        <v>Dec</v>
      </c>
      <c r="R709" t="b">
        <v>0</v>
      </c>
      <c r="S709" t="b">
        <v>0</v>
      </c>
      <c r="T709" t="str">
        <f t="shared" si="94"/>
        <v>film &amp; video</v>
      </c>
      <c r="U709" t="str">
        <f t="shared" si="95"/>
        <v>drama</v>
      </c>
      <c r="V709" t="s">
        <v>53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88"/>
        <v>707.06</v>
      </c>
      <c r="G710" t="s">
        <v>20</v>
      </c>
      <c r="H710" s="4">
        <f t="shared" si="89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2">
        <f t="shared" si="90"/>
        <v>42877.208333333328</v>
      </c>
      <c r="N710" s="12">
        <f t="shared" si="91"/>
        <v>42887.208333333328</v>
      </c>
      <c r="O710">
        <v>1496293200</v>
      </c>
      <c r="P710">
        <f t="shared" si="92"/>
        <v>2017</v>
      </c>
      <c r="Q710" t="str">
        <f t="shared" si="93"/>
        <v>May</v>
      </c>
      <c r="R710" t="b">
        <v>0</v>
      </c>
      <c r="S710" t="b">
        <v>0</v>
      </c>
      <c r="T710" t="str">
        <f t="shared" si="94"/>
        <v>theater</v>
      </c>
      <c r="U710" t="str">
        <f t="shared" si="95"/>
        <v>plays</v>
      </c>
      <c r="V710" t="s">
        <v>33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88"/>
        <v>142.38999999999999</v>
      </c>
      <c r="G711" t="s">
        <v>20</v>
      </c>
      <c r="H711" s="4">
        <f t="shared" si="89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2">
        <f t="shared" si="90"/>
        <v>41018.208333333336</v>
      </c>
      <c r="N711" s="12">
        <f t="shared" si="91"/>
        <v>41025.208333333336</v>
      </c>
      <c r="O711">
        <v>1335416400</v>
      </c>
      <c r="P711">
        <f t="shared" si="92"/>
        <v>2012</v>
      </c>
      <c r="Q711" t="str">
        <f t="shared" si="93"/>
        <v>Apr</v>
      </c>
      <c r="R711" t="b">
        <v>0</v>
      </c>
      <c r="S711" t="b">
        <v>0</v>
      </c>
      <c r="T711" t="str">
        <f t="shared" si="94"/>
        <v>theater</v>
      </c>
      <c r="U711" t="str">
        <f t="shared" si="95"/>
        <v>plays</v>
      </c>
      <c r="V711" t="s">
        <v>33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88"/>
        <v>147.86000000000001</v>
      </c>
      <c r="G712" t="s">
        <v>20</v>
      </c>
      <c r="H712" s="4">
        <f t="shared" si="89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2">
        <f t="shared" si="90"/>
        <v>43295.208333333328</v>
      </c>
      <c r="N712" s="12">
        <f t="shared" si="91"/>
        <v>43302.208333333328</v>
      </c>
      <c r="O712">
        <v>1532149200</v>
      </c>
      <c r="P712">
        <f t="shared" si="92"/>
        <v>2018</v>
      </c>
      <c r="Q712" t="str">
        <f t="shared" si="93"/>
        <v>Jul</v>
      </c>
      <c r="R712" t="b">
        <v>0</v>
      </c>
      <c r="S712" t="b">
        <v>1</v>
      </c>
      <c r="T712" t="str">
        <f t="shared" si="94"/>
        <v>theater</v>
      </c>
      <c r="U712" t="str">
        <f t="shared" si="95"/>
        <v>plays</v>
      </c>
      <c r="V712" t="s">
        <v>33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88"/>
        <v>20.32</v>
      </c>
      <c r="G713" t="s">
        <v>14</v>
      </c>
      <c r="H713" s="4">
        <f t="shared" si="89"/>
        <v>90</v>
      </c>
      <c r="I713">
        <v>14</v>
      </c>
      <c r="J713" t="s">
        <v>107</v>
      </c>
      <c r="K713" t="s">
        <v>108</v>
      </c>
      <c r="L713">
        <v>1453615200</v>
      </c>
      <c r="M713" s="12">
        <f t="shared" si="90"/>
        <v>42393.25</v>
      </c>
      <c r="N713" s="12">
        <f t="shared" si="91"/>
        <v>42395.25</v>
      </c>
      <c r="O713">
        <v>1453788000</v>
      </c>
      <c r="P713">
        <f t="shared" si="92"/>
        <v>2016</v>
      </c>
      <c r="Q713" t="str">
        <f t="shared" si="93"/>
        <v>Jan</v>
      </c>
      <c r="R713" t="b">
        <v>1</v>
      </c>
      <c r="S713" t="b">
        <v>1</v>
      </c>
      <c r="T713" t="str">
        <f t="shared" si="94"/>
        <v>theater</v>
      </c>
      <c r="U713" t="str">
        <f t="shared" si="95"/>
        <v>plays</v>
      </c>
      <c r="V713" t="s">
        <v>33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88"/>
        <v>1840.63</v>
      </c>
      <c r="G714" t="s">
        <v>20</v>
      </c>
      <c r="H714" s="4">
        <f t="shared" si="89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2">
        <f t="shared" si="90"/>
        <v>42559.208333333328</v>
      </c>
      <c r="N714" s="12">
        <f t="shared" si="91"/>
        <v>42600.208333333328</v>
      </c>
      <c r="O714">
        <v>1471496400</v>
      </c>
      <c r="P714">
        <f t="shared" si="92"/>
        <v>2016</v>
      </c>
      <c r="Q714" t="str">
        <f t="shared" si="93"/>
        <v>Jul</v>
      </c>
      <c r="R714" t="b">
        <v>0</v>
      </c>
      <c r="S714" t="b">
        <v>0</v>
      </c>
      <c r="T714" t="str">
        <f t="shared" si="94"/>
        <v>theater</v>
      </c>
      <c r="U714" t="str">
        <f t="shared" si="95"/>
        <v>plays</v>
      </c>
      <c r="V714" t="s">
        <v>33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88"/>
        <v>161.94</v>
      </c>
      <c r="G715" t="s">
        <v>20</v>
      </c>
      <c r="H715" s="4">
        <f t="shared" si="89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2">
        <f t="shared" si="90"/>
        <v>42604.208333333328</v>
      </c>
      <c r="N715" s="12">
        <f t="shared" si="91"/>
        <v>42616.208333333328</v>
      </c>
      <c r="O715">
        <v>1472878800</v>
      </c>
      <c r="P715">
        <f t="shared" si="92"/>
        <v>2016</v>
      </c>
      <c r="Q715" t="str">
        <f t="shared" si="93"/>
        <v>Aug</v>
      </c>
      <c r="R715" t="b">
        <v>0</v>
      </c>
      <c r="S715" t="b">
        <v>0</v>
      </c>
      <c r="T715" t="str">
        <f t="shared" si="94"/>
        <v>publishing</v>
      </c>
      <c r="U715" t="str">
        <f t="shared" si="95"/>
        <v>radio &amp; podcasts</v>
      </c>
      <c r="V715" t="s">
        <v>133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88"/>
        <v>472.82</v>
      </c>
      <c r="G716" t="s">
        <v>20</v>
      </c>
      <c r="H716" s="4">
        <f t="shared" si="89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2">
        <f t="shared" si="90"/>
        <v>41870.208333333336</v>
      </c>
      <c r="N716" s="12">
        <f t="shared" si="91"/>
        <v>41871.208333333336</v>
      </c>
      <c r="O716">
        <v>1408510800</v>
      </c>
      <c r="P716">
        <f t="shared" si="92"/>
        <v>2014</v>
      </c>
      <c r="Q716" t="str">
        <f t="shared" si="93"/>
        <v>Aug</v>
      </c>
      <c r="R716" t="b">
        <v>0</v>
      </c>
      <c r="S716" t="b">
        <v>0</v>
      </c>
      <c r="T716" t="str">
        <f t="shared" si="94"/>
        <v>music</v>
      </c>
      <c r="U716" t="str">
        <f t="shared" si="95"/>
        <v>rock</v>
      </c>
      <c r="V716" t="s">
        <v>23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88"/>
        <v>24.47</v>
      </c>
      <c r="G717" t="s">
        <v>14</v>
      </c>
      <c r="H717" s="4">
        <f t="shared" si="89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2">
        <f t="shared" si="90"/>
        <v>40397.208333333336</v>
      </c>
      <c r="N717" s="12">
        <f t="shared" si="91"/>
        <v>40402.208333333336</v>
      </c>
      <c r="O717">
        <v>1281589200</v>
      </c>
      <c r="P717">
        <f t="shared" si="92"/>
        <v>2010</v>
      </c>
      <c r="Q717" t="str">
        <f t="shared" si="93"/>
        <v>Aug</v>
      </c>
      <c r="R717" t="b">
        <v>0</v>
      </c>
      <c r="S717" t="b">
        <v>0</v>
      </c>
      <c r="T717" t="str">
        <f t="shared" si="94"/>
        <v>games</v>
      </c>
      <c r="U717" t="str">
        <f t="shared" si="95"/>
        <v>mobile games</v>
      </c>
      <c r="V717" t="s">
        <v>292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88"/>
        <v>517.65</v>
      </c>
      <c r="G718" t="s">
        <v>20</v>
      </c>
      <c r="H718" s="4">
        <f t="shared" si="89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2">
        <f t="shared" si="90"/>
        <v>41465.208333333336</v>
      </c>
      <c r="N718" s="12">
        <f t="shared" si="91"/>
        <v>41493.208333333336</v>
      </c>
      <c r="O718">
        <v>1375851600</v>
      </c>
      <c r="P718">
        <f t="shared" si="92"/>
        <v>2013</v>
      </c>
      <c r="Q718" t="str">
        <f t="shared" si="93"/>
        <v>Jul</v>
      </c>
      <c r="R718" t="b">
        <v>0</v>
      </c>
      <c r="S718" t="b">
        <v>1</v>
      </c>
      <c r="T718" t="str">
        <f t="shared" si="94"/>
        <v>theater</v>
      </c>
      <c r="U718" t="str">
        <f t="shared" si="95"/>
        <v>plays</v>
      </c>
      <c r="V718" t="s">
        <v>33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88"/>
        <v>247.64</v>
      </c>
      <c r="G719" t="s">
        <v>20</v>
      </c>
      <c r="H719" s="4">
        <f t="shared" si="89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2">
        <f t="shared" si="90"/>
        <v>40777.208333333336</v>
      </c>
      <c r="N719" s="12">
        <f t="shared" si="91"/>
        <v>40798.208333333336</v>
      </c>
      <c r="O719">
        <v>1315803600</v>
      </c>
      <c r="P719">
        <f t="shared" si="92"/>
        <v>2011</v>
      </c>
      <c r="Q719" t="str">
        <f t="shared" si="93"/>
        <v>Aug</v>
      </c>
      <c r="R719" t="b">
        <v>0</v>
      </c>
      <c r="S719" t="b">
        <v>0</v>
      </c>
      <c r="T719" t="str">
        <f t="shared" si="94"/>
        <v>film &amp; video</v>
      </c>
      <c r="U719" t="str">
        <f t="shared" si="95"/>
        <v>documentary</v>
      </c>
      <c r="V719" t="s">
        <v>42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88"/>
        <v>100.2</v>
      </c>
      <c r="G720" t="s">
        <v>20</v>
      </c>
      <c r="H720" s="4">
        <f t="shared" si="89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2">
        <f t="shared" si="90"/>
        <v>41442.208333333336</v>
      </c>
      <c r="N720" s="12">
        <f t="shared" si="91"/>
        <v>41468.208333333336</v>
      </c>
      <c r="O720">
        <v>1373691600</v>
      </c>
      <c r="P720">
        <f t="shared" si="92"/>
        <v>2013</v>
      </c>
      <c r="Q720" t="str">
        <f t="shared" si="93"/>
        <v>Jun</v>
      </c>
      <c r="R720" t="b">
        <v>0</v>
      </c>
      <c r="S720" t="b">
        <v>0</v>
      </c>
      <c r="T720" t="str">
        <f t="shared" si="94"/>
        <v>technology</v>
      </c>
      <c r="U720" t="str">
        <f t="shared" si="95"/>
        <v>wearables</v>
      </c>
      <c r="V720" t="s">
        <v>65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88"/>
        <v>153</v>
      </c>
      <c r="G721" t="s">
        <v>20</v>
      </c>
      <c r="H721" s="4">
        <f t="shared" si="89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2">
        <f t="shared" si="90"/>
        <v>41058.208333333336</v>
      </c>
      <c r="N721" s="12">
        <f t="shared" si="91"/>
        <v>41069.208333333336</v>
      </c>
      <c r="O721">
        <v>1339218000</v>
      </c>
      <c r="P721">
        <f t="shared" si="92"/>
        <v>2012</v>
      </c>
      <c r="Q721" t="str">
        <f t="shared" si="93"/>
        <v>May</v>
      </c>
      <c r="R721" t="b">
        <v>0</v>
      </c>
      <c r="S721" t="b">
        <v>0</v>
      </c>
      <c r="T721" t="str">
        <f t="shared" si="94"/>
        <v>publishing</v>
      </c>
      <c r="U721" t="str">
        <f t="shared" si="95"/>
        <v>fiction</v>
      </c>
      <c r="V721" t="s">
        <v>119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88"/>
        <v>37.090000000000003</v>
      </c>
      <c r="G722" t="s">
        <v>74</v>
      </c>
      <c r="H722" s="4">
        <f t="shared" si="89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2">
        <f t="shared" si="90"/>
        <v>43152.25</v>
      </c>
      <c r="N722" s="12">
        <f t="shared" si="91"/>
        <v>43166.25</v>
      </c>
      <c r="O722">
        <v>1520402400</v>
      </c>
      <c r="P722">
        <f t="shared" si="92"/>
        <v>2018</v>
      </c>
      <c r="Q722" t="str">
        <f t="shared" si="93"/>
        <v>Feb</v>
      </c>
      <c r="R722" t="b">
        <v>0</v>
      </c>
      <c r="S722" t="b">
        <v>1</v>
      </c>
      <c r="T722" t="str">
        <f t="shared" si="94"/>
        <v>theater</v>
      </c>
      <c r="U722" t="str">
        <f t="shared" si="95"/>
        <v>plays</v>
      </c>
      <c r="V722" t="s">
        <v>33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88"/>
        <v>4.3899999999999997</v>
      </c>
      <c r="G723" t="s">
        <v>74</v>
      </c>
      <c r="H723" s="4">
        <f t="shared" si="89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2">
        <f t="shared" si="90"/>
        <v>43194.208333333328</v>
      </c>
      <c r="N723" s="12">
        <f t="shared" si="91"/>
        <v>43200.208333333328</v>
      </c>
      <c r="O723">
        <v>1523336400</v>
      </c>
      <c r="P723">
        <f t="shared" si="92"/>
        <v>2018</v>
      </c>
      <c r="Q723" t="str">
        <f t="shared" si="93"/>
        <v>Apr</v>
      </c>
      <c r="R723" t="b">
        <v>0</v>
      </c>
      <c r="S723" t="b">
        <v>0</v>
      </c>
      <c r="T723" t="str">
        <f t="shared" si="94"/>
        <v>music</v>
      </c>
      <c r="U723" t="str">
        <f t="shared" si="95"/>
        <v>rock</v>
      </c>
      <c r="V723" t="s">
        <v>23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88"/>
        <v>156.51</v>
      </c>
      <c r="G724" t="s">
        <v>20</v>
      </c>
      <c r="H724" s="4">
        <f t="shared" si="89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2">
        <f t="shared" si="90"/>
        <v>43045.25</v>
      </c>
      <c r="N724" s="12">
        <f t="shared" si="91"/>
        <v>43072.25</v>
      </c>
      <c r="O724">
        <v>1512280800</v>
      </c>
      <c r="P724">
        <f t="shared" si="92"/>
        <v>2017</v>
      </c>
      <c r="Q724" t="str">
        <f t="shared" si="93"/>
        <v>Nov</v>
      </c>
      <c r="R724" t="b">
        <v>0</v>
      </c>
      <c r="S724" t="b">
        <v>0</v>
      </c>
      <c r="T724" t="str">
        <f t="shared" si="94"/>
        <v>film &amp; video</v>
      </c>
      <c r="U724" t="str">
        <f t="shared" si="95"/>
        <v>documentary</v>
      </c>
      <c r="V724" t="s">
        <v>42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88"/>
        <v>270.41000000000003</v>
      </c>
      <c r="G725" t="s">
        <v>20</v>
      </c>
      <c r="H725" s="4">
        <f t="shared" si="89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2">
        <f t="shared" si="90"/>
        <v>42431.25</v>
      </c>
      <c r="N725" s="12">
        <f t="shared" si="91"/>
        <v>42452.208333333328</v>
      </c>
      <c r="O725">
        <v>1458709200</v>
      </c>
      <c r="P725">
        <f t="shared" si="92"/>
        <v>2016</v>
      </c>
      <c r="Q725" t="str">
        <f t="shared" si="93"/>
        <v>Mar</v>
      </c>
      <c r="R725" t="b">
        <v>0</v>
      </c>
      <c r="S725" t="b">
        <v>0</v>
      </c>
      <c r="T725" t="str">
        <f t="shared" si="94"/>
        <v>theater</v>
      </c>
      <c r="U725" t="str">
        <f t="shared" si="95"/>
        <v>plays</v>
      </c>
      <c r="V725" t="s">
        <v>33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88"/>
        <v>134.06</v>
      </c>
      <c r="G726" t="s">
        <v>20</v>
      </c>
      <c r="H726" s="4">
        <f t="shared" si="89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2">
        <f t="shared" si="90"/>
        <v>41934.208333333336</v>
      </c>
      <c r="N726" s="12">
        <f t="shared" si="91"/>
        <v>41936.208333333336</v>
      </c>
      <c r="O726">
        <v>1414126800</v>
      </c>
      <c r="P726">
        <f t="shared" si="92"/>
        <v>2014</v>
      </c>
      <c r="Q726" t="str">
        <f t="shared" si="93"/>
        <v>Oct</v>
      </c>
      <c r="R726" t="b">
        <v>0</v>
      </c>
      <c r="S726" t="b">
        <v>1</v>
      </c>
      <c r="T726" t="str">
        <f t="shared" si="94"/>
        <v>theater</v>
      </c>
      <c r="U726" t="str">
        <f t="shared" si="95"/>
        <v>plays</v>
      </c>
      <c r="V726" t="s">
        <v>33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88"/>
        <v>50.4</v>
      </c>
      <c r="G727" t="s">
        <v>14</v>
      </c>
      <c r="H727" s="4">
        <f t="shared" si="89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2">
        <f t="shared" si="90"/>
        <v>41958.25</v>
      </c>
      <c r="N727" s="12">
        <f t="shared" si="91"/>
        <v>41960.25</v>
      </c>
      <c r="O727">
        <v>1416204000</v>
      </c>
      <c r="P727">
        <f t="shared" si="92"/>
        <v>2014</v>
      </c>
      <c r="Q727" t="str">
        <f t="shared" si="93"/>
        <v>Nov</v>
      </c>
      <c r="R727" t="b">
        <v>0</v>
      </c>
      <c r="S727" t="b">
        <v>0</v>
      </c>
      <c r="T727" t="str">
        <f t="shared" si="94"/>
        <v>games</v>
      </c>
      <c r="U727" t="str">
        <f t="shared" si="95"/>
        <v>mobile games</v>
      </c>
      <c r="V727" t="s">
        <v>292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88"/>
        <v>88.82</v>
      </c>
      <c r="G728" t="s">
        <v>74</v>
      </c>
      <c r="H728" s="4">
        <f t="shared" si="89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2">
        <f t="shared" si="90"/>
        <v>40476.208333333336</v>
      </c>
      <c r="N728" s="12">
        <f t="shared" si="91"/>
        <v>40482.208333333336</v>
      </c>
      <c r="O728">
        <v>1288501200</v>
      </c>
      <c r="P728">
        <f t="shared" si="92"/>
        <v>2010</v>
      </c>
      <c r="Q728" t="str">
        <f t="shared" si="93"/>
        <v>Oct</v>
      </c>
      <c r="R728" t="b">
        <v>0</v>
      </c>
      <c r="S728" t="b">
        <v>1</v>
      </c>
      <c r="T728" t="str">
        <f t="shared" si="94"/>
        <v>theater</v>
      </c>
      <c r="U728" t="str">
        <f t="shared" si="95"/>
        <v>plays</v>
      </c>
      <c r="V728" t="s">
        <v>33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88"/>
        <v>165</v>
      </c>
      <c r="G729" t="s">
        <v>20</v>
      </c>
      <c r="H729" s="4">
        <f t="shared" si="89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2">
        <f t="shared" si="90"/>
        <v>43485.25</v>
      </c>
      <c r="N729" s="12">
        <f t="shared" si="91"/>
        <v>43543.208333333328</v>
      </c>
      <c r="O729">
        <v>1552971600</v>
      </c>
      <c r="P729">
        <f t="shared" si="92"/>
        <v>2019</v>
      </c>
      <c r="Q729" t="str">
        <f t="shared" si="93"/>
        <v>Jan</v>
      </c>
      <c r="R729" t="b">
        <v>0</v>
      </c>
      <c r="S729" t="b">
        <v>0</v>
      </c>
      <c r="T729" t="str">
        <f t="shared" si="94"/>
        <v>technology</v>
      </c>
      <c r="U729" t="str">
        <f t="shared" si="95"/>
        <v>web</v>
      </c>
      <c r="V729" t="s">
        <v>28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88"/>
        <v>17.5</v>
      </c>
      <c r="G730" t="s">
        <v>14</v>
      </c>
      <c r="H730" s="4">
        <f t="shared" si="89"/>
        <v>73.5</v>
      </c>
      <c r="I730">
        <v>10</v>
      </c>
      <c r="J730" t="s">
        <v>21</v>
      </c>
      <c r="K730" t="s">
        <v>22</v>
      </c>
      <c r="L730">
        <v>1464152400</v>
      </c>
      <c r="M730" s="12">
        <f t="shared" si="90"/>
        <v>42515.208333333328</v>
      </c>
      <c r="N730" s="12">
        <f t="shared" si="91"/>
        <v>42526.208333333328</v>
      </c>
      <c r="O730">
        <v>1465102800</v>
      </c>
      <c r="P730">
        <f t="shared" si="92"/>
        <v>2016</v>
      </c>
      <c r="Q730" t="str">
        <f t="shared" si="93"/>
        <v>May</v>
      </c>
      <c r="R730" t="b">
        <v>0</v>
      </c>
      <c r="S730" t="b">
        <v>0</v>
      </c>
      <c r="T730" t="str">
        <f t="shared" si="94"/>
        <v>theater</v>
      </c>
      <c r="U730" t="str">
        <f t="shared" si="95"/>
        <v>plays</v>
      </c>
      <c r="V730" t="s">
        <v>33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88"/>
        <v>185.66</v>
      </c>
      <c r="G731" t="s">
        <v>20</v>
      </c>
      <c r="H731" s="4">
        <f t="shared" si="89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2">
        <f t="shared" si="90"/>
        <v>41309.25</v>
      </c>
      <c r="N731" s="12">
        <f t="shared" si="91"/>
        <v>41311.25</v>
      </c>
      <c r="O731">
        <v>1360130400</v>
      </c>
      <c r="P731">
        <f t="shared" si="92"/>
        <v>2013</v>
      </c>
      <c r="Q731" t="str">
        <f t="shared" si="93"/>
        <v>Feb</v>
      </c>
      <c r="R731" t="b">
        <v>0</v>
      </c>
      <c r="S731" t="b">
        <v>0</v>
      </c>
      <c r="T731" t="str">
        <f t="shared" si="94"/>
        <v>film &amp; video</v>
      </c>
      <c r="U731" t="str">
        <f t="shared" si="95"/>
        <v>drama</v>
      </c>
      <c r="V731" t="s">
        <v>53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88"/>
        <v>412.66</v>
      </c>
      <c r="G732" t="s">
        <v>20</v>
      </c>
      <c r="H732" s="4">
        <f t="shared" si="89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90"/>
        <v>42147.208333333328</v>
      </c>
      <c r="N732" s="12">
        <f t="shared" si="91"/>
        <v>42153.208333333328</v>
      </c>
      <c r="O732">
        <v>1432875600</v>
      </c>
      <c r="P732">
        <f t="shared" si="92"/>
        <v>2015</v>
      </c>
      <c r="Q732" t="str">
        <f t="shared" si="93"/>
        <v>May</v>
      </c>
      <c r="R732" t="b">
        <v>0</v>
      </c>
      <c r="S732" t="b">
        <v>0</v>
      </c>
      <c r="T732" t="str">
        <f t="shared" si="94"/>
        <v>technology</v>
      </c>
      <c r="U732" t="str">
        <f t="shared" si="95"/>
        <v>wearables</v>
      </c>
      <c r="V732" t="s">
        <v>65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88"/>
        <v>90.25</v>
      </c>
      <c r="G733" t="s">
        <v>74</v>
      </c>
      <c r="H733" s="4">
        <f t="shared" si="89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2">
        <f t="shared" si="90"/>
        <v>42939.208333333328</v>
      </c>
      <c r="N733" s="12">
        <f t="shared" si="91"/>
        <v>42940.208333333328</v>
      </c>
      <c r="O733">
        <v>1500872400</v>
      </c>
      <c r="P733">
        <f t="shared" si="92"/>
        <v>2017</v>
      </c>
      <c r="Q733" t="str">
        <f t="shared" si="93"/>
        <v>Jul</v>
      </c>
      <c r="R733" t="b">
        <v>0</v>
      </c>
      <c r="S733" t="b">
        <v>0</v>
      </c>
      <c r="T733" t="str">
        <f t="shared" si="94"/>
        <v>technology</v>
      </c>
      <c r="U733" t="str">
        <f t="shared" si="95"/>
        <v>web</v>
      </c>
      <c r="V733" t="s">
        <v>28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88"/>
        <v>91.98</v>
      </c>
      <c r="G734" t="s">
        <v>14</v>
      </c>
      <c r="H734" s="4">
        <f t="shared" si="89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2">
        <f t="shared" si="90"/>
        <v>42816.208333333328</v>
      </c>
      <c r="N734" s="12">
        <f t="shared" si="91"/>
        <v>42839.208333333328</v>
      </c>
      <c r="O734">
        <v>1492146000</v>
      </c>
      <c r="P734">
        <f t="shared" si="92"/>
        <v>2017</v>
      </c>
      <c r="Q734" t="str">
        <f t="shared" si="93"/>
        <v>Mar</v>
      </c>
      <c r="R734" t="b">
        <v>0</v>
      </c>
      <c r="S734" t="b">
        <v>1</v>
      </c>
      <c r="T734" t="str">
        <f t="shared" si="94"/>
        <v>music</v>
      </c>
      <c r="U734" t="str">
        <f t="shared" si="95"/>
        <v>rock</v>
      </c>
      <c r="V734" t="s">
        <v>23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88"/>
        <v>527.01</v>
      </c>
      <c r="G735" t="s">
        <v>20</v>
      </c>
      <c r="H735" s="4">
        <f t="shared" si="89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2">
        <f t="shared" si="90"/>
        <v>41844.208333333336</v>
      </c>
      <c r="N735" s="12">
        <f t="shared" si="91"/>
        <v>41857.208333333336</v>
      </c>
      <c r="O735">
        <v>1407301200</v>
      </c>
      <c r="P735">
        <f t="shared" si="92"/>
        <v>2014</v>
      </c>
      <c r="Q735" t="str">
        <f t="shared" si="93"/>
        <v>Jul</v>
      </c>
      <c r="R735" t="b">
        <v>0</v>
      </c>
      <c r="S735" t="b">
        <v>0</v>
      </c>
      <c r="T735" t="str">
        <f t="shared" si="94"/>
        <v>music</v>
      </c>
      <c r="U735" t="str">
        <f t="shared" si="95"/>
        <v>metal</v>
      </c>
      <c r="V735" t="s">
        <v>148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88"/>
        <v>319.14</v>
      </c>
      <c r="G736" t="s">
        <v>20</v>
      </c>
      <c r="H736" s="4">
        <f t="shared" si="89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2">
        <f t="shared" si="90"/>
        <v>42763.25</v>
      </c>
      <c r="N736" s="12">
        <f t="shared" si="91"/>
        <v>42775.25</v>
      </c>
      <c r="O736">
        <v>1486620000</v>
      </c>
      <c r="P736">
        <f t="shared" si="92"/>
        <v>2017</v>
      </c>
      <c r="Q736" t="str">
        <f t="shared" si="93"/>
        <v>Jan</v>
      </c>
      <c r="R736" t="b">
        <v>0</v>
      </c>
      <c r="S736" t="b">
        <v>1</v>
      </c>
      <c r="T736" t="str">
        <f t="shared" si="94"/>
        <v>theater</v>
      </c>
      <c r="U736" t="str">
        <f t="shared" si="95"/>
        <v>plays</v>
      </c>
      <c r="V736" t="s">
        <v>33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88"/>
        <v>354.19</v>
      </c>
      <c r="G737" t="s">
        <v>20</v>
      </c>
      <c r="H737" s="4">
        <f t="shared" si="89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2">
        <f t="shared" si="90"/>
        <v>42459.208333333328</v>
      </c>
      <c r="N737" s="12">
        <f t="shared" si="91"/>
        <v>42466.208333333328</v>
      </c>
      <c r="O737">
        <v>1459918800</v>
      </c>
      <c r="P737">
        <f t="shared" si="92"/>
        <v>2016</v>
      </c>
      <c r="Q737" t="str">
        <f t="shared" si="93"/>
        <v>Mar</v>
      </c>
      <c r="R737" t="b">
        <v>0</v>
      </c>
      <c r="S737" t="b">
        <v>0</v>
      </c>
      <c r="T737" t="str">
        <f t="shared" si="94"/>
        <v>photography</v>
      </c>
      <c r="U737" t="str">
        <f t="shared" si="95"/>
        <v>photography books</v>
      </c>
      <c r="V737" t="s">
        <v>122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88"/>
        <v>32.9</v>
      </c>
      <c r="G738" t="s">
        <v>74</v>
      </c>
      <c r="H738" s="4">
        <f t="shared" si="89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2">
        <f t="shared" si="90"/>
        <v>42055.25</v>
      </c>
      <c r="N738" s="12">
        <f t="shared" si="91"/>
        <v>42059.25</v>
      </c>
      <c r="O738">
        <v>1424757600</v>
      </c>
      <c r="P738">
        <f t="shared" si="92"/>
        <v>2015</v>
      </c>
      <c r="Q738" t="str">
        <f t="shared" si="93"/>
        <v>Feb</v>
      </c>
      <c r="R738" t="b">
        <v>0</v>
      </c>
      <c r="S738" t="b">
        <v>0</v>
      </c>
      <c r="T738" t="str">
        <f t="shared" si="94"/>
        <v>publishing</v>
      </c>
      <c r="U738" t="str">
        <f t="shared" si="95"/>
        <v>nonfiction</v>
      </c>
      <c r="V738" t="s">
        <v>68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88"/>
        <v>135.88999999999999</v>
      </c>
      <c r="G739" t="s">
        <v>20</v>
      </c>
      <c r="H739" s="4">
        <f t="shared" si="89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2">
        <f t="shared" si="90"/>
        <v>42685.25</v>
      </c>
      <c r="N739" s="12">
        <f t="shared" si="91"/>
        <v>42697.25</v>
      </c>
      <c r="O739">
        <v>1479880800</v>
      </c>
      <c r="P739">
        <f t="shared" si="92"/>
        <v>2016</v>
      </c>
      <c r="Q739" t="str">
        <f t="shared" si="93"/>
        <v>Nov</v>
      </c>
      <c r="R739" t="b">
        <v>0</v>
      </c>
      <c r="S739" t="b">
        <v>0</v>
      </c>
      <c r="T739" t="str">
        <f t="shared" si="94"/>
        <v>music</v>
      </c>
      <c r="U739" t="str">
        <f t="shared" si="95"/>
        <v>indie rock</v>
      </c>
      <c r="V739" t="s">
        <v>60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88"/>
        <v>2.08</v>
      </c>
      <c r="G740" t="s">
        <v>14</v>
      </c>
      <c r="H740" s="4">
        <f t="shared" si="89"/>
        <v>103.8</v>
      </c>
      <c r="I740">
        <v>15</v>
      </c>
      <c r="J740" t="s">
        <v>21</v>
      </c>
      <c r="K740" t="s">
        <v>22</v>
      </c>
      <c r="L740">
        <v>1416117600</v>
      </c>
      <c r="M740" s="12">
        <f t="shared" si="90"/>
        <v>41959.25</v>
      </c>
      <c r="N740" s="12">
        <f t="shared" si="91"/>
        <v>41981.25</v>
      </c>
      <c r="O740">
        <v>1418018400</v>
      </c>
      <c r="P740">
        <f t="shared" si="92"/>
        <v>2014</v>
      </c>
      <c r="Q740" t="str">
        <f t="shared" si="93"/>
        <v>Nov</v>
      </c>
      <c r="R740" t="b">
        <v>0</v>
      </c>
      <c r="S740" t="b">
        <v>1</v>
      </c>
      <c r="T740" t="str">
        <f t="shared" si="94"/>
        <v>theater</v>
      </c>
      <c r="U740" t="str">
        <f t="shared" si="95"/>
        <v>plays</v>
      </c>
      <c r="V740" t="s">
        <v>33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88"/>
        <v>61</v>
      </c>
      <c r="G741" t="s">
        <v>14</v>
      </c>
      <c r="H741" s="4">
        <f t="shared" si="89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2">
        <f t="shared" si="90"/>
        <v>41089.208333333336</v>
      </c>
      <c r="N741" s="12">
        <f t="shared" si="91"/>
        <v>41090.208333333336</v>
      </c>
      <c r="O741">
        <v>1341032400</v>
      </c>
      <c r="P741">
        <f t="shared" si="92"/>
        <v>2012</v>
      </c>
      <c r="Q741" t="str">
        <f t="shared" si="93"/>
        <v>Jun</v>
      </c>
      <c r="R741" t="b">
        <v>0</v>
      </c>
      <c r="S741" t="b">
        <v>0</v>
      </c>
      <c r="T741" t="str">
        <f t="shared" si="94"/>
        <v>music</v>
      </c>
      <c r="U741" t="str">
        <f t="shared" si="95"/>
        <v>indie rock</v>
      </c>
      <c r="V741" t="s">
        <v>60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88"/>
        <v>30.04</v>
      </c>
      <c r="G742" t="s">
        <v>14</v>
      </c>
      <c r="H742" s="4">
        <f t="shared" si="89"/>
        <v>99.5</v>
      </c>
      <c r="I742">
        <v>16</v>
      </c>
      <c r="J742" t="s">
        <v>21</v>
      </c>
      <c r="K742" t="s">
        <v>22</v>
      </c>
      <c r="L742">
        <v>1486101600</v>
      </c>
      <c r="M742" s="12">
        <f t="shared" si="90"/>
        <v>42769.25</v>
      </c>
      <c r="N742" s="12">
        <f t="shared" si="91"/>
        <v>42772.25</v>
      </c>
      <c r="O742">
        <v>1486360800</v>
      </c>
      <c r="P742">
        <f t="shared" si="92"/>
        <v>2017</v>
      </c>
      <c r="Q742" t="str">
        <f t="shared" si="93"/>
        <v>Feb</v>
      </c>
      <c r="R742" t="b">
        <v>0</v>
      </c>
      <c r="S742" t="b">
        <v>0</v>
      </c>
      <c r="T742" t="str">
        <f t="shared" si="94"/>
        <v>theater</v>
      </c>
      <c r="U742" t="str">
        <f t="shared" si="95"/>
        <v>plays</v>
      </c>
      <c r="V742" t="s">
        <v>33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88"/>
        <v>1179.17</v>
      </c>
      <c r="G743" t="s">
        <v>20</v>
      </c>
      <c r="H743" s="4">
        <f t="shared" si="89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2">
        <f t="shared" si="90"/>
        <v>40321.208333333336</v>
      </c>
      <c r="N743" s="12">
        <f t="shared" si="91"/>
        <v>40322.208333333336</v>
      </c>
      <c r="O743">
        <v>1274677200</v>
      </c>
      <c r="P743">
        <f t="shared" si="92"/>
        <v>2010</v>
      </c>
      <c r="Q743" t="str">
        <f t="shared" si="93"/>
        <v>May</v>
      </c>
      <c r="R743" t="b">
        <v>0</v>
      </c>
      <c r="S743" t="b">
        <v>0</v>
      </c>
      <c r="T743" t="str">
        <f t="shared" si="94"/>
        <v>theater</v>
      </c>
      <c r="U743" t="str">
        <f t="shared" si="95"/>
        <v>plays</v>
      </c>
      <c r="V743" t="s">
        <v>33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88"/>
        <v>1126.08</v>
      </c>
      <c r="G744" t="s">
        <v>20</v>
      </c>
      <c r="H744" s="4">
        <f t="shared" si="89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2">
        <f t="shared" si="90"/>
        <v>40197.25</v>
      </c>
      <c r="N744" s="12">
        <f t="shared" si="91"/>
        <v>40239.25</v>
      </c>
      <c r="O744">
        <v>1267509600</v>
      </c>
      <c r="P744">
        <f t="shared" si="92"/>
        <v>2010</v>
      </c>
      <c r="Q744" t="str">
        <f t="shared" si="93"/>
        <v>Jan</v>
      </c>
      <c r="R744" t="b">
        <v>0</v>
      </c>
      <c r="S744" t="b">
        <v>0</v>
      </c>
      <c r="T744" t="str">
        <f t="shared" si="94"/>
        <v>music</v>
      </c>
      <c r="U744" t="str">
        <f t="shared" si="95"/>
        <v>electric music</v>
      </c>
      <c r="V744" t="s">
        <v>50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88"/>
        <v>12.92</v>
      </c>
      <c r="G745" t="s">
        <v>14</v>
      </c>
      <c r="H745" s="4">
        <f t="shared" si="89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2">
        <f t="shared" si="90"/>
        <v>42298.208333333328</v>
      </c>
      <c r="N745" s="12">
        <f t="shared" si="91"/>
        <v>42304.208333333328</v>
      </c>
      <c r="O745">
        <v>1445922000</v>
      </c>
      <c r="P745">
        <f t="shared" si="92"/>
        <v>2015</v>
      </c>
      <c r="Q745" t="str">
        <f t="shared" si="93"/>
        <v>Oct</v>
      </c>
      <c r="R745" t="b">
        <v>0</v>
      </c>
      <c r="S745" t="b">
        <v>1</v>
      </c>
      <c r="T745" t="str">
        <f t="shared" si="94"/>
        <v>theater</v>
      </c>
      <c r="U745" t="str">
        <f t="shared" si="95"/>
        <v>plays</v>
      </c>
      <c r="V745" t="s">
        <v>33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88"/>
        <v>712</v>
      </c>
      <c r="G746" t="s">
        <v>20</v>
      </c>
      <c r="H746" s="4">
        <f t="shared" si="89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2">
        <f t="shared" si="90"/>
        <v>43322.208333333328</v>
      </c>
      <c r="N746" s="12">
        <f t="shared" si="91"/>
        <v>43324.208333333328</v>
      </c>
      <c r="O746">
        <v>1534050000</v>
      </c>
      <c r="P746">
        <f t="shared" si="92"/>
        <v>2018</v>
      </c>
      <c r="Q746" t="str">
        <f t="shared" si="93"/>
        <v>Aug</v>
      </c>
      <c r="R746" t="b">
        <v>0</v>
      </c>
      <c r="S746" t="b">
        <v>1</v>
      </c>
      <c r="T746" t="str">
        <f t="shared" si="94"/>
        <v>theater</v>
      </c>
      <c r="U746" t="str">
        <f t="shared" si="95"/>
        <v>plays</v>
      </c>
      <c r="V746" t="s">
        <v>33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88"/>
        <v>30.3</v>
      </c>
      <c r="G747" t="s">
        <v>14</v>
      </c>
      <c r="H747" s="4">
        <f t="shared" si="89"/>
        <v>61.5</v>
      </c>
      <c r="I747">
        <v>34</v>
      </c>
      <c r="J747" t="s">
        <v>21</v>
      </c>
      <c r="K747" t="s">
        <v>22</v>
      </c>
      <c r="L747">
        <v>1275195600</v>
      </c>
      <c r="M747" s="12">
        <f t="shared" si="90"/>
        <v>40328.208333333336</v>
      </c>
      <c r="N747" s="12">
        <f t="shared" si="91"/>
        <v>40355.208333333336</v>
      </c>
      <c r="O747">
        <v>1277528400</v>
      </c>
      <c r="P747">
        <f t="shared" si="92"/>
        <v>2010</v>
      </c>
      <c r="Q747" t="str">
        <f t="shared" si="93"/>
        <v>May</v>
      </c>
      <c r="R747" t="b">
        <v>0</v>
      </c>
      <c r="S747" t="b">
        <v>0</v>
      </c>
      <c r="T747" t="str">
        <f t="shared" si="94"/>
        <v>technology</v>
      </c>
      <c r="U747" t="str">
        <f t="shared" si="95"/>
        <v>wearables</v>
      </c>
      <c r="V747" t="s">
        <v>65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88"/>
        <v>212.51</v>
      </c>
      <c r="G748" t="s">
        <v>20</v>
      </c>
      <c r="H748" s="4">
        <f t="shared" si="89"/>
        <v>35</v>
      </c>
      <c r="I748">
        <v>3388</v>
      </c>
      <c r="J748" t="s">
        <v>21</v>
      </c>
      <c r="K748" t="s">
        <v>22</v>
      </c>
      <c r="L748">
        <v>1318136400</v>
      </c>
      <c r="M748" s="12">
        <f t="shared" si="90"/>
        <v>40825.208333333336</v>
      </c>
      <c r="N748" s="12">
        <f t="shared" si="91"/>
        <v>40830.208333333336</v>
      </c>
      <c r="O748">
        <v>1318568400</v>
      </c>
      <c r="P748">
        <f t="shared" si="92"/>
        <v>2011</v>
      </c>
      <c r="Q748" t="str">
        <f t="shared" si="93"/>
        <v>Oct</v>
      </c>
      <c r="R748" t="b">
        <v>0</v>
      </c>
      <c r="S748" t="b">
        <v>0</v>
      </c>
      <c r="T748" t="str">
        <f t="shared" si="94"/>
        <v>technology</v>
      </c>
      <c r="U748" t="str">
        <f t="shared" si="95"/>
        <v>web</v>
      </c>
      <c r="V748" t="s">
        <v>28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88"/>
        <v>228.86</v>
      </c>
      <c r="G749" t="s">
        <v>20</v>
      </c>
      <c r="H749" s="4">
        <f t="shared" si="89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2">
        <f t="shared" si="90"/>
        <v>40423.208333333336</v>
      </c>
      <c r="N749" s="12">
        <f t="shared" si="91"/>
        <v>40434.208333333336</v>
      </c>
      <c r="O749">
        <v>1284354000</v>
      </c>
      <c r="P749">
        <f t="shared" si="92"/>
        <v>2010</v>
      </c>
      <c r="Q749" t="str">
        <f t="shared" si="93"/>
        <v>Sep</v>
      </c>
      <c r="R749" t="b">
        <v>0</v>
      </c>
      <c r="S749" t="b">
        <v>0</v>
      </c>
      <c r="T749" t="str">
        <f t="shared" si="94"/>
        <v>theater</v>
      </c>
      <c r="U749" t="str">
        <f t="shared" si="95"/>
        <v>plays</v>
      </c>
      <c r="V749" t="s">
        <v>33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88"/>
        <v>34.96</v>
      </c>
      <c r="G750" t="s">
        <v>74</v>
      </c>
      <c r="H750" s="4">
        <f t="shared" si="89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2">
        <f t="shared" si="90"/>
        <v>40238.25</v>
      </c>
      <c r="N750" s="12">
        <f t="shared" si="91"/>
        <v>40263.208333333336</v>
      </c>
      <c r="O750">
        <v>1269579600</v>
      </c>
      <c r="P750">
        <f t="shared" si="92"/>
        <v>2010</v>
      </c>
      <c r="Q750" t="str">
        <f t="shared" si="93"/>
        <v>Mar</v>
      </c>
      <c r="R750" t="b">
        <v>0</v>
      </c>
      <c r="S750" t="b">
        <v>1</v>
      </c>
      <c r="T750" t="str">
        <f t="shared" si="94"/>
        <v>film &amp; video</v>
      </c>
      <c r="U750" t="str">
        <f t="shared" si="95"/>
        <v>animation</v>
      </c>
      <c r="V750" t="s">
        <v>71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88"/>
        <v>157.29</v>
      </c>
      <c r="G751" t="s">
        <v>20</v>
      </c>
      <c r="H751" s="4">
        <f t="shared" si="89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2">
        <f t="shared" si="90"/>
        <v>41920.208333333336</v>
      </c>
      <c r="N751" s="12">
        <f t="shared" si="91"/>
        <v>41932.208333333336</v>
      </c>
      <c r="O751">
        <v>1413781200</v>
      </c>
      <c r="P751">
        <f t="shared" si="92"/>
        <v>2014</v>
      </c>
      <c r="Q751" t="str">
        <f t="shared" si="93"/>
        <v>Oct</v>
      </c>
      <c r="R751" t="b">
        <v>0</v>
      </c>
      <c r="S751" t="b">
        <v>1</v>
      </c>
      <c r="T751" t="str">
        <f t="shared" si="94"/>
        <v>technology</v>
      </c>
      <c r="U751" t="str">
        <f t="shared" si="95"/>
        <v>wearables</v>
      </c>
      <c r="V751" t="s">
        <v>65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88"/>
        <v>1</v>
      </c>
      <c r="G752" t="s">
        <v>14</v>
      </c>
      <c r="H752" s="4">
        <f t="shared" si="89"/>
        <v>1</v>
      </c>
      <c r="I752">
        <v>1</v>
      </c>
      <c r="J752" t="s">
        <v>40</v>
      </c>
      <c r="K752" t="s">
        <v>41</v>
      </c>
      <c r="L752">
        <v>1277960400</v>
      </c>
      <c r="M752" s="12">
        <f t="shared" si="90"/>
        <v>40360.208333333336</v>
      </c>
      <c r="N752" s="12">
        <f t="shared" si="91"/>
        <v>40385.208333333336</v>
      </c>
      <c r="O752">
        <v>1280120400</v>
      </c>
      <c r="P752">
        <f t="shared" si="92"/>
        <v>2010</v>
      </c>
      <c r="Q752" t="str">
        <f t="shared" si="93"/>
        <v>Jul</v>
      </c>
      <c r="R752" t="b">
        <v>0</v>
      </c>
      <c r="S752" t="b">
        <v>0</v>
      </c>
      <c r="T752" t="str">
        <f t="shared" si="94"/>
        <v>music</v>
      </c>
      <c r="U752" t="str">
        <f t="shared" si="95"/>
        <v>electric music</v>
      </c>
      <c r="V752" t="s">
        <v>50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88"/>
        <v>232.31</v>
      </c>
      <c r="G753" t="s">
        <v>20</v>
      </c>
      <c r="H753" s="4">
        <f t="shared" si="89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2">
        <f t="shared" si="90"/>
        <v>42446.208333333328</v>
      </c>
      <c r="N753" s="12">
        <f t="shared" si="91"/>
        <v>42461.208333333328</v>
      </c>
      <c r="O753">
        <v>1459486800</v>
      </c>
      <c r="P753">
        <f t="shared" si="92"/>
        <v>2016</v>
      </c>
      <c r="Q753" t="str">
        <f t="shared" si="93"/>
        <v>Mar</v>
      </c>
      <c r="R753" t="b">
        <v>1</v>
      </c>
      <c r="S753" t="b">
        <v>1</v>
      </c>
      <c r="T753" t="str">
        <f t="shared" si="94"/>
        <v>publishing</v>
      </c>
      <c r="U753" t="str">
        <f t="shared" si="95"/>
        <v>nonfiction</v>
      </c>
      <c r="V753" t="s">
        <v>68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88"/>
        <v>92.45</v>
      </c>
      <c r="G754" t="s">
        <v>74</v>
      </c>
      <c r="H754" s="4">
        <f t="shared" si="89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2">
        <f t="shared" si="90"/>
        <v>40395.208333333336</v>
      </c>
      <c r="N754" s="12">
        <f t="shared" si="91"/>
        <v>40413.208333333336</v>
      </c>
      <c r="O754">
        <v>1282539600</v>
      </c>
      <c r="P754">
        <f t="shared" si="92"/>
        <v>2010</v>
      </c>
      <c r="Q754" t="str">
        <f t="shared" si="93"/>
        <v>Aug</v>
      </c>
      <c r="R754" t="b">
        <v>0</v>
      </c>
      <c r="S754" t="b">
        <v>1</v>
      </c>
      <c r="T754" t="str">
        <f t="shared" si="94"/>
        <v>theater</v>
      </c>
      <c r="U754" t="str">
        <f t="shared" si="95"/>
        <v>plays</v>
      </c>
      <c r="V754" t="s">
        <v>33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88"/>
        <v>256.7</v>
      </c>
      <c r="G755" t="s">
        <v>20</v>
      </c>
      <c r="H755" s="4">
        <f t="shared" si="89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2">
        <f t="shared" si="90"/>
        <v>40321.208333333336</v>
      </c>
      <c r="N755" s="12">
        <f t="shared" si="91"/>
        <v>40336.208333333336</v>
      </c>
      <c r="O755">
        <v>1275886800</v>
      </c>
      <c r="P755">
        <f t="shared" si="92"/>
        <v>2010</v>
      </c>
      <c r="Q755" t="str">
        <f t="shared" si="93"/>
        <v>May</v>
      </c>
      <c r="R755" t="b">
        <v>0</v>
      </c>
      <c r="S755" t="b">
        <v>0</v>
      </c>
      <c r="T755" t="str">
        <f t="shared" si="94"/>
        <v>photography</v>
      </c>
      <c r="U755" t="str">
        <f t="shared" si="95"/>
        <v>photography books</v>
      </c>
      <c r="V755" t="s">
        <v>122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88"/>
        <v>168.47</v>
      </c>
      <c r="G756" t="s">
        <v>20</v>
      </c>
      <c r="H756" s="4">
        <f t="shared" si="89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2">
        <f t="shared" si="90"/>
        <v>41210.208333333336</v>
      </c>
      <c r="N756" s="12">
        <f t="shared" si="91"/>
        <v>41263.25</v>
      </c>
      <c r="O756">
        <v>1355983200</v>
      </c>
      <c r="P756">
        <f t="shared" si="92"/>
        <v>2012</v>
      </c>
      <c r="Q756" t="str">
        <f t="shared" si="93"/>
        <v>Oct</v>
      </c>
      <c r="R756" t="b">
        <v>0</v>
      </c>
      <c r="S756" t="b">
        <v>0</v>
      </c>
      <c r="T756" t="str">
        <f t="shared" si="94"/>
        <v>theater</v>
      </c>
      <c r="U756" t="str">
        <f t="shared" si="95"/>
        <v>plays</v>
      </c>
      <c r="V756" t="s">
        <v>33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88"/>
        <v>166.58</v>
      </c>
      <c r="G757" t="s">
        <v>20</v>
      </c>
      <c r="H757" s="4">
        <f t="shared" si="89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2">
        <f t="shared" si="90"/>
        <v>43096.25</v>
      </c>
      <c r="N757" s="12">
        <f t="shared" si="91"/>
        <v>43108.25</v>
      </c>
      <c r="O757">
        <v>1515391200</v>
      </c>
      <c r="P757">
        <f t="shared" si="92"/>
        <v>2017</v>
      </c>
      <c r="Q757" t="str">
        <f t="shared" si="93"/>
        <v>Dec</v>
      </c>
      <c r="R757" t="b">
        <v>0</v>
      </c>
      <c r="S757" t="b">
        <v>1</v>
      </c>
      <c r="T757" t="str">
        <f t="shared" si="94"/>
        <v>theater</v>
      </c>
      <c r="U757" t="str">
        <f t="shared" si="95"/>
        <v>plays</v>
      </c>
      <c r="V757" t="s">
        <v>33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88"/>
        <v>772.08</v>
      </c>
      <c r="G758" t="s">
        <v>20</v>
      </c>
      <c r="H758" s="4">
        <f t="shared" si="89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2">
        <f t="shared" si="90"/>
        <v>42024.25</v>
      </c>
      <c r="N758" s="12">
        <f t="shared" si="91"/>
        <v>42030.25</v>
      </c>
      <c r="O758">
        <v>1422252000</v>
      </c>
      <c r="P758">
        <f t="shared" si="92"/>
        <v>2015</v>
      </c>
      <c r="Q758" t="str">
        <f t="shared" si="93"/>
        <v>Jan</v>
      </c>
      <c r="R758" t="b">
        <v>0</v>
      </c>
      <c r="S758" t="b">
        <v>0</v>
      </c>
      <c r="T758" t="str">
        <f t="shared" si="94"/>
        <v>theater</v>
      </c>
      <c r="U758" t="str">
        <f t="shared" si="95"/>
        <v>plays</v>
      </c>
      <c r="V758" t="s">
        <v>33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88"/>
        <v>406.86</v>
      </c>
      <c r="G759" t="s">
        <v>20</v>
      </c>
      <c r="H759" s="4">
        <f t="shared" si="89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2">
        <f t="shared" si="90"/>
        <v>40675.208333333336</v>
      </c>
      <c r="N759" s="12">
        <f t="shared" si="91"/>
        <v>40679.208333333336</v>
      </c>
      <c r="O759">
        <v>1305522000</v>
      </c>
      <c r="P759">
        <f t="shared" si="92"/>
        <v>2011</v>
      </c>
      <c r="Q759" t="str">
        <f t="shared" si="93"/>
        <v>May</v>
      </c>
      <c r="R759" t="b">
        <v>0</v>
      </c>
      <c r="S759" t="b">
        <v>0</v>
      </c>
      <c r="T759" t="str">
        <f t="shared" si="94"/>
        <v>film &amp; video</v>
      </c>
      <c r="U759" t="str">
        <f t="shared" si="95"/>
        <v>drama</v>
      </c>
      <c r="V759" t="s">
        <v>53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88"/>
        <v>564.21</v>
      </c>
      <c r="G760" t="s">
        <v>20</v>
      </c>
      <c r="H760" s="4">
        <f t="shared" si="89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90"/>
        <v>41936.208333333336</v>
      </c>
      <c r="N760" s="12">
        <f t="shared" si="91"/>
        <v>41945.208333333336</v>
      </c>
      <c r="O760">
        <v>1414904400</v>
      </c>
      <c r="P760">
        <f t="shared" si="92"/>
        <v>2014</v>
      </c>
      <c r="Q760" t="str">
        <f t="shared" si="93"/>
        <v>Oct</v>
      </c>
      <c r="R760" t="b">
        <v>0</v>
      </c>
      <c r="S760" t="b">
        <v>0</v>
      </c>
      <c r="T760" t="str">
        <f t="shared" si="94"/>
        <v>music</v>
      </c>
      <c r="U760" t="str">
        <f t="shared" si="95"/>
        <v>rock</v>
      </c>
      <c r="V760" t="s">
        <v>23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88"/>
        <v>68.430000000000007</v>
      </c>
      <c r="G761" t="s">
        <v>14</v>
      </c>
      <c r="H761" s="4">
        <f t="shared" si="89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2">
        <f t="shared" si="90"/>
        <v>43136.25</v>
      </c>
      <c r="N761" s="12">
        <f t="shared" si="91"/>
        <v>43166.25</v>
      </c>
      <c r="O761">
        <v>1520402400</v>
      </c>
      <c r="P761">
        <f t="shared" si="92"/>
        <v>2018</v>
      </c>
      <c r="Q761" t="str">
        <f t="shared" si="93"/>
        <v>Feb</v>
      </c>
      <c r="R761" t="b">
        <v>0</v>
      </c>
      <c r="S761" t="b">
        <v>0</v>
      </c>
      <c r="T761" t="str">
        <f t="shared" si="94"/>
        <v>music</v>
      </c>
      <c r="U761" t="str">
        <f t="shared" si="95"/>
        <v>electric music</v>
      </c>
      <c r="V761" t="s">
        <v>50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88"/>
        <v>34.35</v>
      </c>
      <c r="G762" t="s">
        <v>14</v>
      </c>
      <c r="H762" s="4">
        <f t="shared" si="89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2">
        <f t="shared" si="90"/>
        <v>43678.208333333328</v>
      </c>
      <c r="N762" s="12">
        <f t="shared" si="91"/>
        <v>43707.208333333328</v>
      </c>
      <c r="O762">
        <v>1567141200</v>
      </c>
      <c r="P762">
        <f t="shared" si="92"/>
        <v>2019</v>
      </c>
      <c r="Q762" t="str">
        <f t="shared" si="93"/>
        <v>Aug</v>
      </c>
      <c r="R762" t="b">
        <v>0</v>
      </c>
      <c r="S762" t="b">
        <v>1</v>
      </c>
      <c r="T762" t="str">
        <f t="shared" si="94"/>
        <v>games</v>
      </c>
      <c r="U762" t="str">
        <f t="shared" si="95"/>
        <v>video games</v>
      </c>
      <c r="V762" t="s">
        <v>89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88"/>
        <v>655.45</v>
      </c>
      <c r="G763" t="s">
        <v>20</v>
      </c>
      <c r="H763" s="4">
        <f t="shared" si="89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2">
        <f t="shared" si="90"/>
        <v>42938.208333333328</v>
      </c>
      <c r="N763" s="12">
        <f t="shared" si="91"/>
        <v>42943.208333333328</v>
      </c>
      <c r="O763">
        <v>1501131600</v>
      </c>
      <c r="P763">
        <f t="shared" si="92"/>
        <v>2017</v>
      </c>
      <c r="Q763" t="str">
        <f t="shared" si="93"/>
        <v>Jul</v>
      </c>
      <c r="R763" t="b">
        <v>0</v>
      </c>
      <c r="S763" t="b">
        <v>0</v>
      </c>
      <c r="T763" t="str">
        <f t="shared" si="94"/>
        <v>music</v>
      </c>
      <c r="U763" t="str">
        <f t="shared" si="95"/>
        <v>rock</v>
      </c>
      <c r="V763" t="s">
        <v>23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88"/>
        <v>177.26</v>
      </c>
      <c r="G764" t="s">
        <v>20</v>
      </c>
      <c r="H764" s="4">
        <f t="shared" si="89"/>
        <v>62.04</v>
      </c>
      <c r="I764">
        <v>100</v>
      </c>
      <c r="J764" t="s">
        <v>26</v>
      </c>
      <c r="K764" t="s">
        <v>27</v>
      </c>
      <c r="L764">
        <v>1354082400</v>
      </c>
      <c r="M764" s="12">
        <f t="shared" si="90"/>
        <v>41241.25</v>
      </c>
      <c r="N764" s="12">
        <f t="shared" si="91"/>
        <v>41252.25</v>
      </c>
      <c r="O764">
        <v>1355032800</v>
      </c>
      <c r="P764">
        <f t="shared" si="92"/>
        <v>2012</v>
      </c>
      <c r="Q764" t="str">
        <f t="shared" si="93"/>
        <v>Nov</v>
      </c>
      <c r="R764" t="b">
        <v>0</v>
      </c>
      <c r="S764" t="b">
        <v>0</v>
      </c>
      <c r="T764" t="str">
        <f t="shared" si="94"/>
        <v>music</v>
      </c>
      <c r="U764" t="str">
        <f t="shared" si="95"/>
        <v>jazz</v>
      </c>
      <c r="V764" t="s">
        <v>159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88"/>
        <v>113.18</v>
      </c>
      <c r="G765" t="s">
        <v>20</v>
      </c>
      <c r="H765" s="4">
        <f t="shared" si="89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2">
        <f t="shared" si="90"/>
        <v>41037.208333333336</v>
      </c>
      <c r="N765" s="12">
        <f t="shared" si="91"/>
        <v>41072.208333333336</v>
      </c>
      <c r="O765">
        <v>1339477200</v>
      </c>
      <c r="P765">
        <f t="shared" si="92"/>
        <v>2012</v>
      </c>
      <c r="Q765" t="str">
        <f t="shared" si="93"/>
        <v>May</v>
      </c>
      <c r="R765" t="b">
        <v>0</v>
      </c>
      <c r="S765" t="b">
        <v>1</v>
      </c>
      <c r="T765" t="str">
        <f t="shared" si="94"/>
        <v>theater</v>
      </c>
      <c r="U765" t="str">
        <f t="shared" si="95"/>
        <v>plays</v>
      </c>
      <c r="V765" t="s">
        <v>33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88"/>
        <v>728.18</v>
      </c>
      <c r="G766" t="s">
        <v>20</v>
      </c>
      <c r="H766" s="4">
        <f t="shared" si="89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2">
        <f t="shared" si="90"/>
        <v>40676.208333333336</v>
      </c>
      <c r="N766" s="12">
        <f t="shared" si="91"/>
        <v>40684.208333333336</v>
      </c>
      <c r="O766">
        <v>1305954000</v>
      </c>
      <c r="P766">
        <f t="shared" si="92"/>
        <v>2011</v>
      </c>
      <c r="Q766" t="str">
        <f t="shared" si="93"/>
        <v>May</v>
      </c>
      <c r="R766" t="b">
        <v>0</v>
      </c>
      <c r="S766" t="b">
        <v>0</v>
      </c>
      <c r="T766" t="str">
        <f t="shared" si="94"/>
        <v>music</v>
      </c>
      <c r="U766" t="str">
        <f t="shared" si="95"/>
        <v>rock</v>
      </c>
      <c r="V766" t="s">
        <v>23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88"/>
        <v>208.33</v>
      </c>
      <c r="G767" t="s">
        <v>20</v>
      </c>
      <c r="H767" s="4">
        <f t="shared" si="89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2">
        <f t="shared" si="90"/>
        <v>42840.208333333328</v>
      </c>
      <c r="N767" s="12">
        <f t="shared" si="91"/>
        <v>42865.208333333328</v>
      </c>
      <c r="O767">
        <v>1494392400</v>
      </c>
      <c r="P767">
        <f t="shared" si="92"/>
        <v>2017</v>
      </c>
      <c r="Q767" t="str">
        <f t="shared" si="93"/>
        <v>Apr</v>
      </c>
      <c r="R767" t="b">
        <v>1</v>
      </c>
      <c r="S767" t="b">
        <v>1</v>
      </c>
      <c r="T767" t="str">
        <f t="shared" si="94"/>
        <v>music</v>
      </c>
      <c r="U767" t="str">
        <f t="shared" si="95"/>
        <v>indie rock</v>
      </c>
      <c r="V767" t="s">
        <v>60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88"/>
        <v>31.17</v>
      </c>
      <c r="G768" t="s">
        <v>14</v>
      </c>
      <c r="H768" s="4">
        <f t="shared" si="89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2">
        <f t="shared" si="90"/>
        <v>43362.208333333328</v>
      </c>
      <c r="N768" s="12">
        <f t="shared" si="91"/>
        <v>43363.208333333328</v>
      </c>
      <c r="O768">
        <v>1537419600</v>
      </c>
      <c r="P768">
        <f t="shared" si="92"/>
        <v>2018</v>
      </c>
      <c r="Q768" t="str">
        <f t="shared" si="93"/>
        <v>Sep</v>
      </c>
      <c r="R768" t="b">
        <v>0</v>
      </c>
      <c r="S768" t="b">
        <v>0</v>
      </c>
      <c r="T768" t="str">
        <f t="shared" si="94"/>
        <v>film &amp; video</v>
      </c>
      <c r="U768" t="str">
        <f t="shared" si="95"/>
        <v>science fiction</v>
      </c>
      <c r="V768" t="s">
        <v>474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88"/>
        <v>56.97</v>
      </c>
      <c r="G769" t="s">
        <v>14</v>
      </c>
      <c r="H769" s="4">
        <f t="shared" si="89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2">
        <f t="shared" si="90"/>
        <v>42283.208333333328</v>
      </c>
      <c r="N769" s="12">
        <f t="shared" si="91"/>
        <v>42328.25</v>
      </c>
      <c r="O769">
        <v>1447999200</v>
      </c>
      <c r="P769">
        <f t="shared" si="92"/>
        <v>2015</v>
      </c>
      <c r="Q769" t="str">
        <f t="shared" si="93"/>
        <v>Oct</v>
      </c>
      <c r="R769" t="b">
        <v>0</v>
      </c>
      <c r="S769" t="b">
        <v>0</v>
      </c>
      <c r="T769" t="str">
        <f t="shared" si="94"/>
        <v>publishing</v>
      </c>
      <c r="U769" t="str">
        <f t="shared" si="95"/>
        <v>translations</v>
      </c>
      <c r="V769" t="s">
        <v>206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si="88"/>
        <v>231</v>
      </c>
      <c r="G770" t="s">
        <v>20</v>
      </c>
      <c r="H770" s="4">
        <f t="shared" si="89"/>
        <v>73.92</v>
      </c>
      <c r="I770">
        <v>150</v>
      </c>
      <c r="J770" t="s">
        <v>21</v>
      </c>
      <c r="K770" t="s">
        <v>22</v>
      </c>
      <c r="L770">
        <v>1386741600</v>
      </c>
      <c r="M770" s="12">
        <f t="shared" si="90"/>
        <v>41619.25</v>
      </c>
      <c r="N770" s="12">
        <f t="shared" si="91"/>
        <v>41634.25</v>
      </c>
      <c r="O770">
        <v>1388037600</v>
      </c>
      <c r="P770">
        <f t="shared" si="92"/>
        <v>2013</v>
      </c>
      <c r="Q770" t="str">
        <f t="shared" si="93"/>
        <v>Dec</v>
      </c>
      <c r="R770" t="b">
        <v>0</v>
      </c>
      <c r="S770" t="b">
        <v>0</v>
      </c>
      <c r="T770" t="str">
        <f t="shared" si="94"/>
        <v>theater</v>
      </c>
      <c r="U770" t="str">
        <f t="shared" si="95"/>
        <v>plays</v>
      </c>
      <c r="V770" t="s">
        <v>33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ref="F771:F834" si="96">ROUND(E771/D771*100,2)</f>
        <v>86.87</v>
      </c>
      <c r="G771" t="s">
        <v>14</v>
      </c>
      <c r="H771" s="4">
        <f t="shared" ref="H771:H834" si="97">IF(E771=0,0,E771/I771)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2">
        <f t="shared" ref="M771:M834" si="98">(((L771/60)/60)/24)+DATE(1970,1,1)</f>
        <v>41501.208333333336</v>
      </c>
      <c r="N771" s="12">
        <f t="shared" ref="N771:N834" si="99">(((O771/60)/60)/24)+DATE(1970,1,1)</f>
        <v>41527.208333333336</v>
      </c>
      <c r="O771">
        <v>1378789200</v>
      </c>
      <c r="P771">
        <f t="shared" ref="P771:P834" si="100">YEAR(M771)</f>
        <v>2013</v>
      </c>
      <c r="Q771" t="str">
        <f t="shared" ref="Q771:Q834" si="101">TEXT(MONTH(M771)*29,"mmm")</f>
        <v>Aug</v>
      </c>
      <c r="R771" t="b">
        <v>0</v>
      </c>
      <c r="S771" t="b">
        <v>0</v>
      </c>
      <c r="T771" t="str">
        <f t="shared" ref="T771:T834" si="102">LEFT(V771,SEARCH("/",V771,1)-1)</f>
        <v>games</v>
      </c>
      <c r="U771" t="str">
        <f t="shared" ref="U771:U834" si="103">RIGHT(V771,LEN(V771)-SEARCH("/",V771,1))</f>
        <v>video games</v>
      </c>
      <c r="V771" t="s">
        <v>89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96"/>
        <v>270.74</v>
      </c>
      <c r="G772" t="s">
        <v>20</v>
      </c>
      <c r="H772" s="4">
        <f t="shared" si="97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2">
        <f t="shared" si="98"/>
        <v>41743.208333333336</v>
      </c>
      <c r="N772" s="12">
        <f t="shared" si="99"/>
        <v>41750.208333333336</v>
      </c>
      <c r="O772">
        <v>1398056400</v>
      </c>
      <c r="P772">
        <f t="shared" si="100"/>
        <v>2014</v>
      </c>
      <c r="Q772" t="str">
        <f t="shared" si="101"/>
        <v>Apr</v>
      </c>
      <c r="R772" t="b">
        <v>0</v>
      </c>
      <c r="S772" t="b">
        <v>1</v>
      </c>
      <c r="T772" t="str">
        <f t="shared" si="102"/>
        <v>theater</v>
      </c>
      <c r="U772" t="str">
        <f t="shared" si="103"/>
        <v>plays</v>
      </c>
      <c r="V772" t="s">
        <v>33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96"/>
        <v>49.45</v>
      </c>
      <c r="G773" t="s">
        <v>74</v>
      </c>
      <c r="H773" s="4">
        <f t="shared" si="97"/>
        <v>106.5</v>
      </c>
      <c r="I773">
        <v>26</v>
      </c>
      <c r="J773" t="s">
        <v>21</v>
      </c>
      <c r="K773" t="s">
        <v>22</v>
      </c>
      <c r="L773">
        <v>1548482400</v>
      </c>
      <c r="M773" s="12">
        <f t="shared" si="98"/>
        <v>43491.25</v>
      </c>
      <c r="N773" s="12">
        <f t="shared" si="99"/>
        <v>43518.25</v>
      </c>
      <c r="O773">
        <v>1550815200</v>
      </c>
      <c r="P773">
        <f t="shared" si="100"/>
        <v>2019</v>
      </c>
      <c r="Q773" t="str">
        <f t="shared" si="101"/>
        <v>Jan</v>
      </c>
      <c r="R773" t="b">
        <v>0</v>
      </c>
      <c r="S773" t="b">
        <v>0</v>
      </c>
      <c r="T773" t="str">
        <f t="shared" si="102"/>
        <v>theater</v>
      </c>
      <c r="U773" t="str">
        <f t="shared" si="103"/>
        <v>plays</v>
      </c>
      <c r="V773" t="s">
        <v>33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96"/>
        <v>113.36</v>
      </c>
      <c r="G774" t="s">
        <v>20</v>
      </c>
      <c r="H774" s="4">
        <f t="shared" si="97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2">
        <f t="shared" si="98"/>
        <v>43505.25</v>
      </c>
      <c r="N774" s="12">
        <f t="shared" si="99"/>
        <v>43509.25</v>
      </c>
      <c r="O774">
        <v>1550037600</v>
      </c>
      <c r="P774">
        <f t="shared" si="100"/>
        <v>2019</v>
      </c>
      <c r="Q774" t="str">
        <f t="shared" si="101"/>
        <v>Feb</v>
      </c>
      <c r="R774" t="b">
        <v>0</v>
      </c>
      <c r="S774" t="b">
        <v>0</v>
      </c>
      <c r="T774" t="str">
        <f t="shared" si="102"/>
        <v>music</v>
      </c>
      <c r="U774" t="str">
        <f t="shared" si="103"/>
        <v>indie rock</v>
      </c>
      <c r="V774" t="s">
        <v>60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96"/>
        <v>190.56</v>
      </c>
      <c r="G775" t="s">
        <v>20</v>
      </c>
      <c r="H775" s="4">
        <f t="shared" si="97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2">
        <f t="shared" si="98"/>
        <v>42838.208333333328</v>
      </c>
      <c r="N775" s="12">
        <f t="shared" si="99"/>
        <v>42848.208333333328</v>
      </c>
      <c r="O775">
        <v>1492923600</v>
      </c>
      <c r="P775">
        <f t="shared" si="100"/>
        <v>2017</v>
      </c>
      <c r="Q775" t="str">
        <f t="shared" si="101"/>
        <v>Apr</v>
      </c>
      <c r="R775" t="b">
        <v>0</v>
      </c>
      <c r="S775" t="b">
        <v>0</v>
      </c>
      <c r="T775" t="str">
        <f t="shared" si="102"/>
        <v>theater</v>
      </c>
      <c r="U775" t="str">
        <f t="shared" si="103"/>
        <v>plays</v>
      </c>
      <c r="V775" t="s">
        <v>33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96"/>
        <v>135.5</v>
      </c>
      <c r="G776" t="s">
        <v>20</v>
      </c>
      <c r="H776" s="4">
        <f t="shared" si="97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2">
        <f t="shared" si="98"/>
        <v>42513.208333333328</v>
      </c>
      <c r="N776" s="12">
        <f t="shared" si="99"/>
        <v>42554.208333333328</v>
      </c>
      <c r="O776">
        <v>1467522000</v>
      </c>
      <c r="P776">
        <f t="shared" si="100"/>
        <v>2016</v>
      </c>
      <c r="Q776" t="str">
        <f t="shared" si="101"/>
        <v>May</v>
      </c>
      <c r="R776" t="b">
        <v>0</v>
      </c>
      <c r="S776" t="b">
        <v>0</v>
      </c>
      <c r="T776" t="str">
        <f t="shared" si="102"/>
        <v>technology</v>
      </c>
      <c r="U776" t="str">
        <f t="shared" si="103"/>
        <v>web</v>
      </c>
      <c r="V776" t="s">
        <v>28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96"/>
        <v>10.3</v>
      </c>
      <c r="G777" t="s">
        <v>14</v>
      </c>
      <c r="H777" s="4">
        <f t="shared" si="97"/>
        <v>96.8</v>
      </c>
      <c r="I777">
        <v>10</v>
      </c>
      <c r="J777" t="s">
        <v>21</v>
      </c>
      <c r="K777" t="s">
        <v>22</v>
      </c>
      <c r="L777">
        <v>1415253600</v>
      </c>
      <c r="M777" s="12">
        <f t="shared" si="98"/>
        <v>41949.25</v>
      </c>
      <c r="N777" s="12">
        <f t="shared" si="99"/>
        <v>41959.25</v>
      </c>
      <c r="O777">
        <v>1416117600</v>
      </c>
      <c r="P777">
        <f t="shared" si="100"/>
        <v>2014</v>
      </c>
      <c r="Q777" t="str">
        <f t="shared" si="101"/>
        <v>Nov</v>
      </c>
      <c r="R777" t="b">
        <v>0</v>
      </c>
      <c r="S777" t="b">
        <v>0</v>
      </c>
      <c r="T777" t="str">
        <f t="shared" si="102"/>
        <v>music</v>
      </c>
      <c r="U777" t="str">
        <f t="shared" si="103"/>
        <v>rock</v>
      </c>
      <c r="V777" t="s">
        <v>23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96"/>
        <v>65.540000000000006</v>
      </c>
      <c r="G778" t="s">
        <v>14</v>
      </c>
      <c r="H778" s="4">
        <f t="shared" si="97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2">
        <f t="shared" si="98"/>
        <v>43650.208333333328</v>
      </c>
      <c r="N778" s="12">
        <f t="shared" si="99"/>
        <v>43668.208333333328</v>
      </c>
      <c r="O778">
        <v>1563771600</v>
      </c>
      <c r="P778">
        <f t="shared" si="100"/>
        <v>2019</v>
      </c>
      <c r="Q778" t="str">
        <f t="shared" si="101"/>
        <v>Jul</v>
      </c>
      <c r="R778" t="b">
        <v>0</v>
      </c>
      <c r="S778" t="b">
        <v>0</v>
      </c>
      <c r="T778" t="str">
        <f t="shared" si="102"/>
        <v>theater</v>
      </c>
      <c r="U778" t="str">
        <f t="shared" si="103"/>
        <v>plays</v>
      </c>
      <c r="V778" t="s">
        <v>33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96"/>
        <v>49.03</v>
      </c>
      <c r="G779" t="s">
        <v>14</v>
      </c>
      <c r="H779" s="4">
        <f t="shared" si="97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2">
        <f t="shared" si="98"/>
        <v>40809.208333333336</v>
      </c>
      <c r="N779" s="12">
        <f t="shared" si="99"/>
        <v>40838.208333333336</v>
      </c>
      <c r="O779">
        <v>1319259600</v>
      </c>
      <c r="P779">
        <f t="shared" si="100"/>
        <v>2011</v>
      </c>
      <c r="Q779" t="str">
        <f t="shared" si="101"/>
        <v>Sep</v>
      </c>
      <c r="R779" t="b">
        <v>0</v>
      </c>
      <c r="S779" t="b">
        <v>0</v>
      </c>
      <c r="T779" t="str">
        <f t="shared" si="102"/>
        <v>theater</v>
      </c>
      <c r="U779" t="str">
        <f t="shared" si="103"/>
        <v>plays</v>
      </c>
      <c r="V779" t="s">
        <v>33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96"/>
        <v>787.92</v>
      </c>
      <c r="G780" t="s">
        <v>20</v>
      </c>
      <c r="H780" s="4">
        <f t="shared" si="97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2">
        <f t="shared" si="98"/>
        <v>40768.208333333336</v>
      </c>
      <c r="N780" s="12">
        <f t="shared" si="99"/>
        <v>40773.208333333336</v>
      </c>
      <c r="O780">
        <v>1313643600</v>
      </c>
      <c r="P780">
        <f t="shared" si="100"/>
        <v>2011</v>
      </c>
      <c r="Q780" t="str">
        <f t="shared" si="101"/>
        <v>Aug</v>
      </c>
      <c r="R780" t="b">
        <v>0</v>
      </c>
      <c r="S780" t="b">
        <v>0</v>
      </c>
      <c r="T780" t="str">
        <f t="shared" si="102"/>
        <v>film &amp; video</v>
      </c>
      <c r="U780" t="str">
        <f t="shared" si="103"/>
        <v>animation</v>
      </c>
      <c r="V780" t="s">
        <v>71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96"/>
        <v>80.31</v>
      </c>
      <c r="G781" t="s">
        <v>14</v>
      </c>
      <c r="H781" s="4">
        <f t="shared" si="97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2">
        <f t="shared" si="98"/>
        <v>42230.208333333328</v>
      </c>
      <c r="N781" s="12">
        <f t="shared" si="99"/>
        <v>42239.208333333328</v>
      </c>
      <c r="O781">
        <v>1440306000</v>
      </c>
      <c r="P781">
        <f t="shared" si="100"/>
        <v>2015</v>
      </c>
      <c r="Q781" t="str">
        <f t="shared" si="101"/>
        <v>Aug</v>
      </c>
      <c r="R781" t="b">
        <v>0</v>
      </c>
      <c r="S781" t="b">
        <v>1</v>
      </c>
      <c r="T781" t="str">
        <f t="shared" si="102"/>
        <v>theater</v>
      </c>
      <c r="U781" t="str">
        <f t="shared" si="103"/>
        <v>plays</v>
      </c>
      <c r="V781" t="s">
        <v>33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96"/>
        <v>106.29</v>
      </c>
      <c r="G782" t="s">
        <v>20</v>
      </c>
      <c r="H782" s="4">
        <f t="shared" si="97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2">
        <f t="shared" si="98"/>
        <v>42573.208333333328</v>
      </c>
      <c r="N782" s="12">
        <f t="shared" si="99"/>
        <v>42592.208333333328</v>
      </c>
      <c r="O782">
        <v>1470805200</v>
      </c>
      <c r="P782">
        <f t="shared" si="100"/>
        <v>2016</v>
      </c>
      <c r="Q782" t="str">
        <f t="shared" si="101"/>
        <v>Jul</v>
      </c>
      <c r="R782" t="b">
        <v>0</v>
      </c>
      <c r="S782" t="b">
        <v>1</v>
      </c>
      <c r="T782" t="str">
        <f t="shared" si="102"/>
        <v>film &amp; video</v>
      </c>
      <c r="U782" t="str">
        <f t="shared" si="103"/>
        <v>drama</v>
      </c>
      <c r="V782" t="s">
        <v>53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96"/>
        <v>50.74</v>
      </c>
      <c r="G783" t="s">
        <v>74</v>
      </c>
      <c r="H783" s="4">
        <f t="shared" si="97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2">
        <f t="shared" si="98"/>
        <v>40482.208333333336</v>
      </c>
      <c r="N783" s="12">
        <f t="shared" si="99"/>
        <v>40533.25</v>
      </c>
      <c r="O783">
        <v>1292911200</v>
      </c>
      <c r="P783">
        <f t="shared" si="100"/>
        <v>2010</v>
      </c>
      <c r="Q783" t="str">
        <f t="shared" si="101"/>
        <v>Oct</v>
      </c>
      <c r="R783" t="b">
        <v>0</v>
      </c>
      <c r="S783" t="b">
        <v>0</v>
      </c>
      <c r="T783" t="str">
        <f t="shared" si="102"/>
        <v>theater</v>
      </c>
      <c r="U783" t="str">
        <f t="shared" si="103"/>
        <v>plays</v>
      </c>
      <c r="V783" t="s">
        <v>33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96"/>
        <v>215.31</v>
      </c>
      <c r="G784" t="s">
        <v>20</v>
      </c>
      <c r="H784" s="4">
        <f t="shared" si="97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2">
        <f t="shared" si="98"/>
        <v>40603.25</v>
      </c>
      <c r="N784" s="12">
        <f t="shared" si="99"/>
        <v>40631.208333333336</v>
      </c>
      <c r="O784">
        <v>1301374800</v>
      </c>
      <c r="P784">
        <f t="shared" si="100"/>
        <v>2011</v>
      </c>
      <c r="Q784" t="str">
        <f t="shared" si="101"/>
        <v>Mar</v>
      </c>
      <c r="R784" t="b">
        <v>0</v>
      </c>
      <c r="S784" t="b">
        <v>1</v>
      </c>
      <c r="T784" t="str">
        <f t="shared" si="102"/>
        <v>film &amp; video</v>
      </c>
      <c r="U784" t="str">
        <f t="shared" si="103"/>
        <v>animation</v>
      </c>
      <c r="V784" t="s">
        <v>71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96"/>
        <v>141.22999999999999</v>
      </c>
      <c r="G785" t="s">
        <v>20</v>
      </c>
      <c r="H785" s="4">
        <f t="shared" si="97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2">
        <f t="shared" si="98"/>
        <v>41625.25</v>
      </c>
      <c r="N785" s="12">
        <f t="shared" si="99"/>
        <v>41632.25</v>
      </c>
      <c r="O785">
        <v>1387864800</v>
      </c>
      <c r="P785">
        <f t="shared" si="100"/>
        <v>2013</v>
      </c>
      <c r="Q785" t="str">
        <f t="shared" si="101"/>
        <v>Dec</v>
      </c>
      <c r="R785" t="b">
        <v>0</v>
      </c>
      <c r="S785" t="b">
        <v>0</v>
      </c>
      <c r="T785" t="str">
        <f t="shared" si="102"/>
        <v>music</v>
      </c>
      <c r="U785" t="str">
        <f t="shared" si="103"/>
        <v>rock</v>
      </c>
      <c r="V785" t="s">
        <v>23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96"/>
        <v>115.34</v>
      </c>
      <c r="G786" t="s">
        <v>20</v>
      </c>
      <c r="H786" s="4">
        <f t="shared" si="97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2">
        <f t="shared" si="98"/>
        <v>42435.25</v>
      </c>
      <c r="N786" s="12">
        <f t="shared" si="99"/>
        <v>42446.208333333328</v>
      </c>
      <c r="O786">
        <v>1458190800</v>
      </c>
      <c r="P786">
        <f t="shared" si="100"/>
        <v>2016</v>
      </c>
      <c r="Q786" t="str">
        <f t="shared" si="101"/>
        <v>Mar</v>
      </c>
      <c r="R786" t="b">
        <v>0</v>
      </c>
      <c r="S786" t="b">
        <v>0</v>
      </c>
      <c r="T786" t="str">
        <f t="shared" si="102"/>
        <v>technology</v>
      </c>
      <c r="U786" t="str">
        <f t="shared" si="103"/>
        <v>web</v>
      </c>
      <c r="V786" t="s">
        <v>28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96"/>
        <v>193.12</v>
      </c>
      <c r="G787" t="s">
        <v>20</v>
      </c>
      <c r="H787" s="4">
        <f t="shared" si="97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2">
        <f t="shared" si="98"/>
        <v>43582.208333333328</v>
      </c>
      <c r="N787" s="12">
        <f t="shared" si="99"/>
        <v>43616.208333333328</v>
      </c>
      <c r="O787">
        <v>1559278800</v>
      </c>
      <c r="P787">
        <f t="shared" si="100"/>
        <v>2019</v>
      </c>
      <c r="Q787" t="str">
        <f t="shared" si="101"/>
        <v>Apr</v>
      </c>
      <c r="R787" t="b">
        <v>0</v>
      </c>
      <c r="S787" t="b">
        <v>1</v>
      </c>
      <c r="T787" t="str">
        <f t="shared" si="102"/>
        <v>film &amp; video</v>
      </c>
      <c r="U787" t="str">
        <f t="shared" si="103"/>
        <v>animation</v>
      </c>
      <c r="V787" t="s">
        <v>71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96"/>
        <v>729.73</v>
      </c>
      <c r="G788" t="s">
        <v>20</v>
      </c>
      <c r="H788" s="4">
        <f t="shared" si="97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2">
        <f t="shared" si="98"/>
        <v>43186.208333333328</v>
      </c>
      <c r="N788" s="12">
        <f t="shared" si="99"/>
        <v>43193.208333333328</v>
      </c>
      <c r="O788">
        <v>1522731600</v>
      </c>
      <c r="P788">
        <f t="shared" si="100"/>
        <v>2018</v>
      </c>
      <c r="Q788" t="str">
        <f t="shared" si="101"/>
        <v>Mar</v>
      </c>
      <c r="R788" t="b">
        <v>0</v>
      </c>
      <c r="S788" t="b">
        <v>1</v>
      </c>
      <c r="T788" t="str">
        <f t="shared" si="102"/>
        <v>music</v>
      </c>
      <c r="U788" t="str">
        <f t="shared" si="103"/>
        <v>jazz</v>
      </c>
      <c r="V788" t="s">
        <v>159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96"/>
        <v>99.66</v>
      </c>
      <c r="G789" t="s">
        <v>14</v>
      </c>
      <c r="H789" s="4">
        <f t="shared" si="97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98"/>
        <v>40684.208333333336</v>
      </c>
      <c r="N789" s="12">
        <f t="shared" si="99"/>
        <v>40693.208333333336</v>
      </c>
      <c r="O789">
        <v>1306731600</v>
      </c>
      <c r="P789">
        <f t="shared" si="100"/>
        <v>2011</v>
      </c>
      <c r="Q789" t="str">
        <f t="shared" si="101"/>
        <v>May</v>
      </c>
      <c r="R789" t="b">
        <v>0</v>
      </c>
      <c r="S789" t="b">
        <v>0</v>
      </c>
      <c r="T789" t="str">
        <f t="shared" si="102"/>
        <v>music</v>
      </c>
      <c r="U789" t="str">
        <f t="shared" si="103"/>
        <v>rock</v>
      </c>
      <c r="V789" t="s">
        <v>23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96"/>
        <v>88.17</v>
      </c>
      <c r="G790" t="s">
        <v>47</v>
      </c>
      <c r="H790" s="4">
        <f t="shared" si="97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2">
        <f t="shared" si="98"/>
        <v>41202.208333333336</v>
      </c>
      <c r="N790" s="12">
        <f t="shared" si="99"/>
        <v>41223.25</v>
      </c>
      <c r="O790">
        <v>1352527200</v>
      </c>
      <c r="P790">
        <f t="shared" si="100"/>
        <v>2012</v>
      </c>
      <c r="Q790" t="str">
        <f t="shared" si="101"/>
        <v>Oct</v>
      </c>
      <c r="R790" t="b">
        <v>0</v>
      </c>
      <c r="S790" t="b">
        <v>0</v>
      </c>
      <c r="T790" t="str">
        <f t="shared" si="102"/>
        <v>film &amp; video</v>
      </c>
      <c r="U790" t="str">
        <f t="shared" si="103"/>
        <v>animation</v>
      </c>
      <c r="V790" t="s">
        <v>71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96"/>
        <v>37.229999999999997</v>
      </c>
      <c r="G791" t="s">
        <v>14</v>
      </c>
      <c r="H791" s="4">
        <f t="shared" si="97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2">
        <f t="shared" si="98"/>
        <v>41786.208333333336</v>
      </c>
      <c r="N791" s="12">
        <f t="shared" si="99"/>
        <v>41823.208333333336</v>
      </c>
      <c r="O791">
        <v>1404363600</v>
      </c>
      <c r="P791">
        <f t="shared" si="100"/>
        <v>2014</v>
      </c>
      <c r="Q791" t="str">
        <f t="shared" si="101"/>
        <v>May</v>
      </c>
      <c r="R791" t="b">
        <v>0</v>
      </c>
      <c r="S791" t="b">
        <v>0</v>
      </c>
      <c r="T791" t="str">
        <f t="shared" si="102"/>
        <v>theater</v>
      </c>
      <c r="U791" t="str">
        <f t="shared" si="103"/>
        <v>plays</v>
      </c>
      <c r="V791" t="s">
        <v>33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96"/>
        <v>30.54</v>
      </c>
      <c r="G792" t="s">
        <v>74</v>
      </c>
      <c r="H792" s="4">
        <f t="shared" si="97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2">
        <f t="shared" si="98"/>
        <v>40223.25</v>
      </c>
      <c r="N792" s="12">
        <f t="shared" si="99"/>
        <v>40229.25</v>
      </c>
      <c r="O792">
        <v>1266645600</v>
      </c>
      <c r="P792">
        <f t="shared" si="100"/>
        <v>2010</v>
      </c>
      <c r="Q792" t="str">
        <f t="shared" si="101"/>
        <v>Feb</v>
      </c>
      <c r="R792" t="b">
        <v>0</v>
      </c>
      <c r="S792" t="b">
        <v>0</v>
      </c>
      <c r="T792" t="str">
        <f t="shared" si="102"/>
        <v>theater</v>
      </c>
      <c r="U792" t="str">
        <f t="shared" si="103"/>
        <v>plays</v>
      </c>
      <c r="V792" t="s">
        <v>33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96"/>
        <v>25.71</v>
      </c>
      <c r="G793" t="s">
        <v>14</v>
      </c>
      <c r="H793" s="4">
        <f t="shared" si="97"/>
        <v>90</v>
      </c>
      <c r="I793">
        <v>6</v>
      </c>
      <c r="J793" t="s">
        <v>21</v>
      </c>
      <c r="K793" t="s">
        <v>22</v>
      </c>
      <c r="L793">
        <v>1481436000</v>
      </c>
      <c r="M793" s="12">
        <f t="shared" si="98"/>
        <v>42715.25</v>
      </c>
      <c r="N793" s="12">
        <f t="shared" si="99"/>
        <v>42731.25</v>
      </c>
      <c r="O793">
        <v>1482818400</v>
      </c>
      <c r="P793">
        <f t="shared" si="100"/>
        <v>2016</v>
      </c>
      <c r="Q793" t="str">
        <f t="shared" si="101"/>
        <v>Dec</v>
      </c>
      <c r="R793" t="b">
        <v>0</v>
      </c>
      <c r="S793" t="b">
        <v>0</v>
      </c>
      <c r="T793" t="str">
        <f t="shared" si="102"/>
        <v>food</v>
      </c>
      <c r="U793" t="str">
        <f t="shared" si="103"/>
        <v>food trucks</v>
      </c>
      <c r="V793" t="s">
        <v>17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96"/>
        <v>34</v>
      </c>
      <c r="G794" t="s">
        <v>14</v>
      </c>
      <c r="H794" s="4">
        <f t="shared" si="97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2">
        <f t="shared" si="98"/>
        <v>41451.208333333336</v>
      </c>
      <c r="N794" s="12">
        <f t="shared" si="99"/>
        <v>41479.208333333336</v>
      </c>
      <c r="O794">
        <v>1374642000</v>
      </c>
      <c r="P794">
        <f t="shared" si="100"/>
        <v>2013</v>
      </c>
      <c r="Q794" t="str">
        <f t="shared" si="101"/>
        <v>Jun</v>
      </c>
      <c r="R794" t="b">
        <v>0</v>
      </c>
      <c r="S794" t="b">
        <v>1</v>
      </c>
      <c r="T794" t="str">
        <f t="shared" si="102"/>
        <v>theater</v>
      </c>
      <c r="U794" t="str">
        <f t="shared" si="103"/>
        <v>plays</v>
      </c>
      <c r="V794" t="s">
        <v>33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96"/>
        <v>1185.9100000000001</v>
      </c>
      <c r="G795" t="s">
        <v>20</v>
      </c>
      <c r="H795" s="4">
        <f t="shared" si="97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2">
        <f t="shared" si="98"/>
        <v>41450.208333333336</v>
      </c>
      <c r="N795" s="12">
        <f t="shared" si="99"/>
        <v>41454.208333333336</v>
      </c>
      <c r="O795">
        <v>1372482000</v>
      </c>
      <c r="P795">
        <f t="shared" si="100"/>
        <v>2013</v>
      </c>
      <c r="Q795" t="str">
        <f t="shared" si="101"/>
        <v>Jun</v>
      </c>
      <c r="R795" t="b">
        <v>0</v>
      </c>
      <c r="S795" t="b">
        <v>0</v>
      </c>
      <c r="T795" t="str">
        <f t="shared" si="102"/>
        <v>publishing</v>
      </c>
      <c r="U795" t="str">
        <f t="shared" si="103"/>
        <v>nonfiction</v>
      </c>
      <c r="V795" t="s">
        <v>68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96"/>
        <v>125.39</v>
      </c>
      <c r="G796" t="s">
        <v>20</v>
      </c>
      <c r="H796" s="4">
        <f t="shared" si="97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2">
        <f t="shared" si="98"/>
        <v>43091.25</v>
      </c>
      <c r="N796" s="12">
        <f t="shared" si="99"/>
        <v>43103.25</v>
      </c>
      <c r="O796">
        <v>1514959200</v>
      </c>
      <c r="P796">
        <f t="shared" si="100"/>
        <v>2017</v>
      </c>
      <c r="Q796" t="str">
        <f t="shared" si="101"/>
        <v>Dec</v>
      </c>
      <c r="R796" t="b">
        <v>0</v>
      </c>
      <c r="S796" t="b">
        <v>0</v>
      </c>
      <c r="T796" t="str">
        <f t="shared" si="102"/>
        <v>music</v>
      </c>
      <c r="U796" t="str">
        <f t="shared" si="103"/>
        <v>rock</v>
      </c>
      <c r="V796" t="s">
        <v>23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96"/>
        <v>14.39</v>
      </c>
      <c r="G797" t="s">
        <v>14</v>
      </c>
      <c r="H797" s="4">
        <f t="shared" si="97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2">
        <f t="shared" si="98"/>
        <v>42675.208333333328</v>
      </c>
      <c r="N797" s="12">
        <f t="shared" si="99"/>
        <v>42678.208333333328</v>
      </c>
      <c r="O797">
        <v>1478235600</v>
      </c>
      <c r="P797">
        <f t="shared" si="100"/>
        <v>2016</v>
      </c>
      <c r="Q797" t="str">
        <f t="shared" si="101"/>
        <v>Nov</v>
      </c>
      <c r="R797" t="b">
        <v>0</v>
      </c>
      <c r="S797" t="b">
        <v>0</v>
      </c>
      <c r="T797" t="str">
        <f t="shared" si="102"/>
        <v>film &amp; video</v>
      </c>
      <c r="U797" t="str">
        <f t="shared" si="103"/>
        <v>drama</v>
      </c>
      <c r="V797" t="s">
        <v>53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96"/>
        <v>54.81</v>
      </c>
      <c r="G798" t="s">
        <v>14</v>
      </c>
      <c r="H798" s="4">
        <f t="shared" si="97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2">
        <f t="shared" si="98"/>
        <v>41859.208333333336</v>
      </c>
      <c r="N798" s="12">
        <f t="shared" si="99"/>
        <v>41866.208333333336</v>
      </c>
      <c r="O798">
        <v>1408078800</v>
      </c>
      <c r="P798">
        <f t="shared" si="100"/>
        <v>2014</v>
      </c>
      <c r="Q798" t="str">
        <f t="shared" si="101"/>
        <v>Aug</v>
      </c>
      <c r="R798" t="b">
        <v>0</v>
      </c>
      <c r="S798" t="b">
        <v>1</v>
      </c>
      <c r="T798" t="str">
        <f t="shared" si="102"/>
        <v>games</v>
      </c>
      <c r="U798" t="str">
        <f t="shared" si="103"/>
        <v>mobile games</v>
      </c>
      <c r="V798" t="s">
        <v>292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96"/>
        <v>109.63</v>
      </c>
      <c r="G799" t="s">
        <v>20</v>
      </c>
      <c r="H799" s="4">
        <f t="shared" si="97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2">
        <f t="shared" si="98"/>
        <v>43464.25</v>
      </c>
      <c r="N799" s="12">
        <f t="shared" si="99"/>
        <v>43487.25</v>
      </c>
      <c r="O799">
        <v>1548136800</v>
      </c>
      <c r="P799">
        <f t="shared" si="100"/>
        <v>2018</v>
      </c>
      <c r="Q799" t="str">
        <f t="shared" si="101"/>
        <v>Dec</v>
      </c>
      <c r="R799" t="b">
        <v>0</v>
      </c>
      <c r="S799" t="b">
        <v>0</v>
      </c>
      <c r="T799" t="str">
        <f t="shared" si="102"/>
        <v>technology</v>
      </c>
      <c r="U799" t="str">
        <f t="shared" si="103"/>
        <v>web</v>
      </c>
      <c r="V799" t="s">
        <v>28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96"/>
        <v>188.47</v>
      </c>
      <c r="G800" t="s">
        <v>20</v>
      </c>
      <c r="H800" s="4">
        <f t="shared" si="97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2">
        <f t="shared" si="98"/>
        <v>41060.208333333336</v>
      </c>
      <c r="N800" s="12">
        <f t="shared" si="99"/>
        <v>41088.208333333336</v>
      </c>
      <c r="O800">
        <v>1340859600</v>
      </c>
      <c r="P800">
        <f t="shared" si="100"/>
        <v>2012</v>
      </c>
      <c r="Q800" t="str">
        <f t="shared" si="101"/>
        <v>May</v>
      </c>
      <c r="R800" t="b">
        <v>0</v>
      </c>
      <c r="S800" t="b">
        <v>1</v>
      </c>
      <c r="T800" t="str">
        <f t="shared" si="102"/>
        <v>theater</v>
      </c>
      <c r="U800" t="str">
        <f t="shared" si="103"/>
        <v>plays</v>
      </c>
      <c r="V800" t="s">
        <v>33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96"/>
        <v>87.01</v>
      </c>
      <c r="G801" t="s">
        <v>14</v>
      </c>
      <c r="H801" s="4">
        <f t="shared" si="97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2">
        <f t="shared" si="98"/>
        <v>42399.25</v>
      </c>
      <c r="N801" s="12">
        <f t="shared" si="99"/>
        <v>42403.25</v>
      </c>
      <c r="O801">
        <v>1454479200</v>
      </c>
      <c r="P801">
        <f t="shared" si="100"/>
        <v>2016</v>
      </c>
      <c r="Q801" t="str">
        <f t="shared" si="101"/>
        <v>Jan</v>
      </c>
      <c r="R801" t="b">
        <v>0</v>
      </c>
      <c r="S801" t="b">
        <v>0</v>
      </c>
      <c r="T801" t="str">
        <f t="shared" si="102"/>
        <v>theater</v>
      </c>
      <c r="U801" t="str">
        <f t="shared" si="103"/>
        <v>plays</v>
      </c>
      <c r="V801" t="s">
        <v>33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96"/>
        <v>1</v>
      </c>
      <c r="G802" t="s">
        <v>14</v>
      </c>
      <c r="H802" s="4">
        <f t="shared" si="97"/>
        <v>1</v>
      </c>
      <c r="I802">
        <v>1</v>
      </c>
      <c r="J802" t="s">
        <v>98</v>
      </c>
      <c r="K802" t="s">
        <v>99</v>
      </c>
      <c r="L802">
        <v>1434085200</v>
      </c>
      <c r="M802" s="12">
        <f t="shared" si="98"/>
        <v>42167.208333333328</v>
      </c>
      <c r="N802" s="12">
        <f t="shared" si="99"/>
        <v>42171.208333333328</v>
      </c>
      <c r="O802">
        <v>1434430800</v>
      </c>
      <c r="P802">
        <f t="shared" si="100"/>
        <v>2015</v>
      </c>
      <c r="Q802" t="str">
        <f t="shared" si="101"/>
        <v>Jun</v>
      </c>
      <c r="R802" t="b">
        <v>0</v>
      </c>
      <c r="S802" t="b">
        <v>0</v>
      </c>
      <c r="T802" t="str">
        <f t="shared" si="102"/>
        <v>music</v>
      </c>
      <c r="U802" t="str">
        <f t="shared" si="103"/>
        <v>rock</v>
      </c>
      <c r="V802" t="s">
        <v>23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96"/>
        <v>202.91</v>
      </c>
      <c r="G803" t="s">
        <v>20</v>
      </c>
      <c r="H803" s="4">
        <f t="shared" si="97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2">
        <f t="shared" si="98"/>
        <v>43830.25</v>
      </c>
      <c r="N803" s="12">
        <f t="shared" si="99"/>
        <v>43852.25</v>
      </c>
      <c r="O803">
        <v>1579672800</v>
      </c>
      <c r="P803">
        <f t="shared" si="100"/>
        <v>2019</v>
      </c>
      <c r="Q803" t="str">
        <f t="shared" si="101"/>
        <v>Dec</v>
      </c>
      <c r="R803" t="b">
        <v>0</v>
      </c>
      <c r="S803" t="b">
        <v>1</v>
      </c>
      <c r="T803" t="str">
        <f t="shared" si="102"/>
        <v>photography</v>
      </c>
      <c r="U803" t="str">
        <f t="shared" si="103"/>
        <v>photography books</v>
      </c>
      <c r="V803" t="s">
        <v>122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96"/>
        <v>197.03</v>
      </c>
      <c r="G804" t="s">
        <v>20</v>
      </c>
      <c r="H804" s="4">
        <f t="shared" si="97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2">
        <f t="shared" si="98"/>
        <v>43650.208333333328</v>
      </c>
      <c r="N804" s="12">
        <f t="shared" si="99"/>
        <v>43652.208333333328</v>
      </c>
      <c r="O804">
        <v>1562389200</v>
      </c>
      <c r="P804">
        <f t="shared" si="100"/>
        <v>2019</v>
      </c>
      <c r="Q804" t="str">
        <f t="shared" si="101"/>
        <v>Jul</v>
      </c>
      <c r="R804" t="b">
        <v>0</v>
      </c>
      <c r="S804" t="b">
        <v>0</v>
      </c>
      <c r="T804" t="str">
        <f t="shared" si="102"/>
        <v>photography</v>
      </c>
      <c r="U804" t="str">
        <f t="shared" si="103"/>
        <v>photography books</v>
      </c>
      <c r="V804" t="s">
        <v>122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96"/>
        <v>107</v>
      </c>
      <c r="G805" t="s">
        <v>20</v>
      </c>
      <c r="H805" s="4">
        <f t="shared" si="97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2">
        <f t="shared" si="98"/>
        <v>43492.25</v>
      </c>
      <c r="N805" s="12">
        <f t="shared" si="99"/>
        <v>43526.25</v>
      </c>
      <c r="O805">
        <v>1551506400</v>
      </c>
      <c r="P805">
        <f t="shared" si="100"/>
        <v>2019</v>
      </c>
      <c r="Q805" t="str">
        <f t="shared" si="101"/>
        <v>Jan</v>
      </c>
      <c r="R805" t="b">
        <v>0</v>
      </c>
      <c r="S805" t="b">
        <v>0</v>
      </c>
      <c r="T805" t="str">
        <f t="shared" si="102"/>
        <v>theater</v>
      </c>
      <c r="U805" t="str">
        <f t="shared" si="103"/>
        <v>plays</v>
      </c>
      <c r="V805" t="s">
        <v>33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96"/>
        <v>268.73</v>
      </c>
      <c r="G806" t="s">
        <v>20</v>
      </c>
      <c r="H806" s="4">
        <f t="shared" si="97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2">
        <f t="shared" si="98"/>
        <v>43102.25</v>
      </c>
      <c r="N806" s="12">
        <f t="shared" si="99"/>
        <v>43122.25</v>
      </c>
      <c r="O806">
        <v>1516600800</v>
      </c>
      <c r="P806">
        <f t="shared" si="100"/>
        <v>2018</v>
      </c>
      <c r="Q806" t="str">
        <f t="shared" si="101"/>
        <v>Jan</v>
      </c>
      <c r="R806" t="b">
        <v>0</v>
      </c>
      <c r="S806" t="b">
        <v>0</v>
      </c>
      <c r="T806" t="str">
        <f t="shared" si="102"/>
        <v>music</v>
      </c>
      <c r="U806" t="str">
        <f t="shared" si="103"/>
        <v>rock</v>
      </c>
      <c r="V806" t="s">
        <v>23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96"/>
        <v>50.85</v>
      </c>
      <c r="G807" t="s">
        <v>14</v>
      </c>
      <c r="H807" s="4">
        <f t="shared" si="97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2">
        <f t="shared" si="98"/>
        <v>41958.25</v>
      </c>
      <c r="N807" s="12">
        <f t="shared" si="99"/>
        <v>42009.25</v>
      </c>
      <c r="O807">
        <v>1420437600</v>
      </c>
      <c r="P807">
        <f t="shared" si="100"/>
        <v>2014</v>
      </c>
      <c r="Q807" t="str">
        <f t="shared" si="101"/>
        <v>Nov</v>
      </c>
      <c r="R807" t="b">
        <v>0</v>
      </c>
      <c r="S807" t="b">
        <v>0</v>
      </c>
      <c r="T807" t="str">
        <f t="shared" si="102"/>
        <v>film &amp; video</v>
      </c>
      <c r="U807" t="str">
        <f t="shared" si="103"/>
        <v>documentary</v>
      </c>
      <c r="V807" t="s">
        <v>42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96"/>
        <v>1180.29</v>
      </c>
      <c r="G808" t="s">
        <v>20</v>
      </c>
      <c r="H808" s="4">
        <f t="shared" si="97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2">
        <f t="shared" si="98"/>
        <v>40973.25</v>
      </c>
      <c r="N808" s="12">
        <f t="shared" si="99"/>
        <v>40997.208333333336</v>
      </c>
      <c r="O808">
        <v>1332997200</v>
      </c>
      <c r="P808">
        <f t="shared" si="100"/>
        <v>2012</v>
      </c>
      <c r="Q808" t="str">
        <f t="shared" si="101"/>
        <v>Mar</v>
      </c>
      <c r="R808" t="b">
        <v>0</v>
      </c>
      <c r="S808" t="b">
        <v>1</v>
      </c>
      <c r="T808" t="str">
        <f t="shared" si="102"/>
        <v>film &amp; video</v>
      </c>
      <c r="U808" t="str">
        <f t="shared" si="103"/>
        <v>drama</v>
      </c>
      <c r="V808" t="s">
        <v>53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96"/>
        <v>264</v>
      </c>
      <c r="G809" t="s">
        <v>20</v>
      </c>
      <c r="H809" s="4">
        <f t="shared" si="97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2">
        <f t="shared" si="98"/>
        <v>43753.208333333328</v>
      </c>
      <c r="N809" s="12">
        <f t="shared" si="99"/>
        <v>43797.25</v>
      </c>
      <c r="O809">
        <v>1574920800</v>
      </c>
      <c r="P809">
        <f t="shared" si="100"/>
        <v>2019</v>
      </c>
      <c r="Q809" t="str">
        <f t="shared" si="101"/>
        <v>Oct</v>
      </c>
      <c r="R809" t="b">
        <v>0</v>
      </c>
      <c r="S809" t="b">
        <v>1</v>
      </c>
      <c r="T809" t="str">
        <f t="shared" si="102"/>
        <v>theater</v>
      </c>
      <c r="U809" t="str">
        <f t="shared" si="103"/>
        <v>plays</v>
      </c>
      <c r="V809" t="s">
        <v>33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96"/>
        <v>30.44</v>
      </c>
      <c r="G810" t="s">
        <v>14</v>
      </c>
      <c r="H810" s="4">
        <f t="shared" si="97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2">
        <f t="shared" si="98"/>
        <v>42507.208333333328</v>
      </c>
      <c r="N810" s="12">
        <f t="shared" si="99"/>
        <v>42524.208333333328</v>
      </c>
      <c r="O810">
        <v>1464930000</v>
      </c>
      <c r="P810">
        <f t="shared" si="100"/>
        <v>2016</v>
      </c>
      <c r="Q810" t="str">
        <f t="shared" si="101"/>
        <v>May</v>
      </c>
      <c r="R810" t="b">
        <v>0</v>
      </c>
      <c r="S810" t="b">
        <v>0</v>
      </c>
      <c r="T810" t="str">
        <f t="shared" si="102"/>
        <v>food</v>
      </c>
      <c r="U810" t="str">
        <f t="shared" si="103"/>
        <v>food trucks</v>
      </c>
      <c r="V810" t="s">
        <v>17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96"/>
        <v>62.88</v>
      </c>
      <c r="G811" t="s">
        <v>14</v>
      </c>
      <c r="H811" s="4">
        <f t="shared" si="97"/>
        <v>42</v>
      </c>
      <c r="I811">
        <v>2108</v>
      </c>
      <c r="J811" t="s">
        <v>98</v>
      </c>
      <c r="K811" t="s">
        <v>99</v>
      </c>
      <c r="L811">
        <v>1344920400</v>
      </c>
      <c r="M811" s="12">
        <f t="shared" si="98"/>
        <v>41135.208333333336</v>
      </c>
      <c r="N811" s="12">
        <f t="shared" si="99"/>
        <v>41136.208333333336</v>
      </c>
      <c r="O811">
        <v>1345006800</v>
      </c>
      <c r="P811">
        <f t="shared" si="100"/>
        <v>2012</v>
      </c>
      <c r="Q811" t="str">
        <f t="shared" si="101"/>
        <v>Aug</v>
      </c>
      <c r="R811" t="b">
        <v>0</v>
      </c>
      <c r="S811" t="b">
        <v>0</v>
      </c>
      <c r="T811" t="str">
        <f t="shared" si="102"/>
        <v>film &amp; video</v>
      </c>
      <c r="U811" t="str">
        <f t="shared" si="103"/>
        <v>documentary</v>
      </c>
      <c r="V811" t="s">
        <v>42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96"/>
        <v>193.13</v>
      </c>
      <c r="G812" t="s">
        <v>20</v>
      </c>
      <c r="H812" s="4">
        <f t="shared" si="97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2">
        <f t="shared" si="98"/>
        <v>43067.25</v>
      </c>
      <c r="N812" s="12">
        <f t="shared" si="99"/>
        <v>43077.25</v>
      </c>
      <c r="O812">
        <v>1512712800</v>
      </c>
      <c r="P812">
        <f t="shared" si="100"/>
        <v>2017</v>
      </c>
      <c r="Q812" t="str">
        <f t="shared" si="101"/>
        <v>Nov</v>
      </c>
      <c r="R812" t="b">
        <v>0</v>
      </c>
      <c r="S812" t="b">
        <v>1</v>
      </c>
      <c r="T812" t="str">
        <f t="shared" si="102"/>
        <v>theater</v>
      </c>
      <c r="U812" t="str">
        <f t="shared" si="103"/>
        <v>plays</v>
      </c>
      <c r="V812" t="s">
        <v>33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96"/>
        <v>77.099999999999994</v>
      </c>
      <c r="G813" t="s">
        <v>14</v>
      </c>
      <c r="H813" s="4">
        <f t="shared" si="97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2">
        <f t="shared" si="98"/>
        <v>42378.25</v>
      </c>
      <c r="N813" s="12">
        <f t="shared" si="99"/>
        <v>42380.25</v>
      </c>
      <c r="O813">
        <v>1452492000</v>
      </c>
      <c r="P813">
        <f t="shared" si="100"/>
        <v>2016</v>
      </c>
      <c r="Q813" t="str">
        <f t="shared" si="101"/>
        <v>Jan</v>
      </c>
      <c r="R813" t="b">
        <v>0</v>
      </c>
      <c r="S813" t="b">
        <v>1</v>
      </c>
      <c r="T813" t="str">
        <f t="shared" si="102"/>
        <v>games</v>
      </c>
      <c r="U813" t="str">
        <f t="shared" si="103"/>
        <v>video games</v>
      </c>
      <c r="V813" t="s">
        <v>89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96"/>
        <v>225.53</v>
      </c>
      <c r="G814" t="s">
        <v>20</v>
      </c>
      <c r="H814" s="4">
        <f t="shared" si="97"/>
        <v>48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98"/>
        <v>43206.208333333328</v>
      </c>
      <c r="N814" s="12">
        <f t="shared" si="99"/>
        <v>43211.208333333328</v>
      </c>
      <c r="O814">
        <v>1524286800</v>
      </c>
      <c r="P814">
        <f t="shared" si="100"/>
        <v>2018</v>
      </c>
      <c r="Q814" t="str">
        <f t="shared" si="101"/>
        <v>Apr</v>
      </c>
      <c r="R814" t="b">
        <v>0</v>
      </c>
      <c r="S814" t="b">
        <v>0</v>
      </c>
      <c r="T814" t="str">
        <f t="shared" si="102"/>
        <v>publishing</v>
      </c>
      <c r="U814" t="str">
        <f t="shared" si="103"/>
        <v>nonfiction</v>
      </c>
      <c r="V814" t="s">
        <v>68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96"/>
        <v>239.41</v>
      </c>
      <c r="G815" t="s">
        <v>20</v>
      </c>
      <c r="H815" s="4">
        <f t="shared" si="97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2">
        <f t="shared" si="98"/>
        <v>41148.208333333336</v>
      </c>
      <c r="N815" s="12">
        <f t="shared" si="99"/>
        <v>41158.208333333336</v>
      </c>
      <c r="O815">
        <v>1346907600</v>
      </c>
      <c r="P815">
        <f t="shared" si="100"/>
        <v>2012</v>
      </c>
      <c r="Q815" t="str">
        <f t="shared" si="101"/>
        <v>Aug</v>
      </c>
      <c r="R815" t="b">
        <v>0</v>
      </c>
      <c r="S815" t="b">
        <v>0</v>
      </c>
      <c r="T815" t="str">
        <f t="shared" si="102"/>
        <v>games</v>
      </c>
      <c r="U815" t="str">
        <f t="shared" si="103"/>
        <v>video games</v>
      </c>
      <c r="V815" t="s">
        <v>89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96"/>
        <v>92.19</v>
      </c>
      <c r="G816" t="s">
        <v>14</v>
      </c>
      <c r="H816" s="4">
        <f t="shared" si="97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2">
        <f t="shared" si="98"/>
        <v>42517.208333333328</v>
      </c>
      <c r="N816" s="12">
        <f t="shared" si="99"/>
        <v>42519.208333333328</v>
      </c>
      <c r="O816">
        <v>1464498000</v>
      </c>
      <c r="P816">
        <f t="shared" si="100"/>
        <v>2016</v>
      </c>
      <c r="Q816" t="str">
        <f t="shared" si="101"/>
        <v>May</v>
      </c>
      <c r="R816" t="b">
        <v>0</v>
      </c>
      <c r="S816" t="b">
        <v>1</v>
      </c>
      <c r="T816" t="str">
        <f t="shared" si="102"/>
        <v>music</v>
      </c>
      <c r="U816" t="str">
        <f t="shared" si="103"/>
        <v>rock</v>
      </c>
      <c r="V816" t="s">
        <v>23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96"/>
        <v>130.22999999999999</v>
      </c>
      <c r="G817" t="s">
        <v>20</v>
      </c>
      <c r="H817" s="4">
        <f t="shared" si="97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98"/>
        <v>43068.25</v>
      </c>
      <c r="N817" s="12">
        <f t="shared" si="99"/>
        <v>43094.25</v>
      </c>
      <c r="O817">
        <v>1514181600</v>
      </c>
      <c r="P817">
        <f t="shared" si="100"/>
        <v>2017</v>
      </c>
      <c r="Q817" t="str">
        <f t="shared" si="101"/>
        <v>Nov</v>
      </c>
      <c r="R817" t="b">
        <v>0</v>
      </c>
      <c r="S817" t="b">
        <v>0</v>
      </c>
      <c r="T817" t="str">
        <f t="shared" si="102"/>
        <v>music</v>
      </c>
      <c r="U817" t="str">
        <f t="shared" si="103"/>
        <v>rock</v>
      </c>
      <c r="V817" t="s">
        <v>23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96"/>
        <v>615.22</v>
      </c>
      <c r="G818" t="s">
        <v>20</v>
      </c>
      <c r="H818" s="4">
        <f t="shared" si="97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2">
        <f t="shared" si="98"/>
        <v>41680.25</v>
      </c>
      <c r="N818" s="12">
        <f t="shared" si="99"/>
        <v>41682.25</v>
      </c>
      <c r="O818">
        <v>1392184800</v>
      </c>
      <c r="P818">
        <f t="shared" si="100"/>
        <v>2014</v>
      </c>
      <c r="Q818" t="str">
        <f t="shared" si="101"/>
        <v>Feb</v>
      </c>
      <c r="R818" t="b">
        <v>1</v>
      </c>
      <c r="S818" t="b">
        <v>1</v>
      </c>
      <c r="T818" t="str">
        <f t="shared" si="102"/>
        <v>theater</v>
      </c>
      <c r="U818" t="str">
        <f t="shared" si="103"/>
        <v>plays</v>
      </c>
      <c r="V818" t="s">
        <v>33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96"/>
        <v>368.8</v>
      </c>
      <c r="G819" t="s">
        <v>20</v>
      </c>
      <c r="H819" s="4">
        <f t="shared" si="97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2">
        <f t="shared" si="98"/>
        <v>43589.208333333328</v>
      </c>
      <c r="N819" s="12">
        <f t="shared" si="99"/>
        <v>43617.208333333328</v>
      </c>
      <c r="O819">
        <v>1559365200</v>
      </c>
      <c r="P819">
        <f t="shared" si="100"/>
        <v>2019</v>
      </c>
      <c r="Q819" t="str">
        <f t="shared" si="101"/>
        <v>May</v>
      </c>
      <c r="R819" t="b">
        <v>0</v>
      </c>
      <c r="S819" t="b">
        <v>1</v>
      </c>
      <c r="T819" t="str">
        <f t="shared" si="102"/>
        <v>publishing</v>
      </c>
      <c r="U819" t="str">
        <f t="shared" si="103"/>
        <v>nonfiction</v>
      </c>
      <c r="V819" t="s">
        <v>68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96"/>
        <v>1094.8599999999999</v>
      </c>
      <c r="G820" t="s">
        <v>20</v>
      </c>
      <c r="H820" s="4">
        <f t="shared" si="97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2">
        <f t="shared" si="98"/>
        <v>43486.25</v>
      </c>
      <c r="N820" s="12">
        <f t="shared" si="99"/>
        <v>43499.25</v>
      </c>
      <c r="O820">
        <v>1549173600</v>
      </c>
      <c r="P820">
        <f t="shared" si="100"/>
        <v>2019</v>
      </c>
      <c r="Q820" t="str">
        <f t="shared" si="101"/>
        <v>Jan</v>
      </c>
      <c r="R820" t="b">
        <v>0</v>
      </c>
      <c r="S820" t="b">
        <v>1</v>
      </c>
      <c r="T820" t="str">
        <f t="shared" si="102"/>
        <v>theater</v>
      </c>
      <c r="U820" t="str">
        <f t="shared" si="103"/>
        <v>plays</v>
      </c>
      <c r="V820" t="s">
        <v>33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96"/>
        <v>50.66</v>
      </c>
      <c r="G821" t="s">
        <v>14</v>
      </c>
      <c r="H821" s="4">
        <f t="shared" si="97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2">
        <f t="shared" si="98"/>
        <v>41237.25</v>
      </c>
      <c r="N821" s="12">
        <f t="shared" si="99"/>
        <v>41252.25</v>
      </c>
      <c r="O821">
        <v>1355032800</v>
      </c>
      <c r="P821">
        <f t="shared" si="100"/>
        <v>2012</v>
      </c>
      <c r="Q821" t="str">
        <f t="shared" si="101"/>
        <v>Nov</v>
      </c>
      <c r="R821" t="b">
        <v>1</v>
      </c>
      <c r="S821" t="b">
        <v>0</v>
      </c>
      <c r="T821" t="str">
        <f t="shared" si="102"/>
        <v>games</v>
      </c>
      <c r="U821" t="str">
        <f t="shared" si="103"/>
        <v>video games</v>
      </c>
      <c r="V821" t="s">
        <v>89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96"/>
        <v>800.6</v>
      </c>
      <c r="G822" t="s">
        <v>20</v>
      </c>
      <c r="H822" s="4">
        <f t="shared" si="97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2">
        <f t="shared" si="98"/>
        <v>43310.208333333328</v>
      </c>
      <c r="N822" s="12">
        <f t="shared" si="99"/>
        <v>43323.208333333328</v>
      </c>
      <c r="O822">
        <v>1533963600</v>
      </c>
      <c r="P822">
        <f t="shared" si="100"/>
        <v>2018</v>
      </c>
      <c r="Q822" t="str">
        <f t="shared" si="101"/>
        <v>Jul</v>
      </c>
      <c r="R822" t="b">
        <v>0</v>
      </c>
      <c r="S822" t="b">
        <v>1</v>
      </c>
      <c r="T822" t="str">
        <f t="shared" si="102"/>
        <v>music</v>
      </c>
      <c r="U822" t="str">
        <f t="shared" si="103"/>
        <v>rock</v>
      </c>
      <c r="V822" t="s">
        <v>23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96"/>
        <v>291.29000000000002</v>
      </c>
      <c r="G823" t="s">
        <v>20</v>
      </c>
      <c r="H823" s="4">
        <f t="shared" si="97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2">
        <f t="shared" si="98"/>
        <v>42794.25</v>
      </c>
      <c r="N823" s="12">
        <f t="shared" si="99"/>
        <v>42807.208333333328</v>
      </c>
      <c r="O823">
        <v>1489381200</v>
      </c>
      <c r="P823">
        <f t="shared" si="100"/>
        <v>2017</v>
      </c>
      <c r="Q823" t="str">
        <f t="shared" si="101"/>
        <v>Feb</v>
      </c>
      <c r="R823" t="b">
        <v>0</v>
      </c>
      <c r="S823" t="b">
        <v>0</v>
      </c>
      <c r="T823" t="str">
        <f t="shared" si="102"/>
        <v>film &amp; video</v>
      </c>
      <c r="U823" t="str">
        <f t="shared" si="103"/>
        <v>documentary</v>
      </c>
      <c r="V823" t="s">
        <v>42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96"/>
        <v>349.97</v>
      </c>
      <c r="G824" t="s">
        <v>20</v>
      </c>
      <c r="H824" s="4">
        <f t="shared" si="97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2">
        <f t="shared" si="98"/>
        <v>41698.25</v>
      </c>
      <c r="N824" s="12">
        <f t="shared" si="99"/>
        <v>41715.208333333336</v>
      </c>
      <c r="O824">
        <v>1395032400</v>
      </c>
      <c r="P824">
        <f t="shared" si="100"/>
        <v>2014</v>
      </c>
      <c r="Q824" t="str">
        <f t="shared" si="101"/>
        <v>Feb</v>
      </c>
      <c r="R824" t="b">
        <v>0</v>
      </c>
      <c r="S824" t="b">
        <v>0</v>
      </c>
      <c r="T824" t="str">
        <f t="shared" si="102"/>
        <v>music</v>
      </c>
      <c r="U824" t="str">
        <f t="shared" si="103"/>
        <v>rock</v>
      </c>
      <c r="V824" t="s">
        <v>23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96"/>
        <v>357.07</v>
      </c>
      <c r="G825" t="s">
        <v>20</v>
      </c>
      <c r="H825" s="4">
        <f t="shared" si="97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2">
        <f t="shared" si="98"/>
        <v>41892.208333333336</v>
      </c>
      <c r="N825" s="12">
        <f t="shared" si="99"/>
        <v>41917.208333333336</v>
      </c>
      <c r="O825">
        <v>1412485200</v>
      </c>
      <c r="P825">
        <f t="shared" si="100"/>
        <v>2014</v>
      </c>
      <c r="Q825" t="str">
        <f t="shared" si="101"/>
        <v>Sep</v>
      </c>
      <c r="R825" t="b">
        <v>1</v>
      </c>
      <c r="S825" t="b">
        <v>1</v>
      </c>
      <c r="T825" t="str">
        <f t="shared" si="102"/>
        <v>music</v>
      </c>
      <c r="U825" t="str">
        <f t="shared" si="103"/>
        <v>rock</v>
      </c>
      <c r="V825" t="s">
        <v>23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96"/>
        <v>126.49</v>
      </c>
      <c r="G826" t="s">
        <v>20</v>
      </c>
      <c r="H826" s="4">
        <f t="shared" si="97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2">
        <f t="shared" si="98"/>
        <v>40348.208333333336</v>
      </c>
      <c r="N826" s="12">
        <f t="shared" si="99"/>
        <v>40380.208333333336</v>
      </c>
      <c r="O826">
        <v>1279688400</v>
      </c>
      <c r="P826">
        <f t="shared" si="100"/>
        <v>2010</v>
      </c>
      <c r="Q826" t="str">
        <f t="shared" si="101"/>
        <v>Jun</v>
      </c>
      <c r="R826" t="b">
        <v>0</v>
      </c>
      <c r="S826" t="b">
        <v>1</v>
      </c>
      <c r="T826" t="str">
        <f t="shared" si="102"/>
        <v>publishing</v>
      </c>
      <c r="U826" t="str">
        <f t="shared" si="103"/>
        <v>nonfiction</v>
      </c>
      <c r="V826" t="s">
        <v>68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96"/>
        <v>387.5</v>
      </c>
      <c r="G827" t="s">
        <v>20</v>
      </c>
      <c r="H827" s="4">
        <f t="shared" si="97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2">
        <f t="shared" si="98"/>
        <v>42941.208333333328</v>
      </c>
      <c r="N827" s="12">
        <f t="shared" si="99"/>
        <v>42953.208333333328</v>
      </c>
      <c r="O827">
        <v>1501995600</v>
      </c>
      <c r="P827">
        <f t="shared" si="100"/>
        <v>2017</v>
      </c>
      <c r="Q827" t="str">
        <f t="shared" si="101"/>
        <v>Jul</v>
      </c>
      <c r="R827" t="b">
        <v>0</v>
      </c>
      <c r="S827" t="b">
        <v>0</v>
      </c>
      <c r="T827" t="str">
        <f t="shared" si="102"/>
        <v>film &amp; video</v>
      </c>
      <c r="U827" t="str">
        <f t="shared" si="103"/>
        <v>shorts</v>
      </c>
      <c r="V827" t="s">
        <v>100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96"/>
        <v>457.04</v>
      </c>
      <c r="G828" t="s">
        <v>20</v>
      </c>
      <c r="H828" s="4">
        <f t="shared" si="97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2">
        <f t="shared" si="98"/>
        <v>40525.25</v>
      </c>
      <c r="N828" s="12">
        <f t="shared" si="99"/>
        <v>40553.25</v>
      </c>
      <c r="O828">
        <v>1294639200</v>
      </c>
      <c r="P828">
        <f t="shared" si="100"/>
        <v>2010</v>
      </c>
      <c r="Q828" t="str">
        <f t="shared" si="101"/>
        <v>Dec</v>
      </c>
      <c r="R828" t="b">
        <v>0</v>
      </c>
      <c r="S828" t="b">
        <v>1</v>
      </c>
      <c r="T828" t="str">
        <f t="shared" si="102"/>
        <v>theater</v>
      </c>
      <c r="U828" t="str">
        <f t="shared" si="103"/>
        <v>plays</v>
      </c>
      <c r="V828" t="s">
        <v>33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96"/>
        <v>266.7</v>
      </c>
      <c r="G829" t="s">
        <v>20</v>
      </c>
      <c r="H829" s="4">
        <f t="shared" si="97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2">
        <f t="shared" si="98"/>
        <v>40666.208333333336</v>
      </c>
      <c r="N829" s="12">
        <f t="shared" si="99"/>
        <v>40678.208333333336</v>
      </c>
      <c r="O829">
        <v>1305435600</v>
      </c>
      <c r="P829">
        <f t="shared" si="100"/>
        <v>2011</v>
      </c>
      <c r="Q829" t="str">
        <f t="shared" si="101"/>
        <v>May</v>
      </c>
      <c r="R829" t="b">
        <v>0</v>
      </c>
      <c r="S829" t="b">
        <v>1</v>
      </c>
      <c r="T829" t="str">
        <f t="shared" si="102"/>
        <v>film &amp; video</v>
      </c>
      <c r="U829" t="str">
        <f t="shared" si="103"/>
        <v>drama</v>
      </c>
      <c r="V829" t="s">
        <v>53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96"/>
        <v>69</v>
      </c>
      <c r="G830" t="s">
        <v>14</v>
      </c>
      <c r="H830" s="4">
        <f t="shared" si="97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2">
        <f t="shared" si="98"/>
        <v>43340.208333333328</v>
      </c>
      <c r="N830" s="12">
        <f t="shared" si="99"/>
        <v>43365.208333333328</v>
      </c>
      <c r="O830">
        <v>1537592400</v>
      </c>
      <c r="P830">
        <f t="shared" si="100"/>
        <v>2018</v>
      </c>
      <c r="Q830" t="str">
        <f t="shared" si="101"/>
        <v>Aug</v>
      </c>
      <c r="R830" t="b">
        <v>0</v>
      </c>
      <c r="S830" t="b">
        <v>0</v>
      </c>
      <c r="T830" t="str">
        <f t="shared" si="102"/>
        <v>theater</v>
      </c>
      <c r="U830" t="str">
        <f t="shared" si="103"/>
        <v>plays</v>
      </c>
      <c r="V830" t="s">
        <v>33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96"/>
        <v>51.34</v>
      </c>
      <c r="G831" t="s">
        <v>14</v>
      </c>
      <c r="H831" s="4">
        <f t="shared" si="97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2">
        <f t="shared" si="98"/>
        <v>42164.208333333328</v>
      </c>
      <c r="N831" s="12">
        <f t="shared" si="99"/>
        <v>42179.208333333328</v>
      </c>
      <c r="O831">
        <v>1435122000</v>
      </c>
      <c r="P831">
        <f t="shared" si="100"/>
        <v>2015</v>
      </c>
      <c r="Q831" t="str">
        <f t="shared" si="101"/>
        <v>Jun</v>
      </c>
      <c r="R831" t="b">
        <v>0</v>
      </c>
      <c r="S831" t="b">
        <v>0</v>
      </c>
      <c r="T831" t="str">
        <f t="shared" si="102"/>
        <v>theater</v>
      </c>
      <c r="U831" t="str">
        <f t="shared" si="103"/>
        <v>plays</v>
      </c>
      <c r="V831" t="s">
        <v>33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96"/>
        <v>1.17</v>
      </c>
      <c r="G832" t="s">
        <v>14</v>
      </c>
      <c r="H832" s="4">
        <f t="shared" si="97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2">
        <f t="shared" si="98"/>
        <v>43103.25</v>
      </c>
      <c r="N832" s="12">
        <f t="shared" si="99"/>
        <v>43162.25</v>
      </c>
      <c r="O832">
        <v>1520056800</v>
      </c>
      <c r="P832">
        <f t="shared" si="100"/>
        <v>2018</v>
      </c>
      <c r="Q832" t="str">
        <f t="shared" si="101"/>
        <v>Jan</v>
      </c>
      <c r="R832" t="b">
        <v>0</v>
      </c>
      <c r="S832" t="b">
        <v>0</v>
      </c>
      <c r="T832" t="str">
        <f t="shared" si="102"/>
        <v>theater</v>
      </c>
      <c r="U832" t="str">
        <f t="shared" si="103"/>
        <v>plays</v>
      </c>
      <c r="V832" t="s">
        <v>33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96"/>
        <v>108.98</v>
      </c>
      <c r="G833" t="s">
        <v>20</v>
      </c>
      <c r="H833" s="4">
        <f t="shared" si="97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2">
        <f t="shared" si="98"/>
        <v>40994.208333333336</v>
      </c>
      <c r="N833" s="12">
        <f t="shared" si="99"/>
        <v>41028.208333333336</v>
      </c>
      <c r="O833">
        <v>1335675600</v>
      </c>
      <c r="P833">
        <f t="shared" si="100"/>
        <v>2012</v>
      </c>
      <c r="Q833" t="str">
        <f t="shared" si="101"/>
        <v>Mar</v>
      </c>
      <c r="R833" t="b">
        <v>0</v>
      </c>
      <c r="S833" t="b">
        <v>0</v>
      </c>
      <c r="T833" t="str">
        <f t="shared" si="102"/>
        <v>photography</v>
      </c>
      <c r="U833" t="str">
        <f t="shared" si="103"/>
        <v>photography books</v>
      </c>
      <c r="V833" t="s">
        <v>122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si="96"/>
        <v>315.18</v>
      </c>
      <c r="G834" t="s">
        <v>20</v>
      </c>
      <c r="H834" s="4">
        <f t="shared" si="97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2">
        <f t="shared" si="98"/>
        <v>42299.208333333328</v>
      </c>
      <c r="N834" s="12">
        <f t="shared" si="99"/>
        <v>42333.25</v>
      </c>
      <c r="O834">
        <v>1448431200</v>
      </c>
      <c r="P834">
        <f t="shared" si="100"/>
        <v>2015</v>
      </c>
      <c r="Q834" t="str">
        <f t="shared" si="101"/>
        <v>Oct</v>
      </c>
      <c r="R834" t="b">
        <v>1</v>
      </c>
      <c r="S834" t="b">
        <v>0</v>
      </c>
      <c r="T834" t="str">
        <f t="shared" si="102"/>
        <v>publishing</v>
      </c>
      <c r="U834" t="str">
        <f t="shared" si="103"/>
        <v>translations</v>
      </c>
      <c r="V834" t="s">
        <v>206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ref="F835:F898" si="104">ROUND(E835/D835*100,2)</f>
        <v>157.69</v>
      </c>
      <c r="G835" t="s">
        <v>20</v>
      </c>
      <c r="H835" s="4">
        <f t="shared" ref="H835:H898" si="105">IF(E835=0,0,E835/I835)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2">
        <f t="shared" ref="M835:M898" si="106">(((L835/60)/60)/24)+DATE(1970,1,1)</f>
        <v>40588.25</v>
      </c>
      <c r="N835" s="12">
        <f t="shared" ref="N835:N898" si="107">(((O835/60)/60)/24)+DATE(1970,1,1)</f>
        <v>40599.25</v>
      </c>
      <c r="O835">
        <v>1298613600</v>
      </c>
      <c r="P835">
        <f t="shared" ref="P835:P898" si="108">YEAR(M835)</f>
        <v>2011</v>
      </c>
      <c r="Q835" t="str">
        <f t="shared" ref="Q835:Q898" si="109">TEXT(MONTH(M835)*29,"mmm")</f>
        <v>Feb</v>
      </c>
      <c r="R835" t="b">
        <v>0</v>
      </c>
      <c r="S835" t="b">
        <v>0</v>
      </c>
      <c r="T835" t="str">
        <f t="shared" ref="T835:T898" si="110">LEFT(V835,SEARCH("/",V835,1)-1)</f>
        <v>publishing</v>
      </c>
      <c r="U835" t="str">
        <f t="shared" ref="U835:U898" si="111">RIGHT(V835,LEN(V835)-SEARCH("/",V835,1))</f>
        <v>translations</v>
      </c>
      <c r="V835" t="s">
        <v>206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104"/>
        <v>153.81</v>
      </c>
      <c r="G836" t="s">
        <v>20</v>
      </c>
      <c r="H836" s="4">
        <f t="shared" si="105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2">
        <f t="shared" si="106"/>
        <v>41448.208333333336</v>
      </c>
      <c r="N836" s="12">
        <f t="shared" si="107"/>
        <v>41454.208333333336</v>
      </c>
      <c r="O836">
        <v>1372482000</v>
      </c>
      <c r="P836">
        <f t="shared" si="108"/>
        <v>2013</v>
      </c>
      <c r="Q836" t="str">
        <f t="shared" si="109"/>
        <v>Jun</v>
      </c>
      <c r="R836" t="b">
        <v>0</v>
      </c>
      <c r="S836" t="b">
        <v>0</v>
      </c>
      <c r="T836" t="str">
        <f t="shared" si="110"/>
        <v>theater</v>
      </c>
      <c r="U836" t="str">
        <f t="shared" si="111"/>
        <v>plays</v>
      </c>
      <c r="V836" t="s">
        <v>33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104"/>
        <v>89.74</v>
      </c>
      <c r="G837" t="s">
        <v>14</v>
      </c>
      <c r="H837" s="4">
        <f t="shared" si="105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2">
        <f t="shared" si="106"/>
        <v>42063.25</v>
      </c>
      <c r="N837" s="12">
        <f t="shared" si="107"/>
        <v>42069.25</v>
      </c>
      <c r="O837">
        <v>1425621600</v>
      </c>
      <c r="P837">
        <f t="shared" si="108"/>
        <v>2015</v>
      </c>
      <c r="Q837" t="str">
        <f t="shared" si="109"/>
        <v>Feb</v>
      </c>
      <c r="R837" t="b">
        <v>0</v>
      </c>
      <c r="S837" t="b">
        <v>0</v>
      </c>
      <c r="T837" t="str">
        <f t="shared" si="110"/>
        <v>technology</v>
      </c>
      <c r="U837" t="str">
        <f t="shared" si="111"/>
        <v>web</v>
      </c>
      <c r="V837" t="s">
        <v>28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104"/>
        <v>75.14</v>
      </c>
      <c r="G838" t="s">
        <v>14</v>
      </c>
      <c r="H838" s="4">
        <f t="shared" si="105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2">
        <f t="shared" si="106"/>
        <v>40214.25</v>
      </c>
      <c r="N838" s="12">
        <f t="shared" si="107"/>
        <v>40225.25</v>
      </c>
      <c r="O838">
        <v>1266300000</v>
      </c>
      <c r="P838">
        <f t="shared" si="108"/>
        <v>2010</v>
      </c>
      <c r="Q838" t="str">
        <f t="shared" si="109"/>
        <v>Feb</v>
      </c>
      <c r="R838" t="b">
        <v>0</v>
      </c>
      <c r="S838" t="b">
        <v>0</v>
      </c>
      <c r="T838" t="str">
        <f t="shared" si="110"/>
        <v>music</v>
      </c>
      <c r="U838" t="str">
        <f t="shared" si="111"/>
        <v>indie rock</v>
      </c>
      <c r="V838" t="s">
        <v>60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104"/>
        <v>852.88</v>
      </c>
      <c r="G839" t="s">
        <v>20</v>
      </c>
      <c r="H839" s="4">
        <f t="shared" si="105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2">
        <f t="shared" si="106"/>
        <v>40629.208333333336</v>
      </c>
      <c r="N839" s="12">
        <f t="shared" si="107"/>
        <v>40683.208333333336</v>
      </c>
      <c r="O839">
        <v>1305867600</v>
      </c>
      <c r="P839">
        <f t="shared" si="108"/>
        <v>2011</v>
      </c>
      <c r="Q839" t="str">
        <f t="shared" si="109"/>
        <v>Mar</v>
      </c>
      <c r="R839" t="b">
        <v>0</v>
      </c>
      <c r="S839" t="b">
        <v>0</v>
      </c>
      <c r="T839" t="str">
        <f t="shared" si="110"/>
        <v>music</v>
      </c>
      <c r="U839" t="str">
        <f t="shared" si="111"/>
        <v>jazz</v>
      </c>
      <c r="V839" t="s">
        <v>159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104"/>
        <v>138.91</v>
      </c>
      <c r="G840" t="s">
        <v>20</v>
      </c>
      <c r="H840" s="4">
        <f t="shared" si="105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2">
        <f t="shared" si="106"/>
        <v>43370.208333333328</v>
      </c>
      <c r="N840" s="12">
        <f t="shared" si="107"/>
        <v>43379.208333333328</v>
      </c>
      <c r="O840">
        <v>1538802000</v>
      </c>
      <c r="P840">
        <f t="shared" si="108"/>
        <v>2018</v>
      </c>
      <c r="Q840" t="str">
        <f t="shared" si="109"/>
        <v>Sep</v>
      </c>
      <c r="R840" t="b">
        <v>0</v>
      </c>
      <c r="S840" t="b">
        <v>0</v>
      </c>
      <c r="T840" t="str">
        <f t="shared" si="110"/>
        <v>theater</v>
      </c>
      <c r="U840" t="str">
        <f t="shared" si="111"/>
        <v>plays</v>
      </c>
      <c r="V840" t="s">
        <v>33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104"/>
        <v>190.18</v>
      </c>
      <c r="G841" t="s">
        <v>20</v>
      </c>
      <c r="H841" s="4">
        <f t="shared" si="105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2">
        <f t="shared" si="106"/>
        <v>41715.208333333336</v>
      </c>
      <c r="N841" s="12">
        <f t="shared" si="107"/>
        <v>41760.208333333336</v>
      </c>
      <c r="O841">
        <v>1398920400</v>
      </c>
      <c r="P841">
        <f t="shared" si="108"/>
        <v>2014</v>
      </c>
      <c r="Q841" t="str">
        <f t="shared" si="109"/>
        <v>Mar</v>
      </c>
      <c r="R841" t="b">
        <v>0</v>
      </c>
      <c r="S841" t="b">
        <v>1</v>
      </c>
      <c r="T841" t="str">
        <f t="shared" si="110"/>
        <v>film &amp; video</v>
      </c>
      <c r="U841" t="str">
        <f t="shared" si="111"/>
        <v>documentary</v>
      </c>
      <c r="V841" t="s">
        <v>42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104"/>
        <v>100.24</v>
      </c>
      <c r="G842" t="s">
        <v>20</v>
      </c>
      <c r="H842" s="4">
        <f t="shared" si="105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2">
        <f t="shared" si="106"/>
        <v>41836.208333333336</v>
      </c>
      <c r="N842" s="12">
        <f t="shared" si="107"/>
        <v>41838.208333333336</v>
      </c>
      <c r="O842">
        <v>1405659600</v>
      </c>
      <c r="P842">
        <f t="shared" si="108"/>
        <v>2014</v>
      </c>
      <c r="Q842" t="str">
        <f t="shared" si="109"/>
        <v>Jul</v>
      </c>
      <c r="R842" t="b">
        <v>0</v>
      </c>
      <c r="S842" t="b">
        <v>1</v>
      </c>
      <c r="T842" t="str">
        <f t="shared" si="110"/>
        <v>theater</v>
      </c>
      <c r="U842" t="str">
        <f t="shared" si="111"/>
        <v>plays</v>
      </c>
      <c r="V842" t="s">
        <v>33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104"/>
        <v>142.76</v>
      </c>
      <c r="G843" t="s">
        <v>20</v>
      </c>
      <c r="H843" s="4">
        <f t="shared" si="105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2">
        <f t="shared" si="106"/>
        <v>42419.25</v>
      </c>
      <c r="N843" s="12">
        <f t="shared" si="107"/>
        <v>42435.25</v>
      </c>
      <c r="O843">
        <v>1457244000</v>
      </c>
      <c r="P843">
        <f t="shared" si="108"/>
        <v>2016</v>
      </c>
      <c r="Q843" t="str">
        <f t="shared" si="109"/>
        <v>Feb</v>
      </c>
      <c r="R843" t="b">
        <v>0</v>
      </c>
      <c r="S843" t="b">
        <v>0</v>
      </c>
      <c r="T843" t="str">
        <f t="shared" si="110"/>
        <v>technology</v>
      </c>
      <c r="U843" t="str">
        <f t="shared" si="111"/>
        <v>web</v>
      </c>
      <c r="V843" t="s">
        <v>28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104"/>
        <v>563.13</v>
      </c>
      <c r="G844" t="s">
        <v>20</v>
      </c>
      <c r="H844" s="4">
        <f t="shared" si="105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2">
        <f t="shared" si="106"/>
        <v>43266.208333333328</v>
      </c>
      <c r="N844" s="12">
        <f t="shared" si="107"/>
        <v>43269.208333333328</v>
      </c>
      <c r="O844">
        <v>1529298000</v>
      </c>
      <c r="P844">
        <f t="shared" si="108"/>
        <v>2018</v>
      </c>
      <c r="Q844" t="str">
        <f t="shared" si="109"/>
        <v>Jun</v>
      </c>
      <c r="R844" t="b">
        <v>0</v>
      </c>
      <c r="S844" t="b">
        <v>0</v>
      </c>
      <c r="T844" t="str">
        <f t="shared" si="110"/>
        <v>technology</v>
      </c>
      <c r="U844" t="str">
        <f t="shared" si="111"/>
        <v>wearables</v>
      </c>
      <c r="V844" t="s">
        <v>65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104"/>
        <v>30.72</v>
      </c>
      <c r="G845" t="s">
        <v>14</v>
      </c>
      <c r="H845" s="4">
        <f t="shared" si="105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2">
        <f t="shared" si="106"/>
        <v>43338.208333333328</v>
      </c>
      <c r="N845" s="12">
        <f t="shared" si="107"/>
        <v>43344.208333333328</v>
      </c>
      <c r="O845">
        <v>1535778000</v>
      </c>
      <c r="P845">
        <f t="shared" si="108"/>
        <v>2018</v>
      </c>
      <c r="Q845" t="str">
        <f t="shared" si="109"/>
        <v>Aug</v>
      </c>
      <c r="R845" t="b">
        <v>0</v>
      </c>
      <c r="S845" t="b">
        <v>0</v>
      </c>
      <c r="T845" t="str">
        <f t="shared" si="110"/>
        <v>photography</v>
      </c>
      <c r="U845" t="str">
        <f t="shared" si="111"/>
        <v>photography books</v>
      </c>
      <c r="V845" t="s">
        <v>122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104"/>
        <v>99.4</v>
      </c>
      <c r="G846" t="s">
        <v>74</v>
      </c>
      <c r="H846" s="4">
        <f t="shared" si="105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2">
        <f t="shared" si="106"/>
        <v>40930.25</v>
      </c>
      <c r="N846" s="12">
        <f t="shared" si="107"/>
        <v>40933.25</v>
      </c>
      <c r="O846">
        <v>1327471200</v>
      </c>
      <c r="P846">
        <f t="shared" si="108"/>
        <v>2012</v>
      </c>
      <c r="Q846" t="str">
        <f t="shared" si="109"/>
        <v>Jan</v>
      </c>
      <c r="R846" t="b">
        <v>0</v>
      </c>
      <c r="S846" t="b">
        <v>0</v>
      </c>
      <c r="T846" t="str">
        <f t="shared" si="110"/>
        <v>film &amp; video</v>
      </c>
      <c r="U846" t="str">
        <f t="shared" si="111"/>
        <v>documentary</v>
      </c>
      <c r="V846" t="s">
        <v>42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104"/>
        <v>197.55</v>
      </c>
      <c r="G847" t="s">
        <v>20</v>
      </c>
      <c r="H847" s="4">
        <f t="shared" si="105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2">
        <f t="shared" si="106"/>
        <v>43235.208333333328</v>
      </c>
      <c r="N847" s="12">
        <f t="shared" si="107"/>
        <v>43272.208333333328</v>
      </c>
      <c r="O847">
        <v>1529557200</v>
      </c>
      <c r="P847">
        <f t="shared" si="108"/>
        <v>2018</v>
      </c>
      <c r="Q847" t="str">
        <f t="shared" si="109"/>
        <v>May</v>
      </c>
      <c r="R847" t="b">
        <v>0</v>
      </c>
      <c r="S847" t="b">
        <v>0</v>
      </c>
      <c r="T847" t="str">
        <f t="shared" si="110"/>
        <v>technology</v>
      </c>
      <c r="U847" t="str">
        <f t="shared" si="111"/>
        <v>web</v>
      </c>
      <c r="V847" t="s">
        <v>28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104"/>
        <v>508.5</v>
      </c>
      <c r="G848" t="s">
        <v>20</v>
      </c>
      <c r="H848" s="4">
        <f t="shared" si="105"/>
        <v>105.9375</v>
      </c>
      <c r="I848">
        <v>48</v>
      </c>
      <c r="J848" t="s">
        <v>21</v>
      </c>
      <c r="K848" t="s">
        <v>22</v>
      </c>
      <c r="L848">
        <v>1532149200</v>
      </c>
      <c r="M848" s="12">
        <f t="shared" si="106"/>
        <v>43302.208333333328</v>
      </c>
      <c r="N848" s="12">
        <f t="shared" si="107"/>
        <v>43338.208333333328</v>
      </c>
      <c r="O848">
        <v>1535259600</v>
      </c>
      <c r="P848">
        <f t="shared" si="108"/>
        <v>2018</v>
      </c>
      <c r="Q848" t="str">
        <f t="shared" si="109"/>
        <v>Jul</v>
      </c>
      <c r="R848" t="b">
        <v>1</v>
      </c>
      <c r="S848" t="b">
        <v>1</v>
      </c>
      <c r="T848" t="str">
        <f t="shared" si="110"/>
        <v>technology</v>
      </c>
      <c r="U848" t="str">
        <f t="shared" si="111"/>
        <v>web</v>
      </c>
      <c r="V848" t="s">
        <v>28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104"/>
        <v>237.74</v>
      </c>
      <c r="G849" t="s">
        <v>20</v>
      </c>
      <c r="H849" s="4">
        <f t="shared" si="105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2">
        <f t="shared" si="106"/>
        <v>43107.25</v>
      </c>
      <c r="N849" s="12">
        <f t="shared" si="107"/>
        <v>43110.25</v>
      </c>
      <c r="O849">
        <v>1515564000</v>
      </c>
      <c r="P849">
        <f t="shared" si="108"/>
        <v>2018</v>
      </c>
      <c r="Q849" t="str">
        <f t="shared" si="109"/>
        <v>Jan</v>
      </c>
      <c r="R849" t="b">
        <v>0</v>
      </c>
      <c r="S849" t="b">
        <v>0</v>
      </c>
      <c r="T849" t="str">
        <f t="shared" si="110"/>
        <v>food</v>
      </c>
      <c r="U849" t="str">
        <f t="shared" si="111"/>
        <v>food trucks</v>
      </c>
      <c r="V849" t="s">
        <v>17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104"/>
        <v>338.47</v>
      </c>
      <c r="G850" t="s">
        <v>20</v>
      </c>
      <c r="H850" s="4">
        <f t="shared" si="105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2">
        <f t="shared" si="106"/>
        <v>40341.208333333336</v>
      </c>
      <c r="N850" s="12">
        <f t="shared" si="107"/>
        <v>40350.208333333336</v>
      </c>
      <c r="O850">
        <v>1277096400</v>
      </c>
      <c r="P850">
        <f t="shared" si="108"/>
        <v>2010</v>
      </c>
      <c r="Q850" t="str">
        <f t="shared" si="109"/>
        <v>Jun</v>
      </c>
      <c r="R850" t="b">
        <v>0</v>
      </c>
      <c r="S850" t="b">
        <v>0</v>
      </c>
      <c r="T850" t="str">
        <f t="shared" si="110"/>
        <v>film &amp; video</v>
      </c>
      <c r="U850" t="str">
        <f t="shared" si="111"/>
        <v>drama</v>
      </c>
      <c r="V850" t="s">
        <v>53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104"/>
        <v>133.09</v>
      </c>
      <c r="G851" t="s">
        <v>20</v>
      </c>
      <c r="H851" s="4">
        <f t="shared" si="105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2">
        <f t="shared" si="106"/>
        <v>40948.25</v>
      </c>
      <c r="N851" s="12">
        <f t="shared" si="107"/>
        <v>40951.25</v>
      </c>
      <c r="O851">
        <v>1329026400</v>
      </c>
      <c r="P851">
        <f t="shared" si="108"/>
        <v>2012</v>
      </c>
      <c r="Q851" t="str">
        <f t="shared" si="109"/>
        <v>Feb</v>
      </c>
      <c r="R851" t="b">
        <v>0</v>
      </c>
      <c r="S851" t="b">
        <v>1</v>
      </c>
      <c r="T851" t="str">
        <f t="shared" si="110"/>
        <v>music</v>
      </c>
      <c r="U851" t="str">
        <f t="shared" si="111"/>
        <v>indie rock</v>
      </c>
      <c r="V851" t="s">
        <v>60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104"/>
        <v>1</v>
      </c>
      <c r="G852" t="s">
        <v>14</v>
      </c>
      <c r="H852" s="4">
        <f t="shared" si="105"/>
        <v>1</v>
      </c>
      <c r="I852">
        <v>1</v>
      </c>
      <c r="J852" t="s">
        <v>21</v>
      </c>
      <c r="K852" t="s">
        <v>22</v>
      </c>
      <c r="L852">
        <v>1321682400</v>
      </c>
      <c r="M852" s="12">
        <f t="shared" si="106"/>
        <v>40866.25</v>
      </c>
      <c r="N852" s="12">
        <f t="shared" si="107"/>
        <v>40881.25</v>
      </c>
      <c r="O852">
        <v>1322978400</v>
      </c>
      <c r="P852">
        <f t="shared" si="108"/>
        <v>2011</v>
      </c>
      <c r="Q852" t="str">
        <f t="shared" si="109"/>
        <v>Nov</v>
      </c>
      <c r="R852" t="b">
        <v>1</v>
      </c>
      <c r="S852" t="b">
        <v>0</v>
      </c>
      <c r="T852" t="str">
        <f t="shared" si="110"/>
        <v>music</v>
      </c>
      <c r="U852" t="str">
        <f t="shared" si="111"/>
        <v>rock</v>
      </c>
      <c r="V852" t="s">
        <v>23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104"/>
        <v>207.8</v>
      </c>
      <c r="G853" t="s">
        <v>20</v>
      </c>
      <c r="H853" s="4">
        <f t="shared" si="105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2">
        <f t="shared" si="106"/>
        <v>41031.208333333336</v>
      </c>
      <c r="N853" s="12">
        <f t="shared" si="107"/>
        <v>41064.208333333336</v>
      </c>
      <c r="O853">
        <v>1338786000</v>
      </c>
      <c r="P853">
        <f t="shared" si="108"/>
        <v>2012</v>
      </c>
      <c r="Q853" t="str">
        <f t="shared" si="109"/>
        <v>May</v>
      </c>
      <c r="R853" t="b">
        <v>0</v>
      </c>
      <c r="S853" t="b">
        <v>0</v>
      </c>
      <c r="T853" t="str">
        <f t="shared" si="110"/>
        <v>music</v>
      </c>
      <c r="U853" t="str">
        <f t="shared" si="111"/>
        <v>electric music</v>
      </c>
      <c r="V853" t="s">
        <v>50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104"/>
        <v>51.12</v>
      </c>
      <c r="G854" t="s">
        <v>14</v>
      </c>
      <c r="H854" s="4">
        <f t="shared" si="105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2">
        <f t="shared" si="106"/>
        <v>40740.208333333336</v>
      </c>
      <c r="N854" s="12">
        <f t="shared" si="107"/>
        <v>40750.208333333336</v>
      </c>
      <c r="O854">
        <v>1311656400</v>
      </c>
      <c r="P854">
        <f t="shared" si="108"/>
        <v>2011</v>
      </c>
      <c r="Q854" t="str">
        <f t="shared" si="109"/>
        <v>Jul</v>
      </c>
      <c r="R854" t="b">
        <v>0</v>
      </c>
      <c r="S854" t="b">
        <v>1</v>
      </c>
      <c r="T854" t="str">
        <f t="shared" si="110"/>
        <v>games</v>
      </c>
      <c r="U854" t="str">
        <f t="shared" si="111"/>
        <v>video games</v>
      </c>
      <c r="V854" t="s">
        <v>89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104"/>
        <v>652.05999999999995</v>
      </c>
      <c r="G855" t="s">
        <v>20</v>
      </c>
      <c r="H855" s="4">
        <f t="shared" si="105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106"/>
        <v>40714.208333333336</v>
      </c>
      <c r="N855" s="12">
        <f t="shared" si="107"/>
        <v>40719.208333333336</v>
      </c>
      <c r="O855">
        <v>1308978000</v>
      </c>
      <c r="P855">
        <f t="shared" si="108"/>
        <v>2011</v>
      </c>
      <c r="Q855" t="str">
        <f t="shared" si="109"/>
        <v>Jun</v>
      </c>
      <c r="R855" t="b">
        <v>0</v>
      </c>
      <c r="S855" t="b">
        <v>1</v>
      </c>
      <c r="T855" t="str">
        <f t="shared" si="110"/>
        <v>music</v>
      </c>
      <c r="U855" t="str">
        <f t="shared" si="111"/>
        <v>indie rock</v>
      </c>
      <c r="V855" t="s">
        <v>60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104"/>
        <v>113.63</v>
      </c>
      <c r="G856" t="s">
        <v>20</v>
      </c>
      <c r="H856" s="4">
        <f t="shared" si="105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106"/>
        <v>43787.25</v>
      </c>
      <c r="N856" s="12">
        <f t="shared" si="107"/>
        <v>43814.25</v>
      </c>
      <c r="O856">
        <v>1576389600</v>
      </c>
      <c r="P856">
        <f t="shared" si="108"/>
        <v>2019</v>
      </c>
      <c r="Q856" t="str">
        <f t="shared" si="109"/>
        <v>Nov</v>
      </c>
      <c r="R856" t="b">
        <v>0</v>
      </c>
      <c r="S856" t="b">
        <v>0</v>
      </c>
      <c r="T856" t="str">
        <f t="shared" si="110"/>
        <v>publishing</v>
      </c>
      <c r="U856" t="str">
        <f t="shared" si="111"/>
        <v>fiction</v>
      </c>
      <c r="V856" t="s">
        <v>119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104"/>
        <v>102.38</v>
      </c>
      <c r="G857" t="s">
        <v>20</v>
      </c>
      <c r="H857" s="4">
        <f t="shared" si="105"/>
        <v>53</v>
      </c>
      <c r="I857">
        <v>452</v>
      </c>
      <c r="J857" t="s">
        <v>26</v>
      </c>
      <c r="K857" t="s">
        <v>27</v>
      </c>
      <c r="L857">
        <v>1308373200</v>
      </c>
      <c r="M857" s="12">
        <f t="shared" si="106"/>
        <v>40712.208333333336</v>
      </c>
      <c r="N857" s="12">
        <f t="shared" si="107"/>
        <v>40743.208333333336</v>
      </c>
      <c r="O857">
        <v>1311051600</v>
      </c>
      <c r="P857">
        <f t="shared" si="108"/>
        <v>2011</v>
      </c>
      <c r="Q857" t="str">
        <f t="shared" si="109"/>
        <v>Jun</v>
      </c>
      <c r="R857" t="b">
        <v>0</v>
      </c>
      <c r="S857" t="b">
        <v>0</v>
      </c>
      <c r="T857" t="str">
        <f t="shared" si="110"/>
        <v>theater</v>
      </c>
      <c r="U857" t="str">
        <f t="shared" si="111"/>
        <v>plays</v>
      </c>
      <c r="V857" t="s">
        <v>33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104"/>
        <v>356.58</v>
      </c>
      <c r="G858" t="s">
        <v>20</v>
      </c>
      <c r="H858" s="4">
        <f t="shared" si="105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2">
        <f t="shared" si="106"/>
        <v>41023.208333333336</v>
      </c>
      <c r="N858" s="12">
        <f t="shared" si="107"/>
        <v>41040.208333333336</v>
      </c>
      <c r="O858">
        <v>1336712400</v>
      </c>
      <c r="P858">
        <f t="shared" si="108"/>
        <v>2012</v>
      </c>
      <c r="Q858" t="str">
        <f t="shared" si="109"/>
        <v>Apr</v>
      </c>
      <c r="R858" t="b">
        <v>0</v>
      </c>
      <c r="S858" t="b">
        <v>0</v>
      </c>
      <c r="T858" t="str">
        <f t="shared" si="110"/>
        <v>food</v>
      </c>
      <c r="U858" t="str">
        <f t="shared" si="111"/>
        <v>food trucks</v>
      </c>
      <c r="V858" t="s">
        <v>17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104"/>
        <v>139.87</v>
      </c>
      <c r="G859" t="s">
        <v>20</v>
      </c>
      <c r="H859" s="4">
        <f t="shared" si="105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2">
        <f t="shared" si="106"/>
        <v>40944.25</v>
      </c>
      <c r="N859" s="12">
        <f t="shared" si="107"/>
        <v>40967.25</v>
      </c>
      <c r="O859">
        <v>1330408800</v>
      </c>
      <c r="P859">
        <f t="shared" si="108"/>
        <v>2012</v>
      </c>
      <c r="Q859" t="str">
        <f t="shared" si="109"/>
        <v>Feb</v>
      </c>
      <c r="R859" t="b">
        <v>1</v>
      </c>
      <c r="S859" t="b">
        <v>0</v>
      </c>
      <c r="T859" t="str">
        <f t="shared" si="110"/>
        <v>film &amp; video</v>
      </c>
      <c r="U859" t="str">
        <f t="shared" si="111"/>
        <v>shorts</v>
      </c>
      <c r="V859" t="s">
        <v>100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104"/>
        <v>69.45</v>
      </c>
      <c r="G860" t="s">
        <v>14</v>
      </c>
      <c r="H860" s="4">
        <f t="shared" si="105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2">
        <f t="shared" si="106"/>
        <v>43211.208333333328</v>
      </c>
      <c r="N860" s="12">
        <f t="shared" si="107"/>
        <v>43218.208333333328</v>
      </c>
      <c r="O860">
        <v>1524891600</v>
      </c>
      <c r="P860">
        <f t="shared" si="108"/>
        <v>2018</v>
      </c>
      <c r="Q860" t="str">
        <f t="shared" si="109"/>
        <v>Apr</v>
      </c>
      <c r="R860" t="b">
        <v>1</v>
      </c>
      <c r="S860" t="b">
        <v>0</v>
      </c>
      <c r="T860" t="str">
        <f t="shared" si="110"/>
        <v>food</v>
      </c>
      <c r="U860" t="str">
        <f t="shared" si="111"/>
        <v>food trucks</v>
      </c>
      <c r="V860" t="s">
        <v>17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104"/>
        <v>35.53</v>
      </c>
      <c r="G861" t="s">
        <v>14</v>
      </c>
      <c r="H861" s="4">
        <f t="shared" si="105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2">
        <f t="shared" si="106"/>
        <v>41334.25</v>
      </c>
      <c r="N861" s="12">
        <f t="shared" si="107"/>
        <v>41352.208333333336</v>
      </c>
      <c r="O861">
        <v>1363669200</v>
      </c>
      <c r="P861">
        <f t="shared" si="108"/>
        <v>2013</v>
      </c>
      <c r="Q861" t="str">
        <f t="shared" si="109"/>
        <v>Mar</v>
      </c>
      <c r="R861" t="b">
        <v>0</v>
      </c>
      <c r="S861" t="b">
        <v>1</v>
      </c>
      <c r="T861" t="str">
        <f t="shared" si="110"/>
        <v>theater</v>
      </c>
      <c r="U861" t="str">
        <f t="shared" si="111"/>
        <v>plays</v>
      </c>
      <c r="V861" t="s">
        <v>33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104"/>
        <v>251.65</v>
      </c>
      <c r="G862" t="s">
        <v>20</v>
      </c>
      <c r="H862" s="4">
        <f t="shared" si="105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2">
        <f t="shared" si="106"/>
        <v>43515.25</v>
      </c>
      <c r="N862" s="12">
        <f t="shared" si="107"/>
        <v>43525.25</v>
      </c>
      <c r="O862">
        <v>1551420000</v>
      </c>
      <c r="P862">
        <f t="shared" si="108"/>
        <v>2019</v>
      </c>
      <c r="Q862" t="str">
        <f t="shared" si="109"/>
        <v>Feb</v>
      </c>
      <c r="R862" t="b">
        <v>0</v>
      </c>
      <c r="S862" t="b">
        <v>1</v>
      </c>
      <c r="T862" t="str">
        <f t="shared" si="110"/>
        <v>technology</v>
      </c>
      <c r="U862" t="str">
        <f t="shared" si="111"/>
        <v>wearables</v>
      </c>
      <c r="V862" t="s">
        <v>65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104"/>
        <v>105.88</v>
      </c>
      <c r="G863" t="s">
        <v>20</v>
      </c>
      <c r="H863" s="4">
        <f t="shared" si="105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2">
        <f t="shared" si="106"/>
        <v>40258.208333333336</v>
      </c>
      <c r="N863" s="12">
        <f t="shared" si="107"/>
        <v>40266.208333333336</v>
      </c>
      <c r="O863">
        <v>1269838800</v>
      </c>
      <c r="P863">
        <f t="shared" si="108"/>
        <v>2010</v>
      </c>
      <c r="Q863" t="str">
        <f t="shared" si="109"/>
        <v>Mar</v>
      </c>
      <c r="R863" t="b">
        <v>0</v>
      </c>
      <c r="S863" t="b">
        <v>0</v>
      </c>
      <c r="T863" t="str">
        <f t="shared" si="110"/>
        <v>theater</v>
      </c>
      <c r="U863" t="str">
        <f t="shared" si="111"/>
        <v>plays</v>
      </c>
      <c r="V863" t="s">
        <v>33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104"/>
        <v>187.43</v>
      </c>
      <c r="G864" t="s">
        <v>20</v>
      </c>
      <c r="H864" s="4">
        <f t="shared" si="105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2">
        <f t="shared" si="106"/>
        <v>40756.208333333336</v>
      </c>
      <c r="N864" s="12">
        <f t="shared" si="107"/>
        <v>40760.208333333336</v>
      </c>
      <c r="O864">
        <v>1312520400</v>
      </c>
      <c r="P864">
        <f t="shared" si="108"/>
        <v>2011</v>
      </c>
      <c r="Q864" t="str">
        <f t="shared" si="109"/>
        <v>Aug</v>
      </c>
      <c r="R864" t="b">
        <v>0</v>
      </c>
      <c r="S864" t="b">
        <v>0</v>
      </c>
      <c r="T864" t="str">
        <f t="shared" si="110"/>
        <v>theater</v>
      </c>
      <c r="U864" t="str">
        <f t="shared" si="111"/>
        <v>plays</v>
      </c>
      <c r="V864" t="s">
        <v>33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104"/>
        <v>386.79</v>
      </c>
      <c r="G865" t="s">
        <v>20</v>
      </c>
      <c r="H865" s="4">
        <f t="shared" si="105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2">
        <f t="shared" si="106"/>
        <v>42172.208333333328</v>
      </c>
      <c r="N865" s="12">
        <f t="shared" si="107"/>
        <v>42195.208333333328</v>
      </c>
      <c r="O865">
        <v>1436504400</v>
      </c>
      <c r="P865">
        <f t="shared" si="108"/>
        <v>2015</v>
      </c>
      <c r="Q865" t="str">
        <f t="shared" si="109"/>
        <v>Jun</v>
      </c>
      <c r="R865" t="b">
        <v>0</v>
      </c>
      <c r="S865" t="b">
        <v>1</v>
      </c>
      <c r="T865" t="str">
        <f t="shared" si="110"/>
        <v>film &amp; video</v>
      </c>
      <c r="U865" t="str">
        <f t="shared" si="111"/>
        <v>television</v>
      </c>
      <c r="V865" t="s">
        <v>269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104"/>
        <v>347.07</v>
      </c>
      <c r="G866" t="s">
        <v>20</v>
      </c>
      <c r="H866" s="4">
        <f t="shared" si="105"/>
        <v>97.18</v>
      </c>
      <c r="I866">
        <v>150</v>
      </c>
      <c r="J866" t="s">
        <v>21</v>
      </c>
      <c r="K866" t="s">
        <v>22</v>
      </c>
      <c r="L866">
        <v>1471582800</v>
      </c>
      <c r="M866" s="12">
        <f t="shared" si="106"/>
        <v>42601.208333333328</v>
      </c>
      <c r="N866" s="12">
        <f t="shared" si="107"/>
        <v>42606.208333333328</v>
      </c>
      <c r="O866">
        <v>1472014800</v>
      </c>
      <c r="P866">
        <f t="shared" si="108"/>
        <v>2016</v>
      </c>
      <c r="Q866" t="str">
        <f t="shared" si="109"/>
        <v>Aug</v>
      </c>
      <c r="R866" t="b">
        <v>0</v>
      </c>
      <c r="S866" t="b">
        <v>0</v>
      </c>
      <c r="T866" t="str">
        <f t="shared" si="110"/>
        <v>film &amp; video</v>
      </c>
      <c r="U866" t="str">
        <f t="shared" si="111"/>
        <v>shorts</v>
      </c>
      <c r="V866" t="s">
        <v>100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104"/>
        <v>185.82</v>
      </c>
      <c r="G867" t="s">
        <v>20</v>
      </c>
      <c r="H867" s="4">
        <f t="shared" si="105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2">
        <f t="shared" si="106"/>
        <v>41897.208333333336</v>
      </c>
      <c r="N867" s="12">
        <f t="shared" si="107"/>
        <v>41906.208333333336</v>
      </c>
      <c r="O867">
        <v>1411534800</v>
      </c>
      <c r="P867">
        <f t="shared" si="108"/>
        <v>2014</v>
      </c>
      <c r="Q867" t="str">
        <f t="shared" si="109"/>
        <v>Sep</v>
      </c>
      <c r="R867" t="b">
        <v>0</v>
      </c>
      <c r="S867" t="b">
        <v>0</v>
      </c>
      <c r="T867" t="str">
        <f t="shared" si="110"/>
        <v>theater</v>
      </c>
      <c r="U867" t="str">
        <f t="shared" si="111"/>
        <v>plays</v>
      </c>
      <c r="V867" t="s">
        <v>33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104"/>
        <v>43.24</v>
      </c>
      <c r="G868" t="s">
        <v>74</v>
      </c>
      <c r="H868" s="4">
        <f t="shared" si="105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2">
        <f t="shared" si="106"/>
        <v>40671.208333333336</v>
      </c>
      <c r="N868" s="12">
        <f t="shared" si="107"/>
        <v>40672.208333333336</v>
      </c>
      <c r="O868">
        <v>1304917200</v>
      </c>
      <c r="P868">
        <f t="shared" si="108"/>
        <v>2011</v>
      </c>
      <c r="Q868" t="str">
        <f t="shared" si="109"/>
        <v>May</v>
      </c>
      <c r="R868" t="b">
        <v>0</v>
      </c>
      <c r="S868" t="b">
        <v>0</v>
      </c>
      <c r="T868" t="str">
        <f t="shared" si="110"/>
        <v>photography</v>
      </c>
      <c r="U868" t="str">
        <f t="shared" si="111"/>
        <v>photography books</v>
      </c>
      <c r="V868" t="s">
        <v>122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104"/>
        <v>162.44</v>
      </c>
      <c r="G869" t="s">
        <v>20</v>
      </c>
      <c r="H869" s="4">
        <f t="shared" si="105"/>
        <v>25.99</v>
      </c>
      <c r="I869">
        <v>300</v>
      </c>
      <c r="J869" t="s">
        <v>21</v>
      </c>
      <c r="K869" t="s">
        <v>22</v>
      </c>
      <c r="L869">
        <v>1539061200</v>
      </c>
      <c r="M869" s="12">
        <f t="shared" si="106"/>
        <v>43382.208333333328</v>
      </c>
      <c r="N869" s="12">
        <f t="shared" si="107"/>
        <v>43388.208333333328</v>
      </c>
      <c r="O869">
        <v>1539579600</v>
      </c>
      <c r="P869">
        <f t="shared" si="108"/>
        <v>2018</v>
      </c>
      <c r="Q869" t="str">
        <f t="shared" si="109"/>
        <v>Oct</v>
      </c>
      <c r="R869" t="b">
        <v>0</v>
      </c>
      <c r="S869" t="b">
        <v>0</v>
      </c>
      <c r="T869" t="str">
        <f t="shared" si="110"/>
        <v>food</v>
      </c>
      <c r="U869" t="str">
        <f t="shared" si="111"/>
        <v>food trucks</v>
      </c>
      <c r="V869" t="s">
        <v>17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104"/>
        <v>184.84</v>
      </c>
      <c r="G870" t="s">
        <v>20</v>
      </c>
      <c r="H870" s="4">
        <f t="shared" si="105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2">
        <f t="shared" si="106"/>
        <v>41559.208333333336</v>
      </c>
      <c r="N870" s="12">
        <f t="shared" si="107"/>
        <v>41570.208333333336</v>
      </c>
      <c r="O870">
        <v>1382504400</v>
      </c>
      <c r="P870">
        <f t="shared" si="108"/>
        <v>2013</v>
      </c>
      <c r="Q870" t="str">
        <f t="shared" si="109"/>
        <v>Oct</v>
      </c>
      <c r="R870" t="b">
        <v>0</v>
      </c>
      <c r="S870" t="b">
        <v>0</v>
      </c>
      <c r="T870" t="str">
        <f t="shared" si="110"/>
        <v>theater</v>
      </c>
      <c r="U870" t="str">
        <f t="shared" si="111"/>
        <v>plays</v>
      </c>
      <c r="V870" t="s">
        <v>33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104"/>
        <v>23.7</v>
      </c>
      <c r="G871" t="s">
        <v>14</v>
      </c>
      <c r="H871" s="4">
        <f t="shared" si="105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2">
        <f t="shared" si="106"/>
        <v>40350.208333333336</v>
      </c>
      <c r="N871" s="12">
        <f t="shared" si="107"/>
        <v>40364.208333333336</v>
      </c>
      <c r="O871">
        <v>1278306000</v>
      </c>
      <c r="P871">
        <f t="shared" si="108"/>
        <v>2010</v>
      </c>
      <c r="Q871" t="str">
        <f t="shared" si="109"/>
        <v>Jun</v>
      </c>
      <c r="R871" t="b">
        <v>0</v>
      </c>
      <c r="S871" t="b">
        <v>0</v>
      </c>
      <c r="T871" t="str">
        <f t="shared" si="110"/>
        <v>film &amp; video</v>
      </c>
      <c r="U871" t="str">
        <f t="shared" si="111"/>
        <v>drama</v>
      </c>
      <c r="V871" t="s">
        <v>53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104"/>
        <v>89.87</v>
      </c>
      <c r="G872" t="s">
        <v>14</v>
      </c>
      <c r="H872" s="4">
        <f t="shared" si="105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2">
        <f t="shared" si="106"/>
        <v>42240.208333333328</v>
      </c>
      <c r="N872" s="12">
        <f t="shared" si="107"/>
        <v>42265.208333333328</v>
      </c>
      <c r="O872">
        <v>1442552400</v>
      </c>
      <c r="P872">
        <f t="shared" si="108"/>
        <v>2015</v>
      </c>
      <c r="Q872" t="str">
        <f t="shared" si="109"/>
        <v>Aug</v>
      </c>
      <c r="R872" t="b">
        <v>0</v>
      </c>
      <c r="S872" t="b">
        <v>0</v>
      </c>
      <c r="T872" t="str">
        <f t="shared" si="110"/>
        <v>theater</v>
      </c>
      <c r="U872" t="str">
        <f t="shared" si="111"/>
        <v>plays</v>
      </c>
      <c r="V872" t="s">
        <v>33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104"/>
        <v>272.60000000000002</v>
      </c>
      <c r="G873" t="s">
        <v>20</v>
      </c>
      <c r="H873" s="4">
        <f t="shared" si="105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2">
        <f t="shared" si="106"/>
        <v>43040.208333333328</v>
      </c>
      <c r="N873" s="12">
        <f t="shared" si="107"/>
        <v>43058.25</v>
      </c>
      <c r="O873">
        <v>1511071200</v>
      </c>
      <c r="P873">
        <f t="shared" si="108"/>
        <v>2017</v>
      </c>
      <c r="Q873" t="str">
        <f t="shared" si="109"/>
        <v>Nov</v>
      </c>
      <c r="R873" t="b">
        <v>0</v>
      </c>
      <c r="S873" t="b">
        <v>1</v>
      </c>
      <c r="T873" t="str">
        <f t="shared" si="110"/>
        <v>theater</v>
      </c>
      <c r="U873" t="str">
        <f t="shared" si="111"/>
        <v>plays</v>
      </c>
      <c r="V873" t="s">
        <v>33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104"/>
        <v>170.04</v>
      </c>
      <c r="G874" t="s">
        <v>20</v>
      </c>
      <c r="H874" s="4">
        <f t="shared" si="105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2">
        <f t="shared" si="106"/>
        <v>43346.208333333328</v>
      </c>
      <c r="N874" s="12">
        <f t="shared" si="107"/>
        <v>43351.208333333328</v>
      </c>
      <c r="O874">
        <v>1536382800</v>
      </c>
      <c r="P874">
        <f t="shared" si="108"/>
        <v>2018</v>
      </c>
      <c r="Q874" t="str">
        <f t="shared" si="109"/>
        <v>Sep</v>
      </c>
      <c r="R874" t="b">
        <v>0</v>
      </c>
      <c r="S874" t="b">
        <v>0</v>
      </c>
      <c r="T874" t="str">
        <f t="shared" si="110"/>
        <v>film &amp; video</v>
      </c>
      <c r="U874" t="str">
        <f t="shared" si="111"/>
        <v>science fiction</v>
      </c>
      <c r="V874" t="s">
        <v>474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104"/>
        <v>188.29</v>
      </c>
      <c r="G875" t="s">
        <v>20</v>
      </c>
      <c r="H875" s="4">
        <f t="shared" si="105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2">
        <f t="shared" si="106"/>
        <v>41647.25</v>
      </c>
      <c r="N875" s="12">
        <f t="shared" si="107"/>
        <v>41652.25</v>
      </c>
      <c r="O875">
        <v>1389592800</v>
      </c>
      <c r="P875">
        <f t="shared" si="108"/>
        <v>2014</v>
      </c>
      <c r="Q875" t="str">
        <f t="shared" si="109"/>
        <v>Jan</v>
      </c>
      <c r="R875" t="b">
        <v>0</v>
      </c>
      <c r="S875" t="b">
        <v>0</v>
      </c>
      <c r="T875" t="str">
        <f t="shared" si="110"/>
        <v>photography</v>
      </c>
      <c r="U875" t="str">
        <f t="shared" si="111"/>
        <v>photography books</v>
      </c>
      <c r="V875" t="s">
        <v>122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104"/>
        <v>346.94</v>
      </c>
      <c r="G876" t="s">
        <v>20</v>
      </c>
      <c r="H876" s="4">
        <f t="shared" si="105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2">
        <f t="shared" si="106"/>
        <v>40291.208333333336</v>
      </c>
      <c r="N876" s="12">
        <f t="shared" si="107"/>
        <v>40329.208333333336</v>
      </c>
      <c r="O876">
        <v>1275282000</v>
      </c>
      <c r="P876">
        <f t="shared" si="108"/>
        <v>2010</v>
      </c>
      <c r="Q876" t="str">
        <f t="shared" si="109"/>
        <v>Apr</v>
      </c>
      <c r="R876" t="b">
        <v>0</v>
      </c>
      <c r="S876" t="b">
        <v>1</v>
      </c>
      <c r="T876" t="str">
        <f t="shared" si="110"/>
        <v>photography</v>
      </c>
      <c r="U876" t="str">
        <f t="shared" si="111"/>
        <v>photography books</v>
      </c>
      <c r="V876" t="s">
        <v>122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104"/>
        <v>69.180000000000007</v>
      </c>
      <c r="G877" t="s">
        <v>14</v>
      </c>
      <c r="H877" s="4">
        <f t="shared" si="105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2">
        <f t="shared" si="106"/>
        <v>40556.25</v>
      </c>
      <c r="N877" s="12">
        <f t="shared" si="107"/>
        <v>40557.25</v>
      </c>
      <c r="O877">
        <v>1294984800</v>
      </c>
      <c r="P877">
        <f t="shared" si="108"/>
        <v>2011</v>
      </c>
      <c r="Q877" t="str">
        <f t="shared" si="109"/>
        <v>Jan</v>
      </c>
      <c r="R877" t="b">
        <v>0</v>
      </c>
      <c r="S877" t="b">
        <v>0</v>
      </c>
      <c r="T877" t="str">
        <f t="shared" si="110"/>
        <v>music</v>
      </c>
      <c r="U877" t="str">
        <f t="shared" si="111"/>
        <v>rock</v>
      </c>
      <c r="V877" t="s">
        <v>23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104"/>
        <v>25.43</v>
      </c>
      <c r="G878" t="s">
        <v>14</v>
      </c>
      <c r="H878" s="4">
        <f t="shared" si="105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106"/>
        <v>43624.208333333328</v>
      </c>
      <c r="N878" s="12">
        <f t="shared" si="107"/>
        <v>43648.208333333328</v>
      </c>
      <c r="O878">
        <v>1562043600</v>
      </c>
      <c r="P878">
        <f t="shared" si="108"/>
        <v>2019</v>
      </c>
      <c r="Q878" t="str">
        <f t="shared" si="109"/>
        <v>Jun</v>
      </c>
      <c r="R878" t="b">
        <v>0</v>
      </c>
      <c r="S878" t="b">
        <v>0</v>
      </c>
      <c r="T878" t="str">
        <f t="shared" si="110"/>
        <v>photography</v>
      </c>
      <c r="U878" t="str">
        <f t="shared" si="111"/>
        <v>photography books</v>
      </c>
      <c r="V878" t="s">
        <v>122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104"/>
        <v>77.400000000000006</v>
      </c>
      <c r="G879" t="s">
        <v>14</v>
      </c>
      <c r="H879" s="4">
        <f t="shared" si="105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2">
        <f t="shared" si="106"/>
        <v>42577.208333333328</v>
      </c>
      <c r="N879" s="12">
        <f t="shared" si="107"/>
        <v>42578.208333333328</v>
      </c>
      <c r="O879">
        <v>1469595600</v>
      </c>
      <c r="P879">
        <f t="shared" si="108"/>
        <v>2016</v>
      </c>
      <c r="Q879" t="str">
        <f t="shared" si="109"/>
        <v>Jul</v>
      </c>
      <c r="R879" t="b">
        <v>0</v>
      </c>
      <c r="S879" t="b">
        <v>0</v>
      </c>
      <c r="T879" t="str">
        <f t="shared" si="110"/>
        <v>food</v>
      </c>
      <c r="U879" t="str">
        <f t="shared" si="111"/>
        <v>food trucks</v>
      </c>
      <c r="V879" t="s">
        <v>17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104"/>
        <v>37.479999999999997</v>
      </c>
      <c r="G880" t="s">
        <v>14</v>
      </c>
      <c r="H880" s="4">
        <f t="shared" si="105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2">
        <f t="shared" si="106"/>
        <v>43845.25</v>
      </c>
      <c r="N880" s="12">
        <f t="shared" si="107"/>
        <v>43869.25</v>
      </c>
      <c r="O880">
        <v>1581141600</v>
      </c>
      <c r="P880">
        <f t="shared" si="108"/>
        <v>2020</v>
      </c>
      <c r="Q880" t="str">
        <f t="shared" si="109"/>
        <v>Jan</v>
      </c>
      <c r="R880" t="b">
        <v>0</v>
      </c>
      <c r="S880" t="b">
        <v>0</v>
      </c>
      <c r="T880" t="str">
        <f t="shared" si="110"/>
        <v>music</v>
      </c>
      <c r="U880" t="str">
        <f t="shared" si="111"/>
        <v>metal</v>
      </c>
      <c r="V880" t="s">
        <v>148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104"/>
        <v>543.79999999999995</v>
      </c>
      <c r="G881" t="s">
        <v>20</v>
      </c>
      <c r="H881" s="4">
        <f t="shared" si="105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2">
        <f t="shared" si="106"/>
        <v>42788.25</v>
      </c>
      <c r="N881" s="12">
        <f t="shared" si="107"/>
        <v>42797.25</v>
      </c>
      <c r="O881">
        <v>1488520800</v>
      </c>
      <c r="P881">
        <f t="shared" si="108"/>
        <v>2017</v>
      </c>
      <c r="Q881" t="str">
        <f t="shared" si="109"/>
        <v>Feb</v>
      </c>
      <c r="R881" t="b">
        <v>0</v>
      </c>
      <c r="S881" t="b">
        <v>0</v>
      </c>
      <c r="T881" t="str">
        <f t="shared" si="110"/>
        <v>publishing</v>
      </c>
      <c r="U881" t="str">
        <f t="shared" si="111"/>
        <v>nonfiction</v>
      </c>
      <c r="V881" t="s">
        <v>68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104"/>
        <v>228.52</v>
      </c>
      <c r="G882" t="s">
        <v>20</v>
      </c>
      <c r="H882" s="4">
        <f t="shared" si="105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2">
        <f t="shared" si="106"/>
        <v>43667.208333333328</v>
      </c>
      <c r="N882" s="12">
        <f t="shared" si="107"/>
        <v>43669.208333333328</v>
      </c>
      <c r="O882">
        <v>1563858000</v>
      </c>
      <c r="P882">
        <f t="shared" si="108"/>
        <v>2019</v>
      </c>
      <c r="Q882" t="str">
        <f t="shared" si="109"/>
        <v>Jul</v>
      </c>
      <c r="R882" t="b">
        <v>0</v>
      </c>
      <c r="S882" t="b">
        <v>0</v>
      </c>
      <c r="T882" t="str">
        <f t="shared" si="110"/>
        <v>music</v>
      </c>
      <c r="U882" t="str">
        <f t="shared" si="111"/>
        <v>electric music</v>
      </c>
      <c r="V882" t="s">
        <v>50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104"/>
        <v>38.950000000000003</v>
      </c>
      <c r="G883" t="s">
        <v>14</v>
      </c>
      <c r="H883" s="4">
        <f t="shared" si="105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2">
        <f t="shared" si="106"/>
        <v>42194.208333333328</v>
      </c>
      <c r="N883" s="12">
        <f t="shared" si="107"/>
        <v>42223.208333333328</v>
      </c>
      <c r="O883">
        <v>1438923600</v>
      </c>
      <c r="P883">
        <f t="shared" si="108"/>
        <v>2015</v>
      </c>
      <c r="Q883" t="str">
        <f t="shared" si="109"/>
        <v>Jul</v>
      </c>
      <c r="R883" t="b">
        <v>0</v>
      </c>
      <c r="S883" t="b">
        <v>1</v>
      </c>
      <c r="T883" t="str">
        <f t="shared" si="110"/>
        <v>theater</v>
      </c>
      <c r="U883" t="str">
        <f t="shared" si="111"/>
        <v>plays</v>
      </c>
      <c r="V883" t="s">
        <v>33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104"/>
        <v>370</v>
      </c>
      <c r="G884" t="s">
        <v>20</v>
      </c>
      <c r="H884" s="4">
        <f t="shared" si="105"/>
        <v>37</v>
      </c>
      <c r="I884">
        <v>80</v>
      </c>
      <c r="J884" t="s">
        <v>21</v>
      </c>
      <c r="K884" t="s">
        <v>22</v>
      </c>
      <c r="L884">
        <v>1421820000</v>
      </c>
      <c r="M884" s="12">
        <f t="shared" si="106"/>
        <v>42025.25</v>
      </c>
      <c r="N884" s="12">
        <f t="shared" si="107"/>
        <v>42029.25</v>
      </c>
      <c r="O884">
        <v>1422165600</v>
      </c>
      <c r="P884">
        <f t="shared" si="108"/>
        <v>2015</v>
      </c>
      <c r="Q884" t="str">
        <f t="shared" si="109"/>
        <v>Jan</v>
      </c>
      <c r="R884" t="b">
        <v>0</v>
      </c>
      <c r="S884" t="b">
        <v>0</v>
      </c>
      <c r="T884" t="str">
        <f t="shared" si="110"/>
        <v>theater</v>
      </c>
      <c r="U884" t="str">
        <f t="shared" si="111"/>
        <v>plays</v>
      </c>
      <c r="V884" t="s">
        <v>33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104"/>
        <v>237.91</v>
      </c>
      <c r="G885" t="s">
        <v>20</v>
      </c>
      <c r="H885" s="4">
        <f t="shared" si="105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2">
        <f t="shared" si="106"/>
        <v>40323.208333333336</v>
      </c>
      <c r="N885" s="12">
        <f t="shared" si="107"/>
        <v>40359.208333333336</v>
      </c>
      <c r="O885">
        <v>1277874000</v>
      </c>
      <c r="P885">
        <f t="shared" si="108"/>
        <v>2010</v>
      </c>
      <c r="Q885" t="str">
        <f t="shared" si="109"/>
        <v>May</v>
      </c>
      <c r="R885" t="b">
        <v>0</v>
      </c>
      <c r="S885" t="b">
        <v>0</v>
      </c>
      <c r="T885" t="str">
        <f t="shared" si="110"/>
        <v>film &amp; video</v>
      </c>
      <c r="U885" t="str">
        <f t="shared" si="111"/>
        <v>shorts</v>
      </c>
      <c r="V885" t="s">
        <v>100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104"/>
        <v>64.040000000000006</v>
      </c>
      <c r="G886" t="s">
        <v>14</v>
      </c>
      <c r="H886" s="4">
        <f t="shared" si="105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2">
        <f t="shared" si="106"/>
        <v>41763.208333333336</v>
      </c>
      <c r="N886" s="12">
        <f t="shared" si="107"/>
        <v>41765.208333333336</v>
      </c>
      <c r="O886">
        <v>1399352400</v>
      </c>
      <c r="P886">
        <f t="shared" si="108"/>
        <v>2014</v>
      </c>
      <c r="Q886" t="str">
        <f t="shared" si="109"/>
        <v>May</v>
      </c>
      <c r="R886" t="b">
        <v>0</v>
      </c>
      <c r="S886" t="b">
        <v>1</v>
      </c>
      <c r="T886" t="str">
        <f t="shared" si="110"/>
        <v>theater</v>
      </c>
      <c r="U886" t="str">
        <f t="shared" si="111"/>
        <v>plays</v>
      </c>
      <c r="V886" t="s">
        <v>33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104"/>
        <v>118.28</v>
      </c>
      <c r="G887" t="s">
        <v>20</v>
      </c>
      <c r="H887" s="4">
        <f t="shared" si="105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2">
        <f t="shared" si="106"/>
        <v>40335.208333333336</v>
      </c>
      <c r="N887" s="12">
        <f t="shared" si="107"/>
        <v>40373.208333333336</v>
      </c>
      <c r="O887">
        <v>1279083600</v>
      </c>
      <c r="P887">
        <f t="shared" si="108"/>
        <v>2010</v>
      </c>
      <c r="Q887" t="str">
        <f t="shared" si="109"/>
        <v>Jun</v>
      </c>
      <c r="R887" t="b">
        <v>0</v>
      </c>
      <c r="S887" t="b">
        <v>0</v>
      </c>
      <c r="T887" t="str">
        <f t="shared" si="110"/>
        <v>theater</v>
      </c>
      <c r="U887" t="str">
        <f t="shared" si="111"/>
        <v>plays</v>
      </c>
      <c r="V887" t="s">
        <v>33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104"/>
        <v>84.82</v>
      </c>
      <c r="G888" t="s">
        <v>14</v>
      </c>
      <c r="H888" s="4">
        <f t="shared" si="105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2">
        <f t="shared" si="106"/>
        <v>40416.208333333336</v>
      </c>
      <c r="N888" s="12">
        <f t="shared" si="107"/>
        <v>40434.208333333336</v>
      </c>
      <c r="O888">
        <v>1284354000</v>
      </c>
      <c r="P888">
        <f t="shared" si="108"/>
        <v>2010</v>
      </c>
      <c r="Q888" t="str">
        <f t="shared" si="109"/>
        <v>Aug</v>
      </c>
      <c r="R888" t="b">
        <v>0</v>
      </c>
      <c r="S888" t="b">
        <v>0</v>
      </c>
      <c r="T888" t="str">
        <f t="shared" si="110"/>
        <v>music</v>
      </c>
      <c r="U888" t="str">
        <f t="shared" si="111"/>
        <v>indie rock</v>
      </c>
      <c r="V888" t="s">
        <v>60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104"/>
        <v>29.35</v>
      </c>
      <c r="G889" t="s">
        <v>14</v>
      </c>
      <c r="H889" s="4">
        <f t="shared" si="105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2">
        <f t="shared" si="106"/>
        <v>42202.208333333328</v>
      </c>
      <c r="N889" s="12">
        <f t="shared" si="107"/>
        <v>42249.208333333328</v>
      </c>
      <c r="O889">
        <v>1441170000</v>
      </c>
      <c r="P889">
        <f t="shared" si="108"/>
        <v>2015</v>
      </c>
      <c r="Q889" t="str">
        <f t="shared" si="109"/>
        <v>Jul</v>
      </c>
      <c r="R889" t="b">
        <v>0</v>
      </c>
      <c r="S889" t="b">
        <v>1</v>
      </c>
      <c r="T889" t="str">
        <f t="shared" si="110"/>
        <v>theater</v>
      </c>
      <c r="U889" t="str">
        <f t="shared" si="111"/>
        <v>plays</v>
      </c>
      <c r="V889" t="s">
        <v>33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104"/>
        <v>209.9</v>
      </c>
      <c r="G890" t="s">
        <v>20</v>
      </c>
      <c r="H890" s="4">
        <f t="shared" si="105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2">
        <f t="shared" si="106"/>
        <v>42836.208333333328</v>
      </c>
      <c r="N890" s="12">
        <f t="shared" si="107"/>
        <v>42855.208333333328</v>
      </c>
      <c r="O890">
        <v>1493528400</v>
      </c>
      <c r="P890">
        <f t="shared" si="108"/>
        <v>2017</v>
      </c>
      <c r="Q890" t="str">
        <f t="shared" si="109"/>
        <v>Apr</v>
      </c>
      <c r="R890" t="b">
        <v>0</v>
      </c>
      <c r="S890" t="b">
        <v>0</v>
      </c>
      <c r="T890" t="str">
        <f t="shared" si="110"/>
        <v>theater</v>
      </c>
      <c r="U890" t="str">
        <f t="shared" si="111"/>
        <v>plays</v>
      </c>
      <c r="V890" t="s">
        <v>33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104"/>
        <v>169.79</v>
      </c>
      <c r="G891" t="s">
        <v>20</v>
      </c>
      <c r="H891" s="4">
        <f t="shared" si="105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2">
        <f t="shared" si="106"/>
        <v>41710.208333333336</v>
      </c>
      <c r="N891" s="12">
        <f t="shared" si="107"/>
        <v>41717.208333333336</v>
      </c>
      <c r="O891">
        <v>1395205200</v>
      </c>
      <c r="P891">
        <f t="shared" si="108"/>
        <v>2014</v>
      </c>
      <c r="Q891" t="str">
        <f t="shared" si="109"/>
        <v>Mar</v>
      </c>
      <c r="R891" t="b">
        <v>0</v>
      </c>
      <c r="S891" t="b">
        <v>1</v>
      </c>
      <c r="T891" t="str">
        <f t="shared" si="110"/>
        <v>music</v>
      </c>
      <c r="U891" t="str">
        <f t="shared" si="111"/>
        <v>electric music</v>
      </c>
      <c r="V891" t="s">
        <v>50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104"/>
        <v>115.96</v>
      </c>
      <c r="G892" t="s">
        <v>20</v>
      </c>
      <c r="H892" s="4">
        <f t="shared" si="105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2">
        <f t="shared" si="106"/>
        <v>43640.208333333328</v>
      </c>
      <c r="N892" s="12">
        <f t="shared" si="107"/>
        <v>43641.208333333328</v>
      </c>
      <c r="O892">
        <v>1561438800</v>
      </c>
      <c r="P892">
        <f t="shared" si="108"/>
        <v>2019</v>
      </c>
      <c r="Q892" t="str">
        <f t="shared" si="109"/>
        <v>Jun</v>
      </c>
      <c r="R892" t="b">
        <v>0</v>
      </c>
      <c r="S892" t="b">
        <v>0</v>
      </c>
      <c r="T892" t="str">
        <f t="shared" si="110"/>
        <v>music</v>
      </c>
      <c r="U892" t="str">
        <f t="shared" si="111"/>
        <v>indie rock</v>
      </c>
      <c r="V892" t="s">
        <v>60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104"/>
        <v>258.60000000000002</v>
      </c>
      <c r="G893" t="s">
        <v>20</v>
      </c>
      <c r="H893" s="4">
        <f t="shared" si="105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106"/>
        <v>40880.25</v>
      </c>
      <c r="N893" s="12">
        <f t="shared" si="107"/>
        <v>40924.25</v>
      </c>
      <c r="O893">
        <v>1326693600</v>
      </c>
      <c r="P893">
        <f t="shared" si="108"/>
        <v>2011</v>
      </c>
      <c r="Q893" t="str">
        <f t="shared" si="109"/>
        <v>Dec</v>
      </c>
      <c r="R893" t="b">
        <v>0</v>
      </c>
      <c r="S893" t="b">
        <v>0</v>
      </c>
      <c r="T893" t="str">
        <f t="shared" si="110"/>
        <v>film &amp; video</v>
      </c>
      <c r="U893" t="str">
        <f t="shared" si="111"/>
        <v>documentary</v>
      </c>
      <c r="V893" t="s">
        <v>42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104"/>
        <v>230.58</v>
      </c>
      <c r="G894" t="s">
        <v>20</v>
      </c>
      <c r="H894" s="4">
        <f t="shared" si="105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2">
        <f t="shared" si="106"/>
        <v>40319.208333333336</v>
      </c>
      <c r="N894" s="12">
        <f t="shared" si="107"/>
        <v>40360.208333333336</v>
      </c>
      <c r="O894">
        <v>1277960400</v>
      </c>
      <c r="P894">
        <f t="shared" si="108"/>
        <v>2010</v>
      </c>
      <c r="Q894" t="str">
        <f t="shared" si="109"/>
        <v>May</v>
      </c>
      <c r="R894" t="b">
        <v>0</v>
      </c>
      <c r="S894" t="b">
        <v>0</v>
      </c>
      <c r="T894" t="str">
        <f t="shared" si="110"/>
        <v>publishing</v>
      </c>
      <c r="U894" t="str">
        <f t="shared" si="111"/>
        <v>translations</v>
      </c>
      <c r="V894" t="s">
        <v>206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104"/>
        <v>128.21</v>
      </c>
      <c r="G895" t="s">
        <v>20</v>
      </c>
      <c r="H895" s="4">
        <f t="shared" si="105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2">
        <f t="shared" si="106"/>
        <v>42170.208333333328</v>
      </c>
      <c r="N895" s="12">
        <f t="shared" si="107"/>
        <v>42174.208333333328</v>
      </c>
      <c r="O895">
        <v>1434690000</v>
      </c>
      <c r="P895">
        <f t="shared" si="108"/>
        <v>2015</v>
      </c>
      <c r="Q895" t="str">
        <f t="shared" si="109"/>
        <v>Jun</v>
      </c>
      <c r="R895" t="b">
        <v>0</v>
      </c>
      <c r="S895" t="b">
        <v>1</v>
      </c>
      <c r="T895" t="str">
        <f t="shared" si="110"/>
        <v>film &amp; video</v>
      </c>
      <c r="U895" t="str">
        <f t="shared" si="111"/>
        <v>documentary</v>
      </c>
      <c r="V895" t="s">
        <v>42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104"/>
        <v>188.71</v>
      </c>
      <c r="G896" t="s">
        <v>20</v>
      </c>
      <c r="H896" s="4">
        <f t="shared" si="105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2">
        <f t="shared" si="106"/>
        <v>41466.208333333336</v>
      </c>
      <c r="N896" s="12">
        <f t="shared" si="107"/>
        <v>41496.208333333336</v>
      </c>
      <c r="O896">
        <v>1376110800</v>
      </c>
      <c r="P896">
        <f t="shared" si="108"/>
        <v>2013</v>
      </c>
      <c r="Q896" t="str">
        <f t="shared" si="109"/>
        <v>Jul</v>
      </c>
      <c r="R896" t="b">
        <v>0</v>
      </c>
      <c r="S896" t="b">
        <v>1</v>
      </c>
      <c r="T896" t="str">
        <f t="shared" si="110"/>
        <v>film &amp; video</v>
      </c>
      <c r="U896" t="str">
        <f t="shared" si="111"/>
        <v>television</v>
      </c>
      <c r="V896" t="s">
        <v>269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104"/>
        <v>6.95</v>
      </c>
      <c r="G897" t="s">
        <v>14</v>
      </c>
      <c r="H897" s="4">
        <f t="shared" si="105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2">
        <f t="shared" si="106"/>
        <v>43134.25</v>
      </c>
      <c r="N897" s="12">
        <f t="shared" si="107"/>
        <v>43143.25</v>
      </c>
      <c r="O897">
        <v>1518415200</v>
      </c>
      <c r="P897">
        <f t="shared" si="108"/>
        <v>2018</v>
      </c>
      <c r="Q897" t="str">
        <f t="shared" si="109"/>
        <v>Feb</v>
      </c>
      <c r="R897" t="b">
        <v>0</v>
      </c>
      <c r="S897" t="b">
        <v>0</v>
      </c>
      <c r="T897" t="str">
        <f t="shared" si="110"/>
        <v>theater</v>
      </c>
      <c r="U897" t="str">
        <f t="shared" si="111"/>
        <v>plays</v>
      </c>
      <c r="V897" t="s">
        <v>33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si="104"/>
        <v>774.43</v>
      </c>
      <c r="G898" t="s">
        <v>20</v>
      </c>
      <c r="H898" s="4">
        <f t="shared" si="105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2">
        <f t="shared" si="106"/>
        <v>40738.208333333336</v>
      </c>
      <c r="N898" s="12">
        <f t="shared" si="107"/>
        <v>40741.208333333336</v>
      </c>
      <c r="O898">
        <v>1310878800</v>
      </c>
      <c r="P898">
        <f t="shared" si="108"/>
        <v>2011</v>
      </c>
      <c r="Q898" t="str">
        <f t="shared" si="109"/>
        <v>Jul</v>
      </c>
      <c r="R898" t="b">
        <v>0</v>
      </c>
      <c r="S898" t="b">
        <v>1</v>
      </c>
      <c r="T898" t="str">
        <f t="shared" si="110"/>
        <v>food</v>
      </c>
      <c r="U898" t="str">
        <f t="shared" si="111"/>
        <v>food trucks</v>
      </c>
      <c r="V898" t="s">
        <v>17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ref="F899:F962" si="112">ROUND(E899/D899*100,2)</f>
        <v>27.69</v>
      </c>
      <c r="G899" t="s">
        <v>14</v>
      </c>
      <c r="H899" s="4">
        <f t="shared" ref="H899:H962" si="113">IF(E899=0,0,E899/I899)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2">
        <f t="shared" ref="M899:M962" si="114">(((L899/60)/60)/24)+DATE(1970,1,1)</f>
        <v>43583.208333333328</v>
      </c>
      <c r="N899" s="12">
        <f t="shared" ref="N899:N962" si="115">(((O899/60)/60)/24)+DATE(1970,1,1)</f>
        <v>43585.208333333328</v>
      </c>
      <c r="O899">
        <v>1556600400</v>
      </c>
      <c r="P899">
        <f t="shared" ref="P899:P962" si="116">YEAR(M899)</f>
        <v>2019</v>
      </c>
      <c r="Q899" t="str">
        <f t="shared" ref="Q899:Q962" si="117">TEXT(MONTH(M899)*29,"mmm")</f>
        <v>Apr</v>
      </c>
      <c r="R899" t="b">
        <v>0</v>
      </c>
      <c r="S899" t="b">
        <v>0</v>
      </c>
      <c r="T899" t="str">
        <f t="shared" ref="T899:T962" si="118">LEFT(V899,SEARCH("/",V899,1)-1)</f>
        <v>theater</v>
      </c>
      <c r="U899" t="str">
        <f t="shared" ref="U899:U962" si="119">RIGHT(V899,LEN(V899)-SEARCH("/",V899,1))</f>
        <v>plays</v>
      </c>
      <c r="V899" t="s">
        <v>33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112"/>
        <v>52.48</v>
      </c>
      <c r="G900" t="s">
        <v>14</v>
      </c>
      <c r="H900" s="4">
        <f t="shared" si="113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2">
        <f t="shared" si="114"/>
        <v>43815.25</v>
      </c>
      <c r="N900" s="12">
        <f t="shared" si="115"/>
        <v>43821.25</v>
      </c>
      <c r="O900">
        <v>1576994400</v>
      </c>
      <c r="P900">
        <f t="shared" si="116"/>
        <v>2019</v>
      </c>
      <c r="Q900" t="str">
        <f t="shared" si="117"/>
        <v>Dec</v>
      </c>
      <c r="R900" t="b">
        <v>0</v>
      </c>
      <c r="S900" t="b">
        <v>0</v>
      </c>
      <c r="T900" t="str">
        <f t="shared" si="118"/>
        <v>film &amp; video</v>
      </c>
      <c r="U900" t="str">
        <f t="shared" si="119"/>
        <v>documentary</v>
      </c>
      <c r="V900" t="s">
        <v>42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112"/>
        <v>407.1</v>
      </c>
      <c r="G901" t="s">
        <v>20</v>
      </c>
      <c r="H901" s="4">
        <f t="shared" si="113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2">
        <f t="shared" si="114"/>
        <v>41554.208333333336</v>
      </c>
      <c r="N901" s="12">
        <f t="shared" si="115"/>
        <v>41572.208333333336</v>
      </c>
      <c r="O901">
        <v>1382677200</v>
      </c>
      <c r="P901">
        <f t="shared" si="116"/>
        <v>2013</v>
      </c>
      <c r="Q901" t="str">
        <f t="shared" si="117"/>
        <v>Oct</v>
      </c>
      <c r="R901" t="b">
        <v>0</v>
      </c>
      <c r="S901" t="b">
        <v>0</v>
      </c>
      <c r="T901" t="str">
        <f t="shared" si="118"/>
        <v>music</v>
      </c>
      <c r="U901" t="str">
        <f t="shared" si="119"/>
        <v>jazz</v>
      </c>
      <c r="V901" t="s">
        <v>159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112"/>
        <v>2</v>
      </c>
      <c r="G902" t="s">
        <v>14</v>
      </c>
      <c r="H902" s="4">
        <f t="shared" si="113"/>
        <v>2</v>
      </c>
      <c r="I902">
        <v>1</v>
      </c>
      <c r="J902" t="s">
        <v>21</v>
      </c>
      <c r="K902" t="s">
        <v>22</v>
      </c>
      <c r="L902">
        <v>1411102800</v>
      </c>
      <c r="M902" s="12">
        <f t="shared" si="114"/>
        <v>41901.208333333336</v>
      </c>
      <c r="N902" s="12">
        <f t="shared" si="115"/>
        <v>41902.208333333336</v>
      </c>
      <c r="O902">
        <v>1411189200</v>
      </c>
      <c r="P902">
        <f t="shared" si="116"/>
        <v>2014</v>
      </c>
      <c r="Q902" t="str">
        <f t="shared" si="117"/>
        <v>Sep</v>
      </c>
      <c r="R902" t="b">
        <v>0</v>
      </c>
      <c r="S902" t="b">
        <v>1</v>
      </c>
      <c r="T902" t="str">
        <f t="shared" si="118"/>
        <v>technology</v>
      </c>
      <c r="U902" t="str">
        <f t="shared" si="119"/>
        <v>web</v>
      </c>
      <c r="V902" t="s">
        <v>28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112"/>
        <v>156.18</v>
      </c>
      <c r="G903" t="s">
        <v>20</v>
      </c>
      <c r="H903" s="4">
        <f t="shared" si="113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2">
        <f t="shared" si="114"/>
        <v>43298.208333333328</v>
      </c>
      <c r="N903" s="12">
        <f t="shared" si="115"/>
        <v>43331.208333333328</v>
      </c>
      <c r="O903">
        <v>1534654800</v>
      </c>
      <c r="P903">
        <f t="shared" si="116"/>
        <v>2018</v>
      </c>
      <c r="Q903" t="str">
        <f t="shared" si="117"/>
        <v>Jul</v>
      </c>
      <c r="R903" t="b">
        <v>0</v>
      </c>
      <c r="S903" t="b">
        <v>1</v>
      </c>
      <c r="T903" t="str">
        <f t="shared" si="118"/>
        <v>music</v>
      </c>
      <c r="U903" t="str">
        <f t="shared" si="119"/>
        <v>rock</v>
      </c>
      <c r="V903" t="s">
        <v>23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112"/>
        <v>252.43</v>
      </c>
      <c r="G904" t="s">
        <v>20</v>
      </c>
      <c r="H904" s="4">
        <f t="shared" si="113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2">
        <f t="shared" si="114"/>
        <v>42399.25</v>
      </c>
      <c r="N904" s="12">
        <f t="shared" si="115"/>
        <v>42441.25</v>
      </c>
      <c r="O904">
        <v>1457762400</v>
      </c>
      <c r="P904">
        <f t="shared" si="116"/>
        <v>2016</v>
      </c>
      <c r="Q904" t="str">
        <f t="shared" si="117"/>
        <v>Jan</v>
      </c>
      <c r="R904" t="b">
        <v>0</v>
      </c>
      <c r="S904" t="b">
        <v>0</v>
      </c>
      <c r="T904" t="str">
        <f t="shared" si="118"/>
        <v>technology</v>
      </c>
      <c r="U904" t="str">
        <f t="shared" si="119"/>
        <v>web</v>
      </c>
      <c r="V904" t="s">
        <v>28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112"/>
        <v>1.73</v>
      </c>
      <c r="G905" t="s">
        <v>47</v>
      </c>
      <c r="H905" s="4">
        <f t="shared" si="113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2">
        <f t="shared" si="114"/>
        <v>41034.208333333336</v>
      </c>
      <c r="N905" s="12">
        <f t="shared" si="115"/>
        <v>41049.208333333336</v>
      </c>
      <c r="O905">
        <v>1337490000</v>
      </c>
      <c r="P905">
        <f t="shared" si="116"/>
        <v>2012</v>
      </c>
      <c r="Q905" t="str">
        <f t="shared" si="117"/>
        <v>May</v>
      </c>
      <c r="R905" t="b">
        <v>0</v>
      </c>
      <c r="S905" t="b">
        <v>1</v>
      </c>
      <c r="T905" t="str">
        <f t="shared" si="118"/>
        <v>publishing</v>
      </c>
      <c r="U905" t="str">
        <f t="shared" si="119"/>
        <v>nonfiction</v>
      </c>
      <c r="V905" t="s">
        <v>68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112"/>
        <v>12.23</v>
      </c>
      <c r="G906" t="s">
        <v>14</v>
      </c>
      <c r="H906" s="4">
        <f t="shared" si="113"/>
        <v>49.6875</v>
      </c>
      <c r="I906">
        <v>16</v>
      </c>
      <c r="J906" t="s">
        <v>21</v>
      </c>
      <c r="K906" t="s">
        <v>22</v>
      </c>
      <c r="L906">
        <v>1349326800</v>
      </c>
      <c r="M906" s="12">
        <f t="shared" si="114"/>
        <v>41186.208333333336</v>
      </c>
      <c r="N906" s="12">
        <f t="shared" si="115"/>
        <v>41190.208333333336</v>
      </c>
      <c r="O906">
        <v>1349672400</v>
      </c>
      <c r="P906">
        <f t="shared" si="116"/>
        <v>2012</v>
      </c>
      <c r="Q906" t="str">
        <f t="shared" si="117"/>
        <v>Oct</v>
      </c>
      <c r="R906" t="b">
        <v>0</v>
      </c>
      <c r="S906" t="b">
        <v>0</v>
      </c>
      <c r="T906" t="str">
        <f t="shared" si="118"/>
        <v>publishing</v>
      </c>
      <c r="U906" t="str">
        <f t="shared" si="119"/>
        <v>radio &amp; podcasts</v>
      </c>
      <c r="V906" t="s">
        <v>133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112"/>
        <v>163.99</v>
      </c>
      <c r="G907" t="s">
        <v>20</v>
      </c>
      <c r="H907" s="4">
        <f t="shared" si="113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2">
        <f t="shared" si="114"/>
        <v>41536.208333333336</v>
      </c>
      <c r="N907" s="12">
        <f t="shared" si="115"/>
        <v>41539.208333333336</v>
      </c>
      <c r="O907">
        <v>1379826000</v>
      </c>
      <c r="P907">
        <f t="shared" si="116"/>
        <v>2013</v>
      </c>
      <c r="Q907" t="str">
        <f t="shared" si="117"/>
        <v>Sep</v>
      </c>
      <c r="R907" t="b">
        <v>0</v>
      </c>
      <c r="S907" t="b">
        <v>0</v>
      </c>
      <c r="T907" t="str">
        <f t="shared" si="118"/>
        <v>theater</v>
      </c>
      <c r="U907" t="str">
        <f t="shared" si="119"/>
        <v>plays</v>
      </c>
      <c r="V907" t="s">
        <v>33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112"/>
        <v>162.97999999999999</v>
      </c>
      <c r="G908" t="s">
        <v>20</v>
      </c>
      <c r="H908" s="4">
        <f t="shared" si="113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2">
        <f t="shared" si="114"/>
        <v>42868.208333333328</v>
      </c>
      <c r="N908" s="12">
        <f t="shared" si="115"/>
        <v>42904.208333333328</v>
      </c>
      <c r="O908">
        <v>1497762000</v>
      </c>
      <c r="P908">
        <f t="shared" si="116"/>
        <v>2017</v>
      </c>
      <c r="Q908" t="str">
        <f t="shared" si="117"/>
        <v>May</v>
      </c>
      <c r="R908" t="b">
        <v>1</v>
      </c>
      <c r="S908" t="b">
        <v>1</v>
      </c>
      <c r="T908" t="str">
        <f t="shared" si="118"/>
        <v>film &amp; video</v>
      </c>
      <c r="U908" t="str">
        <f t="shared" si="119"/>
        <v>documentary</v>
      </c>
      <c r="V908" t="s">
        <v>42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112"/>
        <v>20.25</v>
      </c>
      <c r="G909" t="s">
        <v>14</v>
      </c>
      <c r="H909" s="4">
        <f t="shared" si="113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2">
        <f t="shared" si="114"/>
        <v>40660.208333333336</v>
      </c>
      <c r="N909" s="12">
        <f t="shared" si="115"/>
        <v>40667.208333333336</v>
      </c>
      <c r="O909">
        <v>1304485200</v>
      </c>
      <c r="P909">
        <f t="shared" si="116"/>
        <v>2011</v>
      </c>
      <c r="Q909" t="str">
        <f t="shared" si="117"/>
        <v>Apr</v>
      </c>
      <c r="R909" t="b">
        <v>0</v>
      </c>
      <c r="S909" t="b">
        <v>0</v>
      </c>
      <c r="T909" t="str">
        <f t="shared" si="118"/>
        <v>theater</v>
      </c>
      <c r="U909" t="str">
        <f t="shared" si="119"/>
        <v>plays</v>
      </c>
      <c r="V909" t="s">
        <v>33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112"/>
        <v>319.24</v>
      </c>
      <c r="G910" t="s">
        <v>20</v>
      </c>
      <c r="H910" s="4">
        <f t="shared" si="113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2">
        <f t="shared" si="114"/>
        <v>41031.208333333336</v>
      </c>
      <c r="N910" s="12">
        <f t="shared" si="115"/>
        <v>41042.208333333336</v>
      </c>
      <c r="O910">
        <v>1336885200</v>
      </c>
      <c r="P910">
        <f t="shared" si="116"/>
        <v>2012</v>
      </c>
      <c r="Q910" t="str">
        <f t="shared" si="117"/>
        <v>May</v>
      </c>
      <c r="R910" t="b">
        <v>0</v>
      </c>
      <c r="S910" t="b">
        <v>0</v>
      </c>
      <c r="T910" t="str">
        <f t="shared" si="118"/>
        <v>games</v>
      </c>
      <c r="U910" t="str">
        <f t="shared" si="119"/>
        <v>video games</v>
      </c>
      <c r="V910" t="s">
        <v>89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112"/>
        <v>478.94</v>
      </c>
      <c r="G911" t="s">
        <v>20</v>
      </c>
      <c r="H911" s="4">
        <f t="shared" si="113"/>
        <v>107.7625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114"/>
        <v>43255.208333333328</v>
      </c>
      <c r="N911" s="12">
        <f t="shared" si="115"/>
        <v>43282.208333333328</v>
      </c>
      <c r="O911">
        <v>1530421200</v>
      </c>
      <c r="P911">
        <f t="shared" si="116"/>
        <v>2018</v>
      </c>
      <c r="Q911" t="str">
        <f t="shared" si="117"/>
        <v>Jun</v>
      </c>
      <c r="R911" t="b">
        <v>0</v>
      </c>
      <c r="S911" t="b">
        <v>1</v>
      </c>
      <c r="T911" t="str">
        <f t="shared" si="118"/>
        <v>theater</v>
      </c>
      <c r="U911" t="str">
        <f t="shared" si="119"/>
        <v>plays</v>
      </c>
      <c r="V911" t="s">
        <v>33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112"/>
        <v>19.559999999999999</v>
      </c>
      <c r="G912" t="s">
        <v>74</v>
      </c>
      <c r="H912" s="4">
        <f t="shared" si="113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2">
        <f t="shared" si="114"/>
        <v>42026.25</v>
      </c>
      <c r="N912" s="12">
        <f t="shared" si="115"/>
        <v>42027.25</v>
      </c>
      <c r="O912">
        <v>1421992800</v>
      </c>
      <c r="P912">
        <f t="shared" si="116"/>
        <v>2015</v>
      </c>
      <c r="Q912" t="str">
        <f t="shared" si="117"/>
        <v>Jan</v>
      </c>
      <c r="R912" t="b">
        <v>0</v>
      </c>
      <c r="S912" t="b">
        <v>0</v>
      </c>
      <c r="T912" t="str">
        <f t="shared" si="118"/>
        <v>theater</v>
      </c>
      <c r="U912" t="str">
        <f t="shared" si="119"/>
        <v>plays</v>
      </c>
      <c r="V912" t="s">
        <v>33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112"/>
        <v>198.95</v>
      </c>
      <c r="G913" t="s">
        <v>20</v>
      </c>
      <c r="H913" s="4">
        <f t="shared" si="113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2">
        <f t="shared" si="114"/>
        <v>43717.208333333328</v>
      </c>
      <c r="N913" s="12">
        <f t="shared" si="115"/>
        <v>43719.208333333328</v>
      </c>
      <c r="O913">
        <v>1568178000</v>
      </c>
      <c r="P913">
        <f t="shared" si="116"/>
        <v>2019</v>
      </c>
      <c r="Q913" t="str">
        <f t="shared" si="117"/>
        <v>Sep</v>
      </c>
      <c r="R913" t="b">
        <v>1</v>
      </c>
      <c r="S913" t="b">
        <v>0</v>
      </c>
      <c r="T913" t="str">
        <f t="shared" si="118"/>
        <v>technology</v>
      </c>
      <c r="U913" t="str">
        <f t="shared" si="119"/>
        <v>web</v>
      </c>
      <c r="V913" t="s">
        <v>28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112"/>
        <v>795</v>
      </c>
      <c r="G914" t="s">
        <v>20</v>
      </c>
      <c r="H914" s="4">
        <f t="shared" si="113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2">
        <f t="shared" si="114"/>
        <v>41157.208333333336</v>
      </c>
      <c r="N914" s="12">
        <f t="shared" si="115"/>
        <v>41170.208333333336</v>
      </c>
      <c r="O914">
        <v>1347944400</v>
      </c>
      <c r="P914">
        <f t="shared" si="116"/>
        <v>2012</v>
      </c>
      <c r="Q914" t="str">
        <f t="shared" si="117"/>
        <v>Sep</v>
      </c>
      <c r="R914" t="b">
        <v>1</v>
      </c>
      <c r="S914" t="b">
        <v>0</v>
      </c>
      <c r="T914" t="str">
        <f t="shared" si="118"/>
        <v>film &amp; video</v>
      </c>
      <c r="U914" t="str">
        <f t="shared" si="119"/>
        <v>drama</v>
      </c>
      <c r="V914" t="s">
        <v>53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112"/>
        <v>50.62</v>
      </c>
      <c r="G915" t="s">
        <v>14</v>
      </c>
      <c r="H915" s="4">
        <f t="shared" si="113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2">
        <f t="shared" si="114"/>
        <v>43597.208333333328</v>
      </c>
      <c r="N915" s="12">
        <f t="shared" si="115"/>
        <v>43610.208333333328</v>
      </c>
      <c r="O915">
        <v>1558760400</v>
      </c>
      <c r="P915">
        <f t="shared" si="116"/>
        <v>2019</v>
      </c>
      <c r="Q915" t="str">
        <f t="shared" si="117"/>
        <v>May</v>
      </c>
      <c r="R915" t="b">
        <v>0</v>
      </c>
      <c r="S915" t="b">
        <v>0</v>
      </c>
      <c r="T915" t="str">
        <f t="shared" si="118"/>
        <v>film &amp; video</v>
      </c>
      <c r="U915" t="str">
        <f t="shared" si="119"/>
        <v>drama</v>
      </c>
      <c r="V915" t="s">
        <v>53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112"/>
        <v>57.44</v>
      </c>
      <c r="G916" t="s">
        <v>14</v>
      </c>
      <c r="H916" s="4">
        <f t="shared" si="113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2">
        <f t="shared" si="114"/>
        <v>41490.208333333336</v>
      </c>
      <c r="N916" s="12">
        <f t="shared" si="115"/>
        <v>41502.208333333336</v>
      </c>
      <c r="O916">
        <v>1376629200</v>
      </c>
      <c r="P916">
        <f t="shared" si="116"/>
        <v>2013</v>
      </c>
      <c r="Q916" t="str">
        <f t="shared" si="117"/>
        <v>Aug</v>
      </c>
      <c r="R916" t="b">
        <v>0</v>
      </c>
      <c r="S916" t="b">
        <v>0</v>
      </c>
      <c r="T916" t="str">
        <f t="shared" si="118"/>
        <v>theater</v>
      </c>
      <c r="U916" t="str">
        <f t="shared" si="119"/>
        <v>plays</v>
      </c>
      <c r="V916" t="s">
        <v>33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112"/>
        <v>155.63</v>
      </c>
      <c r="G917" t="s">
        <v>20</v>
      </c>
      <c r="H917" s="4">
        <f t="shared" si="113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2">
        <f t="shared" si="114"/>
        <v>42976.208333333328</v>
      </c>
      <c r="N917" s="12">
        <f t="shared" si="115"/>
        <v>42985.208333333328</v>
      </c>
      <c r="O917">
        <v>1504760400</v>
      </c>
      <c r="P917">
        <f t="shared" si="116"/>
        <v>2017</v>
      </c>
      <c r="Q917" t="str">
        <f t="shared" si="117"/>
        <v>Aug</v>
      </c>
      <c r="R917" t="b">
        <v>0</v>
      </c>
      <c r="S917" t="b">
        <v>0</v>
      </c>
      <c r="T917" t="str">
        <f t="shared" si="118"/>
        <v>film &amp; video</v>
      </c>
      <c r="U917" t="str">
        <f t="shared" si="119"/>
        <v>television</v>
      </c>
      <c r="V917" t="s">
        <v>269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112"/>
        <v>36.299999999999997</v>
      </c>
      <c r="G918" t="s">
        <v>14</v>
      </c>
      <c r="H918" s="4">
        <f t="shared" si="113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2">
        <f t="shared" si="114"/>
        <v>41991.25</v>
      </c>
      <c r="N918" s="12">
        <f t="shared" si="115"/>
        <v>42000.25</v>
      </c>
      <c r="O918">
        <v>1419660000</v>
      </c>
      <c r="P918">
        <f t="shared" si="116"/>
        <v>2014</v>
      </c>
      <c r="Q918" t="str">
        <f t="shared" si="117"/>
        <v>Dec</v>
      </c>
      <c r="R918" t="b">
        <v>0</v>
      </c>
      <c r="S918" t="b">
        <v>0</v>
      </c>
      <c r="T918" t="str">
        <f t="shared" si="118"/>
        <v>photography</v>
      </c>
      <c r="U918" t="str">
        <f t="shared" si="119"/>
        <v>photography books</v>
      </c>
      <c r="V918" t="s">
        <v>122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112"/>
        <v>58.25</v>
      </c>
      <c r="G919" t="s">
        <v>47</v>
      </c>
      <c r="H919" s="4">
        <f t="shared" si="113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2">
        <f t="shared" si="114"/>
        <v>40722.208333333336</v>
      </c>
      <c r="N919" s="12">
        <f t="shared" si="115"/>
        <v>40746.208333333336</v>
      </c>
      <c r="O919">
        <v>1311310800</v>
      </c>
      <c r="P919">
        <f t="shared" si="116"/>
        <v>2011</v>
      </c>
      <c r="Q919" t="str">
        <f t="shared" si="117"/>
        <v>Jun</v>
      </c>
      <c r="R919" t="b">
        <v>0</v>
      </c>
      <c r="S919" t="b">
        <v>1</v>
      </c>
      <c r="T919" t="str">
        <f t="shared" si="118"/>
        <v>film &amp; video</v>
      </c>
      <c r="U919" t="str">
        <f t="shared" si="119"/>
        <v>shorts</v>
      </c>
      <c r="V919" t="s">
        <v>100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112"/>
        <v>237.39</v>
      </c>
      <c r="G920" t="s">
        <v>20</v>
      </c>
      <c r="H920" s="4">
        <f t="shared" si="113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2">
        <f t="shared" si="114"/>
        <v>41117.208333333336</v>
      </c>
      <c r="N920" s="12">
        <f t="shared" si="115"/>
        <v>41128.208333333336</v>
      </c>
      <c r="O920">
        <v>1344315600</v>
      </c>
      <c r="P920">
        <f t="shared" si="116"/>
        <v>2012</v>
      </c>
      <c r="Q920" t="str">
        <f t="shared" si="117"/>
        <v>Jul</v>
      </c>
      <c r="R920" t="b">
        <v>0</v>
      </c>
      <c r="S920" t="b">
        <v>0</v>
      </c>
      <c r="T920" t="str">
        <f t="shared" si="118"/>
        <v>publishing</v>
      </c>
      <c r="U920" t="str">
        <f t="shared" si="119"/>
        <v>radio &amp; podcasts</v>
      </c>
      <c r="V920" t="s">
        <v>133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112"/>
        <v>58.75</v>
      </c>
      <c r="G921" t="s">
        <v>14</v>
      </c>
      <c r="H921" s="4">
        <f t="shared" si="113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2">
        <f t="shared" si="114"/>
        <v>43022.208333333328</v>
      </c>
      <c r="N921" s="12">
        <f t="shared" si="115"/>
        <v>43054.25</v>
      </c>
      <c r="O921">
        <v>1510725600</v>
      </c>
      <c r="P921">
        <f t="shared" si="116"/>
        <v>2017</v>
      </c>
      <c r="Q921" t="str">
        <f t="shared" si="117"/>
        <v>Oct</v>
      </c>
      <c r="R921" t="b">
        <v>0</v>
      </c>
      <c r="S921" t="b">
        <v>1</v>
      </c>
      <c r="T921" t="str">
        <f t="shared" si="118"/>
        <v>theater</v>
      </c>
      <c r="U921" t="str">
        <f t="shared" si="119"/>
        <v>plays</v>
      </c>
      <c r="V921" t="s">
        <v>33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112"/>
        <v>182.57</v>
      </c>
      <c r="G922" t="s">
        <v>20</v>
      </c>
      <c r="H922" s="4">
        <f t="shared" si="113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2">
        <f t="shared" si="114"/>
        <v>43503.25</v>
      </c>
      <c r="N922" s="12">
        <f t="shared" si="115"/>
        <v>43523.25</v>
      </c>
      <c r="O922">
        <v>1551247200</v>
      </c>
      <c r="P922">
        <f t="shared" si="116"/>
        <v>2019</v>
      </c>
      <c r="Q922" t="str">
        <f t="shared" si="117"/>
        <v>Feb</v>
      </c>
      <c r="R922" t="b">
        <v>1</v>
      </c>
      <c r="S922" t="b">
        <v>0</v>
      </c>
      <c r="T922" t="str">
        <f t="shared" si="118"/>
        <v>film &amp; video</v>
      </c>
      <c r="U922" t="str">
        <f t="shared" si="119"/>
        <v>animation</v>
      </c>
      <c r="V922" t="s">
        <v>71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112"/>
        <v>0.75</v>
      </c>
      <c r="G923" t="s">
        <v>14</v>
      </c>
      <c r="H923" s="4">
        <f t="shared" si="113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2">
        <f t="shared" si="114"/>
        <v>40951.25</v>
      </c>
      <c r="N923" s="12">
        <f t="shared" si="115"/>
        <v>40965.25</v>
      </c>
      <c r="O923">
        <v>1330236000</v>
      </c>
      <c r="P923">
        <f t="shared" si="116"/>
        <v>2012</v>
      </c>
      <c r="Q923" t="str">
        <f t="shared" si="117"/>
        <v>Feb</v>
      </c>
      <c r="R923" t="b">
        <v>0</v>
      </c>
      <c r="S923" t="b">
        <v>0</v>
      </c>
      <c r="T923" t="str">
        <f t="shared" si="118"/>
        <v>technology</v>
      </c>
      <c r="U923" t="str">
        <f t="shared" si="119"/>
        <v>web</v>
      </c>
      <c r="V923" t="s">
        <v>28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112"/>
        <v>175.95</v>
      </c>
      <c r="G924" t="s">
        <v>20</v>
      </c>
      <c r="H924" s="4">
        <f t="shared" si="113"/>
        <v>40</v>
      </c>
      <c r="I924">
        <v>2261</v>
      </c>
      <c r="J924" t="s">
        <v>21</v>
      </c>
      <c r="K924" t="s">
        <v>22</v>
      </c>
      <c r="L924">
        <v>1544335200</v>
      </c>
      <c r="M924" s="12">
        <f t="shared" si="114"/>
        <v>43443.25</v>
      </c>
      <c r="N924" s="12">
        <f t="shared" si="115"/>
        <v>43452.25</v>
      </c>
      <c r="O924">
        <v>1545112800</v>
      </c>
      <c r="P924">
        <f t="shared" si="116"/>
        <v>2018</v>
      </c>
      <c r="Q924" t="str">
        <f t="shared" si="117"/>
        <v>Dec</v>
      </c>
      <c r="R924" t="b">
        <v>0</v>
      </c>
      <c r="S924" t="b">
        <v>1</v>
      </c>
      <c r="T924" t="str">
        <f t="shared" si="118"/>
        <v>music</v>
      </c>
      <c r="U924" t="str">
        <f t="shared" si="119"/>
        <v>world music</v>
      </c>
      <c r="V924" t="s">
        <v>319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112"/>
        <v>237.88</v>
      </c>
      <c r="G925" t="s">
        <v>20</v>
      </c>
      <c r="H925" s="4">
        <f t="shared" si="113"/>
        <v>101.1</v>
      </c>
      <c r="I925">
        <v>40</v>
      </c>
      <c r="J925" t="s">
        <v>21</v>
      </c>
      <c r="K925" t="s">
        <v>22</v>
      </c>
      <c r="L925">
        <v>1279083600</v>
      </c>
      <c r="M925" s="12">
        <f t="shared" si="114"/>
        <v>40373.208333333336</v>
      </c>
      <c r="N925" s="12">
        <f t="shared" si="115"/>
        <v>40374.208333333336</v>
      </c>
      <c r="O925">
        <v>1279170000</v>
      </c>
      <c r="P925">
        <f t="shared" si="116"/>
        <v>2010</v>
      </c>
      <c r="Q925" t="str">
        <f t="shared" si="117"/>
        <v>Jul</v>
      </c>
      <c r="R925" t="b">
        <v>0</v>
      </c>
      <c r="S925" t="b">
        <v>0</v>
      </c>
      <c r="T925" t="str">
        <f t="shared" si="118"/>
        <v>theater</v>
      </c>
      <c r="U925" t="str">
        <f t="shared" si="119"/>
        <v>plays</v>
      </c>
      <c r="V925" t="s">
        <v>33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112"/>
        <v>488.05</v>
      </c>
      <c r="G926" t="s">
        <v>20</v>
      </c>
      <c r="H926" s="4">
        <f t="shared" si="113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2">
        <f t="shared" si="114"/>
        <v>43769.208333333328</v>
      </c>
      <c r="N926" s="12">
        <f t="shared" si="115"/>
        <v>43780.25</v>
      </c>
      <c r="O926">
        <v>1573452000</v>
      </c>
      <c r="P926">
        <f t="shared" si="116"/>
        <v>2019</v>
      </c>
      <c r="Q926" t="str">
        <f t="shared" si="117"/>
        <v>Oct</v>
      </c>
      <c r="R926" t="b">
        <v>0</v>
      </c>
      <c r="S926" t="b">
        <v>0</v>
      </c>
      <c r="T926" t="str">
        <f t="shared" si="118"/>
        <v>theater</v>
      </c>
      <c r="U926" t="str">
        <f t="shared" si="119"/>
        <v>plays</v>
      </c>
      <c r="V926" t="s">
        <v>33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112"/>
        <v>224.07</v>
      </c>
      <c r="G927" t="s">
        <v>20</v>
      </c>
      <c r="H927" s="4">
        <f t="shared" si="113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2">
        <f t="shared" si="114"/>
        <v>43000.208333333328</v>
      </c>
      <c r="N927" s="12">
        <f t="shared" si="115"/>
        <v>43012.208333333328</v>
      </c>
      <c r="O927">
        <v>1507093200</v>
      </c>
      <c r="P927">
        <f t="shared" si="116"/>
        <v>2017</v>
      </c>
      <c r="Q927" t="str">
        <f t="shared" si="117"/>
        <v>Sep</v>
      </c>
      <c r="R927" t="b">
        <v>0</v>
      </c>
      <c r="S927" t="b">
        <v>0</v>
      </c>
      <c r="T927" t="str">
        <f t="shared" si="118"/>
        <v>theater</v>
      </c>
      <c r="U927" t="str">
        <f t="shared" si="119"/>
        <v>plays</v>
      </c>
      <c r="V927" t="s">
        <v>33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112"/>
        <v>18.13</v>
      </c>
      <c r="G928" t="s">
        <v>14</v>
      </c>
      <c r="H928" s="4">
        <f t="shared" si="113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2">
        <f t="shared" si="114"/>
        <v>42502.208333333328</v>
      </c>
      <c r="N928" s="12">
        <f t="shared" si="115"/>
        <v>42506.208333333328</v>
      </c>
      <c r="O928">
        <v>1463374800</v>
      </c>
      <c r="P928">
        <f t="shared" si="116"/>
        <v>2016</v>
      </c>
      <c r="Q928" t="str">
        <f t="shared" si="117"/>
        <v>May</v>
      </c>
      <c r="R928" t="b">
        <v>0</v>
      </c>
      <c r="S928" t="b">
        <v>0</v>
      </c>
      <c r="T928" t="str">
        <f t="shared" si="118"/>
        <v>food</v>
      </c>
      <c r="U928" t="str">
        <f t="shared" si="119"/>
        <v>food trucks</v>
      </c>
      <c r="V928" t="s">
        <v>17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112"/>
        <v>45.85</v>
      </c>
      <c r="G929" t="s">
        <v>14</v>
      </c>
      <c r="H929" s="4">
        <f t="shared" si="113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2">
        <f t="shared" si="114"/>
        <v>41102.208333333336</v>
      </c>
      <c r="N929" s="12">
        <f t="shared" si="115"/>
        <v>41131.208333333336</v>
      </c>
      <c r="O929">
        <v>1344574800</v>
      </c>
      <c r="P929">
        <f t="shared" si="116"/>
        <v>2012</v>
      </c>
      <c r="Q929" t="str">
        <f t="shared" si="117"/>
        <v>Jul</v>
      </c>
      <c r="R929" t="b">
        <v>0</v>
      </c>
      <c r="S929" t="b">
        <v>0</v>
      </c>
      <c r="T929" t="str">
        <f t="shared" si="118"/>
        <v>theater</v>
      </c>
      <c r="U929" t="str">
        <f t="shared" si="119"/>
        <v>plays</v>
      </c>
      <c r="V929" t="s">
        <v>33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112"/>
        <v>117.32</v>
      </c>
      <c r="G930" t="s">
        <v>20</v>
      </c>
      <c r="H930" s="4">
        <f t="shared" si="113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2">
        <f t="shared" si="114"/>
        <v>41637.25</v>
      </c>
      <c r="N930" s="12">
        <f t="shared" si="115"/>
        <v>41646.25</v>
      </c>
      <c r="O930">
        <v>1389074400</v>
      </c>
      <c r="P930">
        <f t="shared" si="116"/>
        <v>2013</v>
      </c>
      <c r="Q930" t="str">
        <f t="shared" si="117"/>
        <v>Dec</v>
      </c>
      <c r="R930" t="b">
        <v>0</v>
      </c>
      <c r="S930" t="b">
        <v>0</v>
      </c>
      <c r="T930" t="str">
        <f t="shared" si="118"/>
        <v>technology</v>
      </c>
      <c r="U930" t="str">
        <f t="shared" si="119"/>
        <v>web</v>
      </c>
      <c r="V930" t="s">
        <v>28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112"/>
        <v>217.31</v>
      </c>
      <c r="G931" t="s">
        <v>20</v>
      </c>
      <c r="H931" s="4">
        <f t="shared" si="113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2">
        <f t="shared" si="114"/>
        <v>42858.208333333328</v>
      </c>
      <c r="N931" s="12">
        <f t="shared" si="115"/>
        <v>42872.208333333328</v>
      </c>
      <c r="O931">
        <v>1494997200</v>
      </c>
      <c r="P931">
        <f t="shared" si="116"/>
        <v>2017</v>
      </c>
      <c r="Q931" t="str">
        <f t="shared" si="117"/>
        <v>May</v>
      </c>
      <c r="R931" t="b">
        <v>0</v>
      </c>
      <c r="S931" t="b">
        <v>0</v>
      </c>
      <c r="T931" t="str">
        <f t="shared" si="118"/>
        <v>theater</v>
      </c>
      <c r="U931" t="str">
        <f t="shared" si="119"/>
        <v>plays</v>
      </c>
      <c r="V931" t="s">
        <v>33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112"/>
        <v>112.29</v>
      </c>
      <c r="G932" t="s">
        <v>20</v>
      </c>
      <c r="H932" s="4">
        <f t="shared" si="113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2">
        <f t="shared" si="114"/>
        <v>42060.25</v>
      </c>
      <c r="N932" s="12">
        <f t="shared" si="115"/>
        <v>42067.25</v>
      </c>
      <c r="O932">
        <v>1425448800</v>
      </c>
      <c r="P932">
        <f t="shared" si="116"/>
        <v>2015</v>
      </c>
      <c r="Q932" t="str">
        <f t="shared" si="117"/>
        <v>Feb</v>
      </c>
      <c r="R932" t="b">
        <v>0</v>
      </c>
      <c r="S932" t="b">
        <v>1</v>
      </c>
      <c r="T932" t="str">
        <f t="shared" si="118"/>
        <v>theater</v>
      </c>
      <c r="U932" t="str">
        <f t="shared" si="119"/>
        <v>plays</v>
      </c>
      <c r="V932" t="s">
        <v>33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112"/>
        <v>72.52</v>
      </c>
      <c r="G933" t="s">
        <v>14</v>
      </c>
      <c r="H933" s="4">
        <f t="shared" si="113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2">
        <f t="shared" si="114"/>
        <v>41818.208333333336</v>
      </c>
      <c r="N933" s="12">
        <f t="shared" si="115"/>
        <v>41820.208333333336</v>
      </c>
      <c r="O933">
        <v>1404104400</v>
      </c>
      <c r="P933">
        <f t="shared" si="116"/>
        <v>2014</v>
      </c>
      <c r="Q933" t="str">
        <f t="shared" si="117"/>
        <v>Jun</v>
      </c>
      <c r="R933" t="b">
        <v>0</v>
      </c>
      <c r="S933" t="b">
        <v>1</v>
      </c>
      <c r="T933" t="str">
        <f t="shared" si="118"/>
        <v>theater</v>
      </c>
      <c r="U933" t="str">
        <f t="shared" si="119"/>
        <v>plays</v>
      </c>
      <c r="V933" t="s">
        <v>33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112"/>
        <v>212.3</v>
      </c>
      <c r="G934" t="s">
        <v>20</v>
      </c>
      <c r="H934" s="4">
        <f t="shared" si="113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2">
        <f t="shared" si="114"/>
        <v>41709.208333333336</v>
      </c>
      <c r="N934" s="12">
        <f t="shared" si="115"/>
        <v>41712.208333333336</v>
      </c>
      <c r="O934">
        <v>1394773200</v>
      </c>
      <c r="P934">
        <f t="shared" si="116"/>
        <v>2014</v>
      </c>
      <c r="Q934" t="str">
        <f t="shared" si="117"/>
        <v>Mar</v>
      </c>
      <c r="R934" t="b">
        <v>0</v>
      </c>
      <c r="S934" t="b">
        <v>0</v>
      </c>
      <c r="T934" t="str">
        <f t="shared" si="118"/>
        <v>music</v>
      </c>
      <c r="U934" t="str">
        <f t="shared" si="119"/>
        <v>rock</v>
      </c>
      <c r="V934" t="s">
        <v>23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112"/>
        <v>239.75</v>
      </c>
      <c r="G935" t="s">
        <v>20</v>
      </c>
      <c r="H935" s="4">
        <f t="shared" si="113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2">
        <f t="shared" si="114"/>
        <v>41372.208333333336</v>
      </c>
      <c r="N935" s="12">
        <f t="shared" si="115"/>
        <v>41385.208333333336</v>
      </c>
      <c r="O935">
        <v>1366520400</v>
      </c>
      <c r="P935">
        <f t="shared" si="116"/>
        <v>2013</v>
      </c>
      <c r="Q935" t="str">
        <f t="shared" si="117"/>
        <v>Apr</v>
      </c>
      <c r="R935" t="b">
        <v>0</v>
      </c>
      <c r="S935" t="b">
        <v>0</v>
      </c>
      <c r="T935" t="str">
        <f t="shared" si="118"/>
        <v>theater</v>
      </c>
      <c r="U935" t="str">
        <f t="shared" si="119"/>
        <v>plays</v>
      </c>
      <c r="V935" t="s">
        <v>33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112"/>
        <v>181.94</v>
      </c>
      <c r="G936" t="s">
        <v>20</v>
      </c>
      <c r="H936" s="4">
        <f t="shared" si="113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2">
        <f t="shared" si="114"/>
        <v>42422.25</v>
      </c>
      <c r="N936" s="12">
        <f t="shared" si="115"/>
        <v>42428.25</v>
      </c>
      <c r="O936">
        <v>1456639200</v>
      </c>
      <c r="P936">
        <f t="shared" si="116"/>
        <v>2016</v>
      </c>
      <c r="Q936" t="str">
        <f t="shared" si="117"/>
        <v>Feb</v>
      </c>
      <c r="R936" t="b">
        <v>0</v>
      </c>
      <c r="S936" t="b">
        <v>0</v>
      </c>
      <c r="T936" t="str">
        <f t="shared" si="118"/>
        <v>theater</v>
      </c>
      <c r="U936" t="str">
        <f t="shared" si="119"/>
        <v>plays</v>
      </c>
      <c r="V936" t="s">
        <v>33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112"/>
        <v>164.13</v>
      </c>
      <c r="G937" t="s">
        <v>20</v>
      </c>
      <c r="H937" s="4">
        <f t="shared" si="113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2">
        <f t="shared" si="114"/>
        <v>42209.208333333328</v>
      </c>
      <c r="N937" s="12">
        <f t="shared" si="115"/>
        <v>42216.208333333328</v>
      </c>
      <c r="O937">
        <v>1438318800</v>
      </c>
      <c r="P937">
        <f t="shared" si="116"/>
        <v>2015</v>
      </c>
      <c r="Q937" t="str">
        <f t="shared" si="117"/>
        <v>Jul</v>
      </c>
      <c r="R937" t="b">
        <v>0</v>
      </c>
      <c r="S937" t="b">
        <v>0</v>
      </c>
      <c r="T937" t="str">
        <f t="shared" si="118"/>
        <v>theater</v>
      </c>
      <c r="U937" t="str">
        <f t="shared" si="119"/>
        <v>plays</v>
      </c>
      <c r="V937" t="s">
        <v>33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112"/>
        <v>1.64</v>
      </c>
      <c r="G938" t="s">
        <v>14</v>
      </c>
      <c r="H938" s="4">
        <f t="shared" si="113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2">
        <f t="shared" si="114"/>
        <v>43668.208333333328</v>
      </c>
      <c r="N938" s="12">
        <f t="shared" si="115"/>
        <v>43671.208333333328</v>
      </c>
      <c r="O938">
        <v>1564030800</v>
      </c>
      <c r="P938">
        <f t="shared" si="116"/>
        <v>2019</v>
      </c>
      <c r="Q938" t="str">
        <f t="shared" si="117"/>
        <v>Jul</v>
      </c>
      <c r="R938" t="b">
        <v>1</v>
      </c>
      <c r="S938" t="b">
        <v>0</v>
      </c>
      <c r="T938" t="str">
        <f t="shared" si="118"/>
        <v>theater</v>
      </c>
      <c r="U938" t="str">
        <f t="shared" si="119"/>
        <v>plays</v>
      </c>
      <c r="V938" t="s">
        <v>33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112"/>
        <v>49.64</v>
      </c>
      <c r="G939" t="s">
        <v>74</v>
      </c>
      <c r="H939" s="4">
        <f t="shared" si="113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2">
        <f t="shared" si="114"/>
        <v>42334.25</v>
      </c>
      <c r="N939" s="12">
        <f t="shared" si="115"/>
        <v>42343.25</v>
      </c>
      <c r="O939">
        <v>1449295200</v>
      </c>
      <c r="P939">
        <f t="shared" si="116"/>
        <v>2015</v>
      </c>
      <c r="Q939" t="str">
        <f t="shared" si="117"/>
        <v>Nov</v>
      </c>
      <c r="R939" t="b">
        <v>0</v>
      </c>
      <c r="S939" t="b">
        <v>0</v>
      </c>
      <c r="T939" t="str">
        <f t="shared" si="118"/>
        <v>film &amp; video</v>
      </c>
      <c r="U939" t="str">
        <f t="shared" si="119"/>
        <v>documentary</v>
      </c>
      <c r="V939" t="s">
        <v>42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112"/>
        <v>109.71</v>
      </c>
      <c r="G940" t="s">
        <v>20</v>
      </c>
      <c r="H940" s="4">
        <f t="shared" si="113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2">
        <f t="shared" si="114"/>
        <v>43263.208333333328</v>
      </c>
      <c r="N940" s="12">
        <f t="shared" si="115"/>
        <v>43299.208333333328</v>
      </c>
      <c r="O940">
        <v>1531890000</v>
      </c>
      <c r="P940">
        <f t="shared" si="116"/>
        <v>2018</v>
      </c>
      <c r="Q940" t="str">
        <f t="shared" si="117"/>
        <v>Jun</v>
      </c>
      <c r="R940" t="b">
        <v>0</v>
      </c>
      <c r="S940" t="b">
        <v>1</v>
      </c>
      <c r="T940" t="str">
        <f t="shared" si="118"/>
        <v>publishing</v>
      </c>
      <c r="U940" t="str">
        <f t="shared" si="119"/>
        <v>fiction</v>
      </c>
      <c r="V940" t="s">
        <v>119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112"/>
        <v>49.22</v>
      </c>
      <c r="G941" t="s">
        <v>14</v>
      </c>
      <c r="H941" s="4">
        <f t="shared" si="113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2">
        <f t="shared" si="114"/>
        <v>40670.208333333336</v>
      </c>
      <c r="N941" s="12">
        <f t="shared" si="115"/>
        <v>40687.208333333336</v>
      </c>
      <c r="O941">
        <v>1306213200</v>
      </c>
      <c r="P941">
        <f t="shared" si="116"/>
        <v>2011</v>
      </c>
      <c r="Q941" t="str">
        <f t="shared" si="117"/>
        <v>May</v>
      </c>
      <c r="R941" t="b">
        <v>0</v>
      </c>
      <c r="S941" t="b">
        <v>1</v>
      </c>
      <c r="T941" t="str">
        <f t="shared" si="118"/>
        <v>games</v>
      </c>
      <c r="U941" t="str">
        <f t="shared" si="119"/>
        <v>video games</v>
      </c>
      <c r="V941" t="s">
        <v>89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112"/>
        <v>62.23</v>
      </c>
      <c r="G942" t="s">
        <v>47</v>
      </c>
      <c r="H942" s="4">
        <f t="shared" si="113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114"/>
        <v>41244.25</v>
      </c>
      <c r="N942" s="12">
        <f t="shared" si="115"/>
        <v>41266.25</v>
      </c>
      <c r="O942">
        <v>1356242400</v>
      </c>
      <c r="P942">
        <f t="shared" si="116"/>
        <v>2012</v>
      </c>
      <c r="Q942" t="str">
        <f t="shared" si="117"/>
        <v>Dec</v>
      </c>
      <c r="R942" t="b">
        <v>0</v>
      </c>
      <c r="S942" t="b">
        <v>0</v>
      </c>
      <c r="T942" t="str">
        <f t="shared" si="118"/>
        <v>technology</v>
      </c>
      <c r="U942" t="str">
        <f t="shared" si="119"/>
        <v>web</v>
      </c>
      <c r="V942" t="s">
        <v>28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112"/>
        <v>13.06</v>
      </c>
      <c r="G943" t="s">
        <v>14</v>
      </c>
      <c r="H943" s="4">
        <f t="shared" si="113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2">
        <f t="shared" si="114"/>
        <v>40552.25</v>
      </c>
      <c r="N943" s="12">
        <f t="shared" si="115"/>
        <v>40587.25</v>
      </c>
      <c r="O943">
        <v>1297576800</v>
      </c>
      <c r="P943">
        <f t="shared" si="116"/>
        <v>2011</v>
      </c>
      <c r="Q943" t="str">
        <f t="shared" si="117"/>
        <v>Jan</v>
      </c>
      <c r="R943" t="b">
        <v>1</v>
      </c>
      <c r="S943" t="b">
        <v>0</v>
      </c>
      <c r="T943" t="str">
        <f t="shared" si="118"/>
        <v>theater</v>
      </c>
      <c r="U943" t="str">
        <f t="shared" si="119"/>
        <v>plays</v>
      </c>
      <c r="V943" t="s">
        <v>33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112"/>
        <v>64.64</v>
      </c>
      <c r="G944" t="s">
        <v>14</v>
      </c>
      <c r="H944" s="4">
        <f t="shared" si="113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2">
        <f t="shared" si="114"/>
        <v>40568.25</v>
      </c>
      <c r="N944" s="12">
        <f t="shared" si="115"/>
        <v>40571.25</v>
      </c>
      <c r="O944">
        <v>1296194400</v>
      </c>
      <c r="P944">
        <f t="shared" si="116"/>
        <v>2011</v>
      </c>
      <c r="Q944" t="str">
        <f t="shared" si="117"/>
        <v>Jan</v>
      </c>
      <c r="R944" t="b">
        <v>0</v>
      </c>
      <c r="S944" t="b">
        <v>0</v>
      </c>
      <c r="T944" t="str">
        <f t="shared" si="118"/>
        <v>theater</v>
      </c>
      <c r="U944" t="str">
        <f t="shared" si="119"/>
        <v>plays</v>
      </c>
      <c r="V944" t="s">
        <v>33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112"/>
        <v>159.59</v>
      </c>
      <c r="G945" t="s">
        <v>20</v>
      </c>
      <c r="H945" s="4">
        <f t="shared" si="113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2">
        <f t="shared" si="114"/>
        <v>41906.208333333336</v>
      </c>
      <c r="N945" s="12">
        <f t="shared" si="115"/>
        <v>41941.208333333336</v>
      </c>
      <c r="O945">
        <v>1414558800</v>
      </c>
      <c r="P945">
        <f t="shared" si="116"/>
        <v>2014</v>
      </c>
      <c r="Q945" t="str">
        <f t="shared" si="117"/>
        <v>Sep</v>
      </c>
      <c r="R945" t="b">
        <v>0</v>
      </c>
      <c r="S945" t="b">
        <v>0</v>
      </c>
      <c r="T945" t="str">
        <f t="shared" si="118"/>
        <v>food</v>
      </c>
      <c r="U945" t="str">
        <f t="shared" si="119"/>
        <v>food trucks</v>
      </c>
      <c r="V945" t="s">
        <v>17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112"/>
        <v>81.42</v>
      </c>
      <c r="G946" t="s">
        <v>14</v>
      </c>
      <c r="H946" s="4">
        <f t="shared" si="113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2">
        <f t="shared" si="114"/>
        <v>42776.25</v>
      </c>
      <c r="N946" s="12">
        <f t="shared" si="115"/>
        <v>42795.25</v>
      </c>
      <c r="O946">
        <v>1488348000</v>
      </c>
      <c r="P946">
        <f t="shared" si="116"/>
        <v>2017</v>
      </c>
      <c r="Q946" t="str">
        <f t="shared" si="117"/>
        <v>Feb</v>
      </c>
      <c r="R946" t="b">
        <v>0</v>
      </c>
      <c r="S946" t="b">
        <v>0</v>
      </c>
      <c r="T946" t="str">
        <f t="shared" si="118"/>
        <v>photography</v>
      </c>
      <c r="U946" t="str">
        <f t="shared" si="119"/>
        <v>photography books</v>
      </c>
      <c r="V946" t="s">
        <v>122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112"/>
        <v>32.44</v>
      </c>
      <c r="G947" t="s">
        <v>14</v>
      </c>
      <c r="H947" s="4">
        <f t="shared" si="113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2">
        <f t="shared" si="114"/>
        <v>41004.208333333336</v>
      </c>
      <c r="N947" s="12">
        <f t="shared" si="115"/>
        <v>41019.208333333336</v>
      </c>
      <c r="O947">
        <v>1334898000</v>
      </c>
      <c r="P947">
        <f t="shared" si="116"/>
        <v>2012</v>
      </c>
      <c r="Q947" t="str">
        <f t="shared" si="117"/>
        <v>Apr</v>
      </c>
      <c r="R947" t="b">
        <v>1</v>
      </c>
      <c r="S947" t="b">
        <v>0</v>
      </c>
      <c r="T947" t="str">
        <f t="shared" si="118"/>
        <v>photography</v>
      </c>
      <c r="U947" t="str">
        <f t="shared" si="119"/>
        <v>photography books</v>
      </c>
      <c r="V947" t="s">
        <v>122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112"/>
        <v>9.91</v>
      </c>
      <c r="G948" t="s">
        <v>14</v>
      </c>
      <c r="H948" s="4">
        <f t="shared" si="113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2">
        <f t="shared" si="114"/>
        <v>40710.208333333336</v>
      </c>
      <c r="N948" s="12">
        <f t="shared" si="115"/>
        <v>40712.208333333336</v>
      </c>
      <c r="O948">
        <v>1308373200</v>
      </c>
      <c r="P948">
        <f t="shared" si="116"/>
        <v>2011</v>
      </c>
      <c r="Q948" t="str">
        <f t="shared" si="117"/>
        <v>Jun</v>
      </c>
      <c r="R948" t="b">
        <v>0</v>
      </c>
      <c r="S948" t="b">
        <v>0</v>
      </c>
      <c r="T948" t="str">
        <f t="shared" si="118"/>
        <v>theater</v>
      </c>
      <c r="U948" t="str">
        <f t="shared" si="119"/>
        <v>plays</v>
      </c>
      <c r="V948" t="s">
        <v>33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112"/>
        <v>26.69</v>
      </c>
      <c r="G949" t="s">
        <v>14</v>
      </c>
      <c r="H949" s="4">
        <f t="shared" si="113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2">
        <f t="shared" si="114"/>
        <v>41908.208333333336</v>
      </c>
      <c r="N949" s="12">
        <f t="shared" si="115"/>
        <v>41915.208333333336</v>
      </c>
      <c r="O949">
        <v>1412312400</v>
      </c>
      <c r="P949">
        <f t="shared" si="116"/>
        <v>2014</v>
      </c>
      <c r="Q949" t="str">
        <f t="shared" si="117"/>
        <v>Sep</v>
      </c>
      <c r="R949" t="b">
        <v>0</v>
      </c>
      <c r="S949" t="b">
        <v>0</v>
      </c>
      <c r="T949" t="str">
        <f t="shared" si="118"/>
        <v>theater</v>
      </c>
      <c r="U949" t="str">
        <f t="shared" si="119"/>
        <v>plays</v>
      </c>
      <c r="V949" t="s">
        <v>33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112"/>
        <v>62.96</v>
      </c>
      <c r="G950" t="s">
        <v>74</v>
      </c>
      <c r="H950" s="4">
        <f t="shared" si="113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2">
        <f t="shared" si="114"/>
        <v>41985.25</v>
      </c>
      <c r="N950" s="12">
        <f t="shared" si="115"/>
        <v>41995.25</v>
      </c>
      <c r="O950">
        <v>1419228000</v>
      </c>
      <c r="P950">
        <f t="shared" si="116"/>
        <v>2014</v>
      </c>
      <c r="Q950" t="str">
        <f t="shared" si="117"/>
        <v>Dec</v>
      </c>
      <c r="R950" t="b">
        <v>1</v>
      </c>
      <c r="S950" t="b">
        <v>1</v>
      </c>
      <c r="T950" t="str">
        <f t="shared" si="118"/>
        <v>film &amp; video</v>
      </c>
      <c r="U950" t="str">
        <f t="shared" si="119"/>
        <v>documentary</v>
      </c>
      <c r="V950" t="s">
        <v>42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112"/>
        <v>161.36000000000001</v>
      </c>
      <c r="G951" t="s">
        <v>20</v>
      </c>
      <c r="H951" s="4">
        <f t="shared" si="113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2">
        <f t="shared" si="114"/>
        <v>42112.208333333328</v>
      </c>
      <c r="N951" s="12">
        <f t="shared" si="115"/>
        <v>42131.208333333328</v>
      </c>
      <c r="O951">
        <v>1430974800</v>
      </c>
      <c r="P951">
        <f t="shared" si="116"/>
        <v>2015</v>
      </c>
      <c r="Q951" t="str">
        <f t="shared" si="117"/>
        <v>Apr</v>
      </c>
      <c r="R951" t="b">
        <v>0</v>
      </c>
      <c r="S951" t="b">
        <v>0</v>
      </c>
      <c r="T951" t="str">
        <f t="shared" si="118"/>
        <v>technology</v>
      </c>
      <c r="U951" t="str">
        <f t="shared" si="119"/>
        <v>web</v>
      </c>
      <c r="V951" t="s">
        <v>28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112"/>
        <v>5</v>
      </c>
      <c r="G952" t="s">
        <v>14</v>
      </c>
      <c r="H952" s="4">
        <f t="shared" si="113"/>
        <v>5</v>
      </c>
      <c r="I952">
        <v>1</v>
      </c>
      <c r="J952" t="s">
        <v>21</v>
      </c>
      <c r="K952" t="s">
        <v>22</v>
      </c>
      <c r="L952">
        <v>1555390800</v>
      </c>
      <c r="M952" s="12">
        <f t="shared" si="114"/>
        <v>43571.208333333328</v>
      </c>
      <c r="N952" s="12">
        <f t="shared" si="115"/>
        <v>43576.208333333328</v>
      </c>
      <c r="O952">
        <v>1555822800</v>
      </c>
      <c r="P952">
        <f t="shared" si="116"/>
        <v>2019</v>
      </c>
      <c r="Q952" t="str">
        <f t="shared" si="117"/>
        <v>Apr</v>
      </c>
      <c r="R952" t="b">
        <v>0</v>
      </c>
      <c r="S952" t="b">
        <v>1</v>
      </c>
      <c r="T952" t="str">
        <f t="shared" si="118"/>
        <v>theater</v>
      </c>
      <c r="U952" t="str">
        <f t="shared" si="119"/>
        <v>plays</v>
      </c>
      <c r="V952" t="s">
        <v>33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112"/>
        <v>1096.94</v>
      </c>
      <c r="G953" t="s">
        <v>20</v>
      </c>
      <c r="H953" s="4">
        <f t="shared" si="113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2">
        <f t="shared" si="114"/>
        <v>42730.25</v>
      </c>
      <c r="N953" s="12">
        <f t="shared" si="115"/>
        <v>42731.25</v>
      </c>
      <c r="O953">
        <v>1482818400</v>
      </c>
      <c r="P953">
        <f t="shared" si="116"/>
        <v>2016</v>
      </c>
      <c r="Q953" t="str">
        <f t="shared" si="117"/>
        <v>Dec</v>
      </c>
      <c r="R953" t="b">
        <v>0</v>
      </c>
      <c r="S953" t="b">
        <v>1</v>
      </c>
      <c r="T953" t="str">
        <f t="shared" si="118"/>
        <v>music</v>
      </c>
      <c r="U953" t="str">
        <f t="shared" si="119"/>
        <v>rock</v>
      </c>
      <c r="V953" t="s">
        <v>23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112"/>
        <v>70.09</v>
      </c>
      <c r="G954" t="s">
        <v>74</v>
      </c>
      <c r="H954" s="4">
        <f t="shared" si="113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2">
        <f t="shared" si="114"/>
        <v>42591.208333333328</v>
      </c>
      <c r="N954" s="12">
        <f t="shared" si="115"/>
        <v>42605.208333333328</v>
      </c>
      <c r="O954">
        <v>1471928400</v>
      </c>
      <c r="P954">
        <f t="shared" si="116"/>
        <v>2016</v>
      </c>
      <c r="Q954" t="str">
        <f t="shared" si="117"/>
        <v>Aug</v>
      </c>
      <c r="R954" t="b">
        <v>0</v>
      </c>
      <c r="S954" t="b">
        <v>0</v>
      </c>
      <c r="T954" t="str">
        <f t="shared" si="118"/>
        <v>film &amp; video</v>
      </c>
      <c r="U954" t="str">
        <f t="shared" si="119"/>
        <v>documentary</v>
      </c>
      <c r="V954" t="s">
        <v>42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112"/>
        <v>60</v>
      </c>
      <c r="G955" t="s">
        <v>14</v>
      </c>
      <c r="H955" s="4">
        <f t="shared" si="113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2">
        <f t="shared" si="114"/>
        <v>42358.25</v>
      </c>
      <c r="N955" s="12">
        <f t="shared" si="115"/>
        <v>42394.25</v>
      </c>
      <c r="O955">
        <v>1453701600</v>
      </c>
      <c r="P955">
        <f t="shared" si="116"/>
        <v>2015</v>
      </c>
      <c r="Q955" t="str">
        <f t="shared" si="117"/>
        <v>Dec</v>
      </c>
      <c r="R955" t="b">
        <v>0</v>
      </c>
      <c r="S955" t="b">
        <v>1</v>
      </c>
      <c r="T955" t="str">
        <f t="shared" si="118"/>
        <v>film &amp; video</v>
      </c>
      <c r="U955" t="str">
        <f t="shared" si="119"/>
        <v>science fiction</v>
      </c>
      <c r="V955" t="s">
        <v>474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112"/>
        <v>367.1</v>
      </c>
      <c r="G956" t="s">
        <v>20</v>
      </c>
      <c r="H956" s="4">
        <f t="shared" si="113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2">
        <f t="shared" si="114"/>
        <v>41174.208333333336</v>
      </c>
      <c r="N956" s="12">
        <f t="shared" si="115"/>
        <v>41198.208333333336</v>
      </c>
      <c r="O956">
        <v>1350363600</v>
      </c>
      <c r="P956">
        <f t="shared" si="116"/>
        <v>2012</v>
      </c>
      <c r="Q956" t="str">
        <f t="shared" si="117"/>
        <v>Sep</v>
      </c>
      <c r="R956" t="b">
        <v>0</v>
      </c>
      <c r="S956" t="b">
        <v>0</v>
      </c>
      <c r="T956" t="str">
        <f t="shared" si="118"/>
        <v>technology</v>
      </c>
      <c r="U956" t="str">
        <f t="shared" si="119"/>
        <v>web</v>
      </c>
      <c r="V956" t="s">
        <v>28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112"/>
        <v>1109</v>
      </c>
      <c r="G957" t="s">
        <v>20</v>
      </c>
      <c r="H957" s="4">
        <f t="shared" si="113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2">
        <f t="shared" si="114"/>
        <v>41238.25</v>
      </c>
      <c r="N957" s="12">
        <f t="shared" si="115"/>
        <v>41240.25</v>
      </c>
      <c r="O957">
        <v>1353996000</v>
      </c>
      <c r="P957">
        <f t="shared" si="116"/>
        <v>2012</v>
      </c>
      <c r="Q957" t="str">
        <f t="shared" si="117"/>
        <v>Nov</v>
      </c>
      <c r="R957" t="b">
        <v>0</v>
      </c>
      <c r="S957" t="b">
        <v>0</v>
      </c>
      <c r="T957" t="str">
        <f t="shared" si="118"/>
        <v>theater</v>
      </c>
      <c r="U957" t="str">
        <f t="shared" si="119"/>
        <v>plays</v>
      </c>
      <c r="V957" t="s">
        <v>33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112"/>
        <v>19.03</v>
      </c>
      <c r="G958" t="s">
        <v>14</v>
      </c>
      <c r="H958" s="4">
        <f t="shared" si="113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2">
        <f t="shared" si="114"/>
        <v>42360.25</v>
      </c>
      <c r="N958" s="12">
        <f t="shared" si="115"/>
        <v>42364.25</v>
      </c>
      <c r="O958">
        <v>1451109600</v>
      </c>
      <c r="P958">
        <f t="shared" si="116"/>
        <v>2015</v>
      </c>
      <c r="Q958" t="str">
        <f t="shared" si="117"/>
        <v>Dec</v>
      </c>
      <c r="R958" t="b">
        <v>0</v>
      </c>
      <c r="S958" t="b">
        <v>0</v>
      </c>
      <c r="T958" t="str">
        <f t="shared" si="118"/>
        <v>film &amp; video</v>
      </c>
      <c r="U958" t="str">
        <f t="shared" si="119"/>
        <v>science fiction</v>
      </c>
      <c r="V958" t="s">
        <v>474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112"/>
        <v>126.88</v>
      </c>
      <c r="G959" t="s">
        <v>20</v>
      </c>
      <c r="H959" s="4">
        <f t="shared" si="113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2">
        <f t="shared" si="114"/>
        <v>40955.25</v>
      </c>
      <c r="N959" s="12">
        <f t="shared" si="115"/>
        <v>40958.25</v>
      </c>
      <c r="O959">
        <v>1329631200</v>
      </c>
      <c r="P959">
        <f t="shared" si="116"/>
        <v>2012</v>
      </c>
      <c r="Q959" t="str">
        <f t="shared" si="117"/>
        <v>Feb</v>
      </c>
      <c r="R959" t="b">
        <v>0</v>
      </c>
      <c r="S959" t="b">
        <v>0</v>
      </c>
      <c r="T959" t="str">
        <f t="shared" si="118"/>
        <v>theater</v>
      </c>
      <c r="U959" t="str">
        <f t="shared" si="119"/>
        <v>plays</v>
      </c>
      <c r="V959" t="s">
        <v>33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112"/>
        <v>734.64</v>
      </c>
      <c r="G960" t="s">
        <v>20</v>
      </c>
      <c r="H960" s="4">
        <f t="shared" si="113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2">
        <f t="shared" si="114"/>
        <v>40350.208333333336</v>
      </c>
      <c r="N960" s="12">
        <f t="shared" si="115"/>
        <v>40372.208333333336</v>
      </c>
      <c r="O960">
        <v>1278997200</v>
      </c>
      <c r="P960">
        <f t="shared" si="116"/>
        <v>2010</v>
      </c>
      <c r="Q960" t="str">
        <f t="shared" si="117"/>
        <v>Jun</v>
      </c>
      <c r="R960" t="b">
        <v>0</v>
      </c>
      <c r="S960" t="b">
        <v>0</v>
      </c>
      <c r="T960" t="str">
        <f t="shared" si="118"/>
        <v>film &amp; video</v>
      </c>
      <c r="U960" t="str">
        <f t="shared" si="119"/>
        <v>animation</v>
      </c>
      <c r="V960" t="s">
        <v>71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112"/>
        <v>4.57</v>
      </c>
      <c r="G961" t="s">
        <v>14</v>
      </c>
      <c r="H961" s="4">
        <f t="shared" si="113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2">
        <f t="shared" si="114"/>
        <v>40357.208333333336</v>
      </c>
      <c r="N961" s="12">
        <f t="shared" si="115"/>
        <v>40385.208333333336</v>
      </c>
      <c r="O961">
        <v>1280120400</v>
      </c>
      <c r="P961">
        <f t="shared" si="116"/>
        <v>2010</v>
      </c>
      <c r="Q961" t="str">
        <f t="shared" si="117"/>
        <v>Jun</v>
      </c>
      <c r="R961" t="b">
        <v>0</v>
      </c>
      <c r="S961" t="b">
        <v>0</v>
      </c>
      <c r="T961" t="str">
        <f t="shared" si="118"/>
        <v>publishing</v>
      </c>
      <c r="U961" t="str">
        <f t="shared" si="119"/>
        <v>translations</v>
      </c>
      <c r="V961" t="s">
        <v>206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si="112"/>
        <v>85.05</v>
      </c>
      <c r="G962" t="s">
        <v>14</v>
      </c>
      <c r="H962" s="4">
        <f t="shared" si="113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2">
        <f t="shared" si="114"/>
        <v>42408.25</v>
      </c>
      <c r="N962" s="12">
        <f t="shared" si="115"/>
        <v>42445.208333333328</v>
      </c>
      <c r="O962">
        <v>1458104400</v>
      </c>
      <c r="P962">
        <f t="shared" si="116"/>
        <v>2016</v>
      </c>
      <c r="Q962" t="str">
        <f t="shared" si="117"/>
        <v>Feb</v>
      </c>
      <c r="R962" t="b">
        <v>0</v>
      </c>
      <c r="S962" t="b">
        <v>0</v>
      </c>
      <c r="T962" t="str">
        <f t="shared" si="118"/>
        <v>technology</v>
      </c>
      <c r="U962" t="str">
        <f t="shared" si="119"/>
        <v>web</v>
      </c>
      <c r="V962" t="s">
        <v>28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ref="F963:F1001" si="120">ROUND(E963/D963*100,2)</f>
        <v>119.3</v>
      </c>
      <c r="G963" t="s">
        <v>20</v>
      </c>
      <c r="H963" s="4">
        <f t="shared" ref="H963:H1001" si="121">IF(E963=0,0,E963/I963)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2">
        <f t="shared" ref="M963:M1001" si="122">(((L963/60)/60)/24)+DATE(1970,1,1)</f>
        <v>40591.25</v>
      </c>
      <c r="N963" s="12">
        <f t="shared" ref="N963:N1001" si="123">(((O963/60)/60)/24)+DATE(1970,1,1)</f>
        <v>40595.25</v>
      </c>
      <c r="O963">
        <v>1298268000</v>
      </c>
      <c r="P963">
        <f t="shared" ref="P963:P1001" si="124">YEAR(M963)</f>
        <v>2011</v>
      </c>
      <c r="Q963" t="str">
        <f t="shared" ref="Q963:Q1001" si="125">TEXT(MONTH(M963)*29,"mmm")</f>
        <v>Feb</v>
      </c>
      <c r="R963" t="b">
        <v>0</v>
      </c>
      <c r="S963" t="b">
        <v>0</v>
      </c>
      <c r="T963" t="str">
        <f t="shared" ref="T963:T1001" si="126">LEFT(V963,SEARCH("/",V963,1)-1)</f>
        <v>publishing</v>
      </c>
      <c r="U963" t="str">
        <f t="shared" ref="U963:U1001" si="127">RIGHT(V963,LEN(V963)-SEARCH("/",V963,1))</f>
        <v>translations</v>
      </c>
      <c r="V963" t="s">
        <v>206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120"/>
        <v>296.02999999999997</v>
      </c>
      <c r="G964" t="s">
        <v>20</v>
      </c>
      <c r="H964" s="4">
        <f t="shared" si="12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2">
        <f t="shared" si="122"/>
        <v>41592.25</v>
      </c>
      <c r="N964" s="12">
        <f t="shared" si="123"/>
        <v>41613.25</v>
      </c>
      <c r="O964">
        <v>1386223200</v>
      </c>
      <c r="P964">
        <f t="shared" si="124"/>
        <v>2013</v>
      </c>
      <c r="Q964" t="str">
        <f t="shared" si="125"/>
        <v>Nov</v>
      </c>
      <c r="R964" t="b">
        <v>0</v>
      </c>
      <c r="S964" t="b">
        <v>0</v>
      </c>
      <c r="T964" t="str">
        <f t="shared" si="126"/>
        <v>food</v>
      </c>
      <c r="U964" t="str">
        <f t="shared" si="127"/>
        <v>food trucks</v>
      </c>
      <c r="V964" t="s">
        <v>17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120"/>
        <v>84.69</v>
      </c>
      <c r="G965" t="s">
        <v>14</v>
      </c>
      <c r="H965" s="4">
        <f t="shared" si="12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2">
        <f t="shared" si="122"/>
        <v>40607.25</v>
      </c>
      <c r="N965" s="12">
        <f t="shared" si="123"/>
        <v>40613.25</v>
      </c>
      <c r="O965">
        <v>1299823200</v>
      </c>
      <c r="P965">
        <f t="shared" si="124"/>
        <v>2011</v>
      </c>
      <c r="Q965" t="str">
        <f t="shared" si="125"/>
        <v>Mar</v>
      </c>
      <c r="R965" t="b">
        <v>0</v>
      </c>
      <c r="S965" t="b">
        <v>1</v>
      </c>
      <c r="T965" t="str">
        <f t="shared" si="126"/>
        <v>photography</v>
      </c>
      <c r="U965" t="str">
        <f t="shared" si="127"/>
        <v>photography books</v>
      </c>
      <c r="V965" t="s">
        <v>122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120"/>
        <v>355.78</v>
      </c>
      <c r="G966" t="s">
        <v>20</v>
      </c>
      <c r="H966" s="4">
        <f t="shared" si="12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2">
        <f t="shared" si="122"/>
        <v>42135.208333333328</v>
      </c>
      <c r="N966" s="12">
        <f t="shared" si="123"/>
        <v>42140.208333333328</v>
      </c>
      <c r="O966">
        <v>1431752400</v>
      </c>
      <c r="P966">
        <f t="shared" si="124"/>
        <v>2015</v>
      </c>
      <c r="Q966" t="str">
        <f t="shared" si="125"/>
        <v>May</v>
      </c>
      <c r="R966" t="b">
        <v>0</v>
      </c>
      <c r="S966" t="b">
        <v>0</v>
      </c>
      <c r="T966" t="str">
        <f t="shared" si="126"/>
        <v>theater</v>
      </c>
      <c r="U966" t="str">
        <f t="shared" si="127"/>
        <v>plays</v>
      </c>
      <c r="V966" t="s">
        <v>33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120"/>
        <v>386.41</v>
      </c>
      <c r="G967" t="s">
        <v>20</v>
      </c>
      <c r="H967" s="4">
        <f t="shared" si="12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2">
        <f t="shared" si="122"/>
        <v>40203.25</v>
      </c>
      <c r="N967" s="12">
        <f t="shared" si="123"/>
        <v>40243.25</v>
      </c>
      <c r="O967">
        <v>1267855200</v>
      </c>
      <c r="P967">
        <f t="shared" si="124"/>
        <v>2010</v>
      </c>
      <c r="Q967" t="str">
        <f t="shared" si="125"/>
        <v>Jan</v>
      </c>
      <c r="R967" t="b">
        <v>0</v>
      </c>
      <c r="S967" t="b">
        <v>0</v>
      </c>
      <c r="T967" t="str">
        <f t="shared" si="126"/>
        <v>music</v>
      </c>
      <c r="U967" t="str">
        <f t="shared" si="127"/>
        <v>rock</v>
      </c>
      <c r="V967" t="s">
        <v>23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120"/>
        <v>792.24</v>
      </c>
      <c r="G968" t="s">
        <v>20</v>
      </c>
      <c r="H968" s="4">
        <f t="shared" si="12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2">
        <f t="shared" si="122"/>
        <v>42901.208333333328</v>
      </c>
      <c r="N968" s="12">
        <f t="shared" si="123"/>
        <v>42903.208333333328</v>
      </c>
      <c r="O968">
        <v>1497675600</v>
      </c>
      <c r="P968">
        <f t="shared" si="124"/>
        <v>2017</v>
      </c>
      <c r="Q968" t="str">
        <f t="shared" si="125"/>
        <v>Jun</v>
      </c>
      <c r="R968" t="b">
        <v>0</v>
      </c>
      <c r="S968" t="b">
        <v>0</v>
      </c>
      <c r="T968" t="str">
        <f t="shared" si="126"/>
        <v>theater</v>
      </c>
      <c r="U968" t="str">
        <f t="shared" si="127"/>
        <v>plays</v>
      </c>
      <c r="V968" t="s">
        <v>33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120"/>
        <v>137.03</v>
      </c>
      <c r="G969" t="s">
        <v>20</v>
      </c>
      <c r="H969" s="4">
        <f t="shared" si="12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2">
        <f t="shared" si="122"/>
        <v>41005.208333333336</v>
      </c>
      <c r="N969" s="12">
        <f t="shared" si="123"/>
        <v>41042.208333333336</v>
      </c>
      <c r="O969">
        <v>1336885200</v>
      </c>
      <c r="P969">
        <f t="shared" si="124"/>
        <v>2012</v>
      </c>
      <c r="Q969" t="str">
        <f t="shared" si="125"/>
        <v>Apr</v>
      </c>
      <c r="R969" t="b">
        <v>0</v>
      </c>
      <c r="S969" t="b">
        <v>0</v>
      </c>
      <c r="T969" t="str">
        <f t="shared" si="126"/>
        <v>music</v>
      </c>
      <c r="U969" t="str">
        <f t="shared" si="127"/>
        <v>world music</v>
      </c>
      <c r="V969" t="s">
        <v>319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120"/>
        <v>338.21</v>
      </c>
      <c r="G970" t="s">
        <v>20</v>
      </c>
      <c r="H970" s="4">
        <f t="shared" si="12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2">
        <f t="shared" si="122"/>
        <v>40544.25</v>
      </c>
      <c r="N970" s="12">
        <f t="shared" si="123"/>
        <v>40559.25</v>
      </c>
      <c r="O970">
        <v>1295157600</v>
      </c>
      <c r="P970">
        <f t="shared" si="124"/>
        <v>2011</v>
      </c>
      <c r="Q970" t="str">
        <f t="shared" si="125"/>
        <v>Jan</v>
      </c>
      <c r="R970" t="b">
        <v>0</v>
      </c>
      <c r="S970" t="b">
        <v>0</v>
      </c>
      <c r="T970" t="str">
        <f t="shared" si="126"/>
        <v>food</v>
      </c>
      <c r="U970" t="str">
        <f t="shared" si="127"/>
        <v>food trucks</v>
      </c>
      <c r="V970" t="s">
        <v>17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120"/>
        <v>108.23</v>
      </c>
      <c r="G971" t="s">
        <v>20</v>
      </c>
      <c r="H971" s="4">
        <f t="shared" si="12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2">
        <f t="shared" si="122"/>
        <v>43821.25</v>
      </c>
      <c r="N971" s="12">
        <f t="shared" si="123"/>
        <v>43828.25</v>
      </c>
      <c r="O971">
        <v>1577599200</v>
      </c>
      <c r="P971">
        <f t="shared" si="124"/>
        <v>2019</v>
      </c>
      <c r="Q971" t="str">
        <f t="shared" si="125"/>
        <v>Dec</v>
      </c>
      <c r="R971" t="b">
        <v>0</v>
      </c>
      <c r="S971" t="b">
        <v>0</v>
      </c>
      <c r="T971" t="str">
        <f t="shared" si="126"/>
        <v>theater</v>
      </c>
      <c r="U971" t="str">
        <f t="shared" si="127"/>
        <v>plays</v>
      </c>
      <c r="V971" t="s">
        <v>33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120"/>
        <v>60.76</v>
      </c>
      <c r="G972" t="s">
        <v>14</v>
      </c>
      <c r="H972" s="4">
        <f t="shared" si="12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2">
        <f t="shared" si="122"/>
        <v>40672.208333333336</v>
      </c>
      <c r="N972" s="12">
        <f t="shared" si="123"/>
        <v>40673.208333333336</v>
      </c>
      <c r="O972">
        <v>1305003600</v>
      </c>
      <c r="P972">
        <f t="shared" si="124"/>
        <v>2011</v>
      </c>
      <c r="Q972" t="str">
        <f t="shared" si="125"/>
        <v>May</v>
      </c>
      <c r="R972" t="b">
        <v>0</v>
      </c>
      <c r="S972" t="b">
        <v>0</v>
      </c>
      <c r="T972" t="str">
        <f t="shared" si="126"/>
        <v>theater</v>
      </c>
      <c r="U972" t="str">
        <f t="shared" si="127"/>
        <v>plays</v>
      </c>
      <c r="V972" t="s">
        <v>33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120"/>
        <v>27.73</v>
      </c>
      <c r="G973" t="s">
        <v>14</v>
      </c>
      <c r="H973" s="4">
        <f t="shared" si="12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2">
        <f t="shared" si="122"/>
        <v>41555.208333333336</v>
      </c>
      <c r="N973" s="12">
        <f t="shared" si="123"/>
        <v>41561.208333333336</v>
      </c>
      <c r="O973">
        <v>1381726800</v>
      </c>
      <c r="P973">
        <f t="shared" si="124"/>
        <v>2013</v>
      </c>
      <c r="Q973" t="str">
        <f t="shared" si="125"/>
        <v>Oct</v>
      </c>
      <c r="R973" t="b">
        <v>0</v>
      </c>
      <c r="S973" t="b">
        <v>0</v>
      </c>
      <c r="T973" t="str">
        <f t="shared" si="126"/>
        <v>film &amp; video</v>
      </c>
      <c r="U973" t="str">
        <f t="shared" si="127"/>
        <v>television</v>
      </c>
      <c r="V973" t="s">
        <v>269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120"/>
        <v>228.39</v>
      </c>
      <c r="G974" t="s">
        <v>20</v>
      </c>
      <c r="H974" s="4">
        <f t="shared" si="12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2">
        <f t="shared" si="122"/>
        <v>41792.208333333336</v>
      </c>
      <c r="N974" s="12">
        <f t="shared" si="123"/>
        <v>41801.208333333336</v>
      </c>
      <c r="O974">
        <v>1402462800</v>
      </c>
      <c r="P974">
        <f t="shared" si="124"/>
        <v>2014</v>
      </c>
      <c r="Q974" t="str">
        <f t="shared" si="125"/>
        <v>Jun</v>
      </c>
      <c r="R974" t="b">
        <v>0</v>
      </c>
      <c r="S974" t="b">
        <v>1</v>
      </c>
      <c r="T974" t="str">
        <f t="shared" si="126"/>
        <v>technology</v>
      </c>
      <c r="U974" t="str">
        <f t="shared" si="127"/>
        <v>web</v>
      </c>
      <c r="V974" t="s">
        <v>28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120"/>
        <v>21.62</v>
      </c>
      <c r="G975" t="s">
        <v>14</v>
      </c>
      <c r="H975" s="4">
        <f t="shared" si="12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2">
        <f t="shared" si="122"/>
        <v>40522.25</v>
      </c>
      <c r="N975" s="12">
        <f t="shared" si="123"/>
        <v>40524.25</v>
      </c>
      <c r="O975">
        <v>1292133600</v>
      </c>
      <c r="P975">
        <f t="shared" si="124"/>
        <v>2010</v>
      </c>
      <c r="Q975" t="str">
        <f t="shared" si="125"/>
        <v>Dec</v>
      </c>
      <c r="R975" t="b">
        <v>0</v>
      </c>
      <c r="S975" t="b">
        <v>1</v>
      </c>
      <c r="T975" t="str">
        <f t="shared" si="126"/>
        <v>theater</v>
      </c>
      <c r="U975" t="str">
        <f t="shared" si="127"/>
        <v>plays</v>
      </c>
      <c r="V975" t="s">
        <v>33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120"/>
        <v>373.88</v>
      </c>
      <c r="G976" t="s">
        <v>20</v>
      </c>
      <c r="H976" s="4">
        <f t="shared" si="121"/>
        <v>93.46875</v>
      </c>
      <c r="I976">
        <v>32</v>
      </c>
      <c r="J976" t="s">
        <v>21</v>
      </c>
      <c r="K976" t="s">
        <v>22</v>
      </c>
      <c r="L976">
        <v>1368853200</v>
      </c>
      <c r="M976" s="12">
        <f t="shared" si="122"/>
        <v>41412.208333333336</v>
      </c>
      <c r="N976" s="12">
        <f t="shared" si="123"/>
        <v>41413.208333333336</v>
      </c>
      <c r="O976">
        <v>1368939600</v>
      </c>
      <c r="P976">
        <f t="shared" si="124"/>
        <v>2013</v>
      </c>
      <c r="Q976" t="str">
        <f t="shared" si="125"/>
        <v>May</v>
      </c>
      <c r="R976" t="b">
        <v>0</v>
      </c>
      <c r="S976" t="b">
        <v>0</v>
      </c>
      <c r="T976" t="str">
        <f t="shared" si="126"/>
        <v>music</v>
      </c>
      <c r="U976" t="str">
        <f t="shared" si="127"/>
        <v>indie rock</v>
      </c>
      <c r="V976" t="s">
        <v>60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120"/>
        <v>154.93</v>
      </c>
      <c r="G977" t="s">
        <v>20</v>
      </c>
      <c r="H977" s="4">
        <f t="shared" si="12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2">
        <f t="shared" si="122"/>
        <v>42337.25</v>
      </c>
      <c r="N977" s="12">
        <f t="shared" si="123"/>
        <v>42376.25</v>
      </c>
      <c r="O977">
        <v>1452146400</v>
      </c>
      <c r="P977">
        <f t="shared" si="124"/>
        <v>2015</v>
      </c>
      <c r="Q977" t="str">
        <f t="shared" si="125"/>
        <v>Nov</v>
      </c>
      <c r="R977" t="b">
        <v>0</v>
      </c>
      <c r="S977" t="b">
        <v>1</v>
      </c>
      <c r="T977" t="str">
        <f t="shared" si="126"/>
        <v>theater</v>
      </c>
      <c r="U977" t="str">
        <f t="shared" si="127"/>
        <v>plays</v>
      </c>
      <c r="V977" t="s">
        <v>33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120"/>
        <v>322.14999999999998</v>
      </c>
      <c r="G978" t="s">
        <v>20</v>
      </c>
      <c r="H978" s="4">
        <f t="shared" si="12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2">
        <f t="shared" si="122"/>
        <v>40571.25</v>
      </c>
      <c r="N978" s="12">
        <f t="shared" si="123"/>
        <v>40577.25</v>
      </c>
      <c r="O978">
        <v>1296712800</v>
      </c>
      <c r="P978">
        <f t="shared" si="124"/>
        <v>2011</v>
      </c>
      <c r="Q978" t="str">
        <f t="shared" si="125"/>
        <v>Jan</v>
      </c>
      <c r="R978" t="b">
        <v>0</v>
      </c>
      <c r="S978" t="b">
        <v>1</v>
      </c>
      <c r="T978" t="str">
        <f t="shared" si="126"/>
        <v>theater</v>
      </c>
      <c r="U978" t="str">
        <f t="shared" si="127"/>
        <v>plays</v>
      </c>
      <c r="V978" t="s">
        <v>33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120"/>
        <v>73.959999999999994</v>
      </c>
      <c r="G979" t="s">
        <v>14</v>
      </c>
      <c r="H979" s="4">
        <f t="shared" si="12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2">
        <f t="shared" si="122"/>
        <v>43138.25</v>
      </c>
      <c r="N979" s="12">
        <f t="shared" si="123"/>
        <v>43170.25</v>
      </c>
      <c r="O979">
        <v>1520748000</v>
      </c>
      <c r="P979">
        <f t="shared" si="124"/>
        <v>2018</v>
      </c>
      <c r="Q979" t="str">
        <f t="shared" si="125"/>
        <v>Feb</v>
      </c>
      <c r="R979" t="b">
        <v>0</v>
      </c>
      <c r="S979" t="b">
        <v>0</v>
      </c>
      <c r="T979" t="str">
        <f t="shared" si="126"/>
        <v>food</v>
      </c>
      <c r="U979" t="str">
        <f t="shared" si="127"/>
        <v>food trucks</v>
      </c>
      <c r="V979" t="s">
        <v>17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120"/>
        <v>864.1</v>
      </c>
      <c r="G980" t="s">
        <v>20</v>
      </c>
      <c r="H980" s="4">
        <f t="shared" si="12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2">
        <f t="shared" si="122"/>
        <v>42686.25</v>
      </c>
      <c r="N980" s="12">
        <f t="shared" si="123"/>
        <v>42708.25</v>
      </c>
      <c r="O980">
        <v>1480831200</v>
      </c>
      <c r="P980">
        <f t="shared" si="124"/>
        <v>2016</v>
      </c>
      <c r="Q980" t="str">
        <f t="shared" si="125"/>
        <v>Nov</v>
      </c>
      <c r="R980" t="b">
        <v>0</v>
      </c>
      <c r="S980" t="b">
        <v>0</v>
      </c>
      <c r="T980" t="str">
        <f t="shared" si="126"/>
        <v>games</v>
      </c>
      <c r="U980" t="str">
        <f t="shared" si="127"/>
        <v>video games</v>
      </c>
      <c r="V980" t="s">
        <v>89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120"/>
        <v>143.26</v>
      </c>
      <c r="G981" t="s">
        <v>20</v>
      </c>
      <c r="H981" s="4">
        <f t="shared" si="12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2">
        <f t="shared" si="122"/>
        <v>42078.208333333328</v>
      </c>
      <c r="N981" s="12">
        <f t="shared" si="123"/>
        <v>42084.208333333328</v>
      </c>
      <c r="O981">
        <v>1426914000</v>
      </c>
      <c r="P981">
        <f t="shared" si="124"/>
        <v>2015</v>
      </c>
      <c r="Q981" t="str">
        <f t="shared" si="125"/>
        <v>Mar</v>
      </c>
      <c r="R981" t="b">
        <v>0</v>
      </c>
      <c r="S981" t="b">
        <v>0</v>
      </c>
      <c r="T981" t="str">
        <f t="shared" si="126"/>
        <v>theater</v>
      </c>
      <c r="U981" t="str">
        <f t="shared" si="127"/>
        <v>plays</v>
      </c>
      <c r="V981" t="s">
        <v>33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120"/>
        <v>40.28</v>
      </c>
      <c r="G982" t="s">
        <v>14</v>
      </c>
      <c r="H982" s="4">
        <f t="shared" si="12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2">
        <f t="shared" si="122"/>
        <v>42307.208333333328</v>
      </c>
      <c r="N982" s="12">
        <f t="shared" si="123"/>
        <v>42312.25</v>
      </c>
      <c r="O982">
        <v>1446616800</v>
      </c>
      <c r="P982">
        <f t="shared" si="124"/>
        <v>2015</v>
      </c>
      <c r="Q982" t="str">
        <f t="shared" si="125"/>
        <v>Oct</v>
      </c>
      <c r="R982" t="b">
        <v>1</v>
      </c>
      <c r="S982" t="b">
        <v>0</v>
      </c>
      <c r="T982" t="str">
        <f t="shared" si="126"/>
        <v>publishing</v>
      </c>
      <c r="U982" t="str">
        <f t="shared" si="127"/>
        <v>nonfiction</v>
      </c>
      <c r="V982" t="s">
        <v>68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120"/>
        <v>178.22</v>
      </c>
      <c r="G983" t="s">
        <v>20</v>
      </c>
      <c r="H983" s="4">
        <f t="shared" si="12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2">
        <f t="shared" si="122"/>
        <v>43094.25</v>
      </c>
      <c r="N983" s="12">
        <f t="shared" si="123"/>
        <v>43127.25</v>
      </c>
      <c r="O983">
        <v>1517032800</v>
      </c>
      <c r="P983">
        <f t="shared" si="124"/>
        <v>2017</v>
      </c>
      <c r="Q983" t="str">
        <f t="shared" si="125"/>
        <v>Dec</v>
      </c>
      <c r="R983" t="b">
        <v>0</v>
      </c>
      <c r="S983" t="b">
        <v>0</v>
      </c>
      <c r="T983" t="str">
        <f t="shared" si="126"/>
        <v>technology</v>
      </c>
      <c r="U983" t="str">
        <f t="shared" si="127"/>
        <v>web</v>
      </c>
      <c r="V983" t="s">
        <v>28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120"/>
        <v>84.93</v>
      </c>
      <c r="G984" t="s">
        <v>14</v>
      </c>
      <c r="H984" s="4">
        <f t="shared" si="12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2">
        <f t="shared" si="122"/>
        <v>40743.208333333336</v>
      </c>
      <c r="N984" s="12">
        <f t="shared" si="123"/>
        <v>40745.208333333336</v>
      </c>
      <c r="O984">
        <v>1311224400</v>
      </c>
      <c r="P984">
        <f t="shared" si="124"/>
        <v>2011</v>
      </c>
      <c r="Q984" t="str">
        <f t="shared" si="125"/>
        <v>Jul</v>
      </c>
      <c r="R984" t="b">
        <v>0</v>
      </c>
      <c r="S984" t="b">
        <v>1</v>
      </c>
      <c r="T984" t="str">
        <f t="shared" si="126"/>
        <v>film &amp; video</v>
      </c>
      <c r="U984" t="str">
        <f t="shared" si="127"/>
        <v>documentary</v>
      </c>
      <c r="V984" t="s">
        <v>42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120"/>
        <v>145.94</v>
      </c>
      <c r="G985" t="s">
        <v>20</v>
      </c>
      <c r="H985" s="4">
        <f t="shared" si="12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2">
        <f t="shared" si="122"/>
        <v>43681.208333333328</v>
      </c>
      <c r="N985" s="12">
        <f t="shared" si="123"/>
        <v>43696.208333333328</v>
      </c>
      <c r="O985">
        <v>1566190800</v>
      </c>
      <c r="P985">
        <f t="shared" si="124"/>
        <v>2019</v>
      </c>
      <c r="Q985" t="str">
        <f t="shared" si="125"/>
        <v>Aug</v>
      </c>
      <c r="R985" t="b">
        <v>0</v>
      </c>
      <c r="S985" t="b">
        <v>0</v>
      </c>
      <c r="T985" t="str">
        <f t="shared" si="126"/>
        <v>film &amp; video</v>
      </c>
      <c r="U985" t="str">
        <f t="shared" si="127"/>
        <v>documentary</v>
      </c>
      <c r="V985" t="s">
        <v>42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120"/>
        <v>152.46</v>
      </c>
      <c r="G986" t="s">
        <v>20</v>
      </c>
      <c r="H986" s="4">
        <f t="shared" si="12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2">
        <f t="shared" si="122"/>
        <v>43716.208333333328</v>
      </c>
      <c r="N986" s="12">
        <f t="shared" si="123"/>
        <v>43742.208333333328</v>
      </c>
      <c r="O986">
        <v>1570165200</v>
      </c>
      <c r="P986">
        <f t="shared" si="124"/>
        <v>2019</v>
      </c>
      <c r="Q986" t="str">
        <f t="shared" si="125"/>
        <v>Sep</v>
      </c>
      <c r="R986" t="b">
        <v>0</v>
      </c>
      <c r="S986" t="b">
        <v>0</v>
      </c>
      <c r="T986" t="str">
        <f t="shared" si="126"/>
        <v>theater</v>
      </c>
      <c r="U986" t="str">
        <f t="shared" si="127"/>
        <v>plays</v>
      </c>
      <c r="V986" t="s">
        <v>33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120"/>
        <v>67.13</v>
      </c>
      <c r="G987" t="s">
        <v>14</v>
      </c>
      <c r="H987" s="4">
        <f t="shared" si="12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2">
        <f t="shared" si="122"/>
        <v>41614.25</v>
      </c>
      <c r="N987" s="12">
        <f t="shared" si="123"/>
        <v>41640.25</v>
      </c>
      <c r="O987">
        <v>1388556000</v>
      </c>
      <c r="P987">
        <f t="shared" si="124"/>
        <v>2013</v>
      </c>
      <c r="Q987" t="str">
        <f t="shared" si="125"/>
        <v>Dec</v>
      </c>
      <c r="R987" t="b">
        <v>0</v>
      </c>
      <c r="S987" t="b">
        <v>1</v>
      </c>
      <c r="T987" t="str">
        <f t="shared" si="126"/>
        <v>music</v>
      </c>
      <c r="U987" t="str">
        <f t="shared" si="127"/>
        <v>rock</v>
      </c>
      <c r="V987" t="s">
        <v>23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120"/>
        <v>40.31</v>
      </c>
      <c r="G988" t="s">
        <v>14</v>
      </c>
      <c r="H988" s="4">
        <f t="shared" si="12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2">
        <f t="shared" si="122"/>
        <v>40638.208333333336</v>
      </c>
      <c r="N988" s="12">
        <f t="shared" si="123"/>
        <v>40652.208333333336</v>
      </c>
      <c r="O988">
        <v>1303189200</v>
      </c>
      <c r="P988">
        <f t="shared" si="124"/>
        <v>2011</v>
      </c>
      <c r="Q988" t="str">
        <f t="shared" si="125"/>
        <v>Apr</v>
      </c>
      <c r="R988" t="b">
        <v>0</v>
      </c>
      <c r="S988" t="b">
        <v>0</v>
      </c>
      <c r="T988" t="str">
        <f t="shared" si="126"/>
        <v>music</v>
      </c>
      <c r="U988" t="str">
        <f t="shared" si="127"/>
        <v>rock</v>
      </c>
      <c r="V988" t="s">
        <v>23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120"/>
        <v>216.79</v>
      </c>
      <c r="G989" t="s">
        <v>20</v>
      </c>
      <c r="H989" s="4">
        <f t="shared" si="12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2">
        <f t="shared" si="122"/>
        <v>42852.208333333328</v>
      </c>
      <c r="N989" s="12">
        <f t="shared" si="123"/>
        <v>42866.208333333328</v>
      </c>
      <c r="O989">
        <v>1494478800</v>
      </c>
      <c r="P989">
        <f t="shared" si="124"/>
        <v>2017</v>
      </c>
      <c r="Q989" t="str">
        <f t="shared" si="125"/>
        <v>Apr</v>
      </c>
      <c r="R989" t="b">
        <v>0</v>
      </c>
      <c r="S989" t="b">
        <v>0</v>
      </c>
      <c r="T989" t="str">
        <f t="shared" si="126"/>
        <v>film &amp; video</v>
      </c>
      <c r="U989" t="str">
        <f t="shared" si="127"/>
        <v>documentary</v>
      </c>
      <c r="V989" t="s">
        <v>42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120"/>
        <v>52.12</v>
      </c>
      <c r="G990" t="s">
        <v>14</v>
      </c>
      <c r="H990" s="4">
        <f t="shared" si="121"/>
        <v>76.546875</v>
      </c>
      <c r="I990">
        <v>64</v>
      </c>
      <c r="J990" t="s">
        <v>21</v>
      </c>
      <c r="K990" t="s">
        <v>22</v>
      </c>
      <c r="L990">
        <v>1478930400</v>
      </c>
      <c r="M990" s="12">
        <f t="shared" si="122"/>
        <v>42686.25</v>
      </c>
      <c r="N990" s="12">
        <f t="shared" si="123"/>
        <v>42707.25</v>
      </c>
      <c r="O990">
        <v>1480744800</v>
      </c>
      <c r="P990">
        <f t="shared" si="124"/>
        <v>2016</v>
      </c>
      <c r="Q990" t="str">
        <f t="shared" si="125"/>
        <v>Nov</v>
      </c>
      <c r="R990" t="b">
        <v>0</v>
      </c>
      <c r="S990" t="b">
        <v>0</v>
      </c>
      <c r="T990" t="str">
        <f t="shared" si="126"/>
        <v>publishing</v>
      </c>
      <c r="U990" t="str">
        <f t="shared" si="127"/>
        <v>radio &amp; podcasts</v>
      </c>
      <c r="V990" t="s">
        <v>133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120"/>
        <v>499.58</v>
      </c>
      <c r="G991" t="s">
        <v>20</v>
      </c>
      <c r="H991" s="4">
        <f t="shared" si="12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2">
        <f t="shared" si="122"/>
        <v>43571.208333333328</v>
      </c>
      <c r="N991" s="12">
        <f t="shared" si="123"/>
        <v>43576.208333333328</v>
      </c>
      <c r="O991">
        <v>1555822800</v>
      </c>
      <c r="P991">
        <f t="shared" si="124"/>
        <v>2019</v>
      </c>
      <c r="Q991" t="str">
        <f t="shared" si="125"/>
        <v>Apr</v>
      </c>
      <c r="R991" t="b">
        <v>0</v>
      </c>
      <c r="S991" t="b">
        <v>0</v>
      </c>
      <c r="T991" t="str">
        <f t="shared" si="126"/>
        <v>publishing</v>
      </c>
      <c r="U991" t="str">
        <f t="shared" si="127"/>
        <v>translations</v>
      </c>
      <c r="V991" t="s">
        <v>206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120"/>
        <v>87.68</v>
      </c>
      <c r="G992" t="s">
        <v>14</v>
      </c>
      <c r="H992" s="4">
        <f t="shared" si="121"/>
        <v>106.859375</v>
      </c>
      <c r="I992">
        <v>64</v>
      </c>
      <c r="J992" t="s">
        <v>21</v>
      </c>
      <c r="K992" t="s">
        <v>22</v>
      </c>
      <c r="L992">
        <v>1456984800</v>
      </c>
      <c r="M992" s="12">
        <f t="shared" si="122"/>
        <v>42432.25</v>
      </c>
      <c r="N992" s="12">
        <f t="shared" si="123"/>
        <v>42454.208333333328</v>
      </c>
      <c r="O992">
        <v>1458882000</v>
      </c>
      <c r="P992">
        <f t="shared" si="124"/>
        <v>2016</v>
      </c>
      <c r="Q992" t="str">
        <f t="shared" si="125"/>
        <v>Mar</v>
      </c>
      <c r="R992" t="b">
        <v>0</v>
      </c>
      <c r="S992" t="b">
        <v>1</v>
      </c>
      <c r="T992" t="str">
        <f t="shared" si="126"/>
        <v>film &amp; video</v>
      </c>
      <c r="U992" t="str">
        <f t="shared" si="127"/>
        <v>drama</v>
      </c>
      <c r="V992" t="s">
        <v>53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120"/>
        <v>113.17</v>
      </c>
      <c r="G993" t="s">
        <v>20</v>
      </c>
      <c r="H993" s="4">
        <f t="shared" si="12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2">
        <f t="shared" si="122"/>
        <v>41907.208333333336</v>
      </c>
      <c r="N993" s="12">
        <f t="shared" si="123"/>
        <v>41911.208333333336</v>
      </c>
      <c r="O993">
        <v>1411966800</v>
      </c>
      <c r="P993">
        <f t="shared" si="124"/>
        <v>2014</v>
      </c>
      <c r="Q993" t="str">
        <f t="shared" si="125"/>
        <v>Sep</v>
      </c>
      <c r="R993" t="b">
        <v>0</v>
      </c>
      <c r="S993" t="b">
        <v>1</v>
      </c>
      <c r="T993" t="str">
        <f t="shared" si="126"/>
        <v>music</v>
      </c>
      <c r="U993" t="str">
        <f t="shared" si="127"/>
        <v>rock</v>
      </c>
      <c r="V993" t="s">
        <v>23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120"/>
        <v>426.55</v>
      </c>
      <c r="G994" t="s">
        <v>20</v>
      </c>
      <c r="H994" s="4">
        <f t="shared" si="12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2">
        <f t="shared" si="122"/>
        <v>43227.208333333328</v>
      </c>
      <c r="N994" s="12">
        <f t="shared" si="123"/>
        <v>43241.208333333328</v>
      </c>
      <c r="O994">
        <v>1526878800</v>
      </c>
      <c r="P994">
        <f t="shared" si="124"/>
        <v>2018</v>
      </c>
      <c r="Q994" t="str">
        <f t="shared" si="125"/>
        <v>May</v>
      </c>
      <c r="R994" t="b">
        <v>0</v>
      </c>
      <c r="S994" t="b">
        <v>1</v>
      </c>
      <c r="T994" t="str">
        <f t="shared" si="126"/>
        <v>film &amp; video</v>
      </c>
      <c r="U994" t="str">
        <f t="shared" si="127"/>
        <v>drama</v>
      </c>
      <c r="V994" t="s">
        <v>53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120"/>
        <v>77.63</v>
      </c>
      <c r="G995" t="s">
        <v>74</v>
      </c>
      <c r="H995" s="4">
        <f t="shared" si="121"/>
        <v>101.44</v>
      </c>
      <c r="I995">
        <v>75</v>
      </c>
      <c r="J995" t="s">
        <v>107</v>
      </c>
      <c r="K995" t="s">
        <v>108</v>
      </c>
      <c r="L995">
        <v>1450936800</v>
      </c>
      <c r="M995" s="12">
        <f t="shared" si="122"/>
        <v>42362.25</v>
      </c>
      <c r="N995" s="12">
        <f t="shared" si="123"/>
        <v>42379.25</v>
      </c>
      <c r="O995">
        <v>1452405600</v>
      </c>
      <c r="P995">
        <f t="shared" si="124"/>
        <v>2015</v>
      </c>
      <c r="Q995" t="str">
        <f t="shared" si="125"/>
        <v>Dec</v>
      </c>
      <c r="R995" t="b">
        <v>0</v>
      </c>
      <c r="S995" t="b">
        <v>1</v>
      </c>
      <c r="T995" t="str">
        <f t="shared" si="126"/>
        <v>photography</v>
      </c>
      <c r="U995" t="str">
        <f t="shared" si="127"/>
        <v>photography books</v>
      </c>
      <c r="V995" t="s">
        <v>122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120"/>
        <v>52.5</v>
      </c>
      <c r="G996" t="s">
        <v>14</v>
      </c>
      <c r="H996" s="4">
        <f t="shared" si="12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2">
        <f t="shared" si="122"/>
        <v>41929.208333333336</v>
      </c>
      <c r="N996" s="12">
        <f t="shared" si="123"/>
        <v>41935.208333333336</v>
      </c>
      <c r="O996">
        <v>1414040400</v>
      </c>
      <c r="P996">
        <f t="shared" si="124"/>
        <v>2014</v>
      </c>
      <c r="Q996" t="str">
        <f t="shared" si="125"/>
        <v>Oct</v>
      </c>
      <c r="R996" t="b">
        <v>0</v>
      </c>
      <c r="S996" t="b">
        <v>1</v>
      </c>
      <c r="T996" t="str">
        <f t="shared" si="126"/>
        <v>publishing</v>
      </c>
      <c r="U996" t="str">
        <f t="shared" si="127"/>
        <v>translations</v>
      </c>
      <c r="V996" t="s">
        <v>206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120"/>
        <v>157.47</v>
      </c>
      <c r="G997" t="s">
        <v>20</v>
      </c>
      <c r="H997" s="4">
        <f t="shared" si="12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2">
        <f t="shared" si="122"/>
        <v>43408.208333333328</v>
      </c>
      <c r="N997" s="12">
        <f t="shared" si="123"/>
        <v>43437.25</v>
      </c>
      <c r="O997">
        <v>1543816800</v>
      </c>
      <c r="P997">
        <f t="shared" si="124"/>
        <v>2018</v>
      </c>
      <c r="Q997" t="str">
        <f t="shared" si="125"/>
        <v>Nov</v>
      </c>
      <c r="R997" t="b">
        <v>0</v>
      </c>
      <c r="S997" t="b">
        <v>1</v>
      </c>
      <c r="T997" t="str">
        <f t="shared" si="126"/>
        <v>food</v>
      </c>
      <c r="U997" t="str">
        <f t="shared" si="127"/>
        <v>food trucks</v>
      </c>
      <c r="V997" t="s">
        <v>17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120"/>
        <v>72.94</v>
      </c>
      <c r="G998" t="s">
        <v>14</v>
      </c>
      <c r="H998" s="4">
        <f t="shared" si="12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2">
        <f t="shared" si="122"/>
        <v>41276.25</v>
      </c>
      <c r="N998" s="12">
        <f t="shared" si="123"/>
        <v>41306.25</v>
      </c>
      <c r="O998">
        <v>1359698400</v>
      </c>
      <c r="P998">
        <f t="shared" si="124"/>
        <v>2013</v>
      </c>
      <c r="Q998" t="str">
        <f t="shared" si="125"/>
        <v>Jan</v>
      </c>
      <c r="R998" t="b">
        <v>0</v>
      </c>
      <c r="S998" t="b">
        <v>0</v>
      </c>
      <c r="T998" t="str">
        <f t="shared" si="126"/>
        <v>theater</v>
      </c>
      <c r="U998" t="str">
        <f t="shared" si="127"/>
        <v>plays</v>
      </c>
      <c r="V998" t="s">
        <v>33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120"/>
        <v>60.57</v>
      </c>
      <c r="G999" t="s">
        <v>74</v>
      </c>
      <c r="H999" s="4">
        <f t="shared" si="12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2">
        <f t="shared" si="122"/>
        <v>41659.25</v>
      </c>
      <c r="N999" s="12">
        <f t="shared" si="123"/>
        <v>41664.25</v>
      </c>
      <c r="O999">
        <v>1390629600</v>
      </c>
      <c r="P999">
        <f t="shared" si="124"/>
        <v>2014</v>
      </c>
      <c r="Q999" t="str">
        <f t="shared" si="125"/>
        <v>Jan</v>
      </c>
      <c r="R999" t="b">
        <v>0</v>
      </c>
      <c r="S999" t="b">
        <v>0</v>
      </c>
      <c r="T999" t="str">
        <f t="shared" si="126"/>
        <v>theater</v>
      </c>
      <c r="U999" t="str">
        <f t="shared" si="127"/>
        <v>plays</v>
      </c>
      <c r="V999" t="s">
        <v>33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120"/>
        <v>56.79</v>
      </c>
      <c r="G1000" t="s">
        <v>14</v>
      </c>
      <c r="H1000" s="4">
        <f t="shared" si="12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2">
        <f t="shared" si="122"/>
        <v>40220.25</v>
      </c>
      <c r="N1000" s="12">
        <f t="shared" si="123"/>
        <v>40234.25</v>
      </c>
      <c r="O1000">
        <v>1267077600</v>
      </c>
      <c r="P1000">
        <f t="shared" si="124"/>
        <v>2010</v>
      </c>
      <c r="Q1000" t="str">
        <f t="shared" si="125"/>
        <v>Feb</v>
      </c>
      <c r="R1000" t="b">
        <v>0</v>
      </c>
      <c r="S1000" t="b">
        <v>1</v>
      </c>
      <c r="T1000" t="str">
        <f t="shared" si="126"/>
        <v>music</v>
      </c>
      <c r="U1000" t="str">
        <f t="shared" si="127"/>
        <v>indie rock</v>
      </c>
      <c r="V1000" t="s">
        <v>60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120"/>
        <v>56.54</v>
      </c>
      <c r="G1001" t="s">
        <v>74</v>
      </c>
      <c r="H1001" s="4">
        <f t="shared" si="12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2">
        <f t="shared" si="122"/>
        <v>42550.208333333328</v>
      </c>
      <c r="N1001" s="12">
        <f t="shared" si="123"/>
        <v>42557.208333333328</v>
      </c>
      <c r="O1001">
        <v>1467781200</v>
      </c>
      <c r="P1001">
        <f t="shared" si="124"/>
        <v>2016</v>
      </c>
      <c r="Q1001" t="str">
        <f t="shared" si="125"/>
        <v>Jun</v>
      </c>
      <c r="R1001" t="b">
        <v>0</v>
      </c>
      <c r="S1001" t="b">
        <v>0</v>
      </c>
      <c r="T1001" t="str">
        <f t="shared" si="126"/>
        <v>food</v>
      </c>
      <c r="U1001" t="str">
        <f t="shared" si="127"/>
        <v>food trucks</v>
      </c>
      <c r="V1001" t="s">
        <v>17</v>
      </c>
    </row>
  </sheetData>
  <conditionalFormatting sqref="G1:H1048576">
    <cfRule type="containsText" dxfId="29" priority="4" operator="containsText" text="live">
      <formula>NOT(ISERROR(SEARCH("live",G1)))</formula>
    </cfRule>
    <cfRule type="containsText" dxfId="28" priority="5" operator="containsText" text="cancel">
      <formula>NOT(ISERROR(SEARCH("cancel",G1)))</formula>
    </cfRule>
    <cfRule type="containsText" dxfId="27" priority="6" operator="containsText" text="success">
      <formula>NOT(ISERROR(SEARCH("success",G1)))</formula>
    </cfRule>
    <cfRule type="containsText" dxfId="26" priority="7" operator="containsText" text="failed">
      <formula>NOT(ISERROR(SEARCH("failed",G1)))</formula>
    </cfRule>
  </conditionalFormatting>
  <conditionalFormatting sqref="F1:F1001">
    <cfRule type="cellIs" dxfId="25" priority="1" operator="greaterThanOrEqual">
      <formula>200</formula>
    </cfRule>
    <cfRule type="cellIs" dxfId="24" priority="2" operator="between">
      <formula>100</formula>
      <formula>199</formula>
    </cfRule>
    <cfRule type="cellIs" dxfId="23" priority="3" operator="between">
      <formula>0</formula>
      <formula>99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BCF67-5D07-4B28-9E61-32617E71502E}">
  <sheetPr codeName="Sheet6"/>
  <dimension ref="A1:I566"/>
  <sheetViews>
    <sheetView tabSelected="1" workbookViewId="0">
      <selection activeCell="H30" sqref="H30"/>
    </sheetView>
  </sheetViews>
  <sheetFormatPr defaultRowHeight="15.75" x14ac:dyDescent="0.25"/>
  <cols>
    <col min="1" max="1" width="11"/>
    <col min="2" max="2" width="16.875" customWidth="1"/>
    <col min="4" max="4" width="10.75" customWidth="1"/>
    <col min="5" max="5" width="16" customWidth="1"/>
    <col min="7" max="7" width="17.375" customWidth="1"/>
    <col min="8" max="8" width="11.875" customWidth="1"/>
    <col min="9" max="9" width="10.5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s="8" t="s">
        <v>2107</v>
      </c>
      <c r="I1" s="7" t="s">
        <v>2108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4" t="s">
        <v>2109</v>
      </c>
      <c r="H2" s="18">
        <f>AVERAGE(B2:B566)</f>
        <v>851.14690265486729</v>
      </c>
      <c r="I2" s="15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4" t="s">
        <v>2110</v>
      </c>
      <c r="H3" s="19">
        <f>MEDIAN(B2:B566)</f>
        <v>201</v>
      </c>
      <c r="I3" s="16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4" t="s">
        <v>2111</v>
      </c>
      <c r="H4" s="19">
        <f>MIN(B2:B566)</f>
        <v>16</v>
      </c>
      <c r="I4" s="16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4" t="s">
        <v>2112</v>
      </c>
      <c r="H5" s="19">
        <f>MAX(B2:B566)</f>
        <v>7295</v>
      </c>
      <c r="I5" s="16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4" t="s">
        <v>2113</v>
      </c>
      <c r="H6" s="19">
        <f>_xlfn.VAR.P(B2:B566)</f>
        <v>1603373.7324019109</v>
      </c>
      <c r="I6" s="16">
        <f>_xlfn.VAR.P(E2:E365)</f>
        <v>921574.68174133555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4" t="s">
        <v>2114</v>
      </c>
      <c r="H7" s="20">
        <f>_xlfn.STDEV.P(B2:B566)</f>
        <v>1266.2439466397898</v>
      </c>
      <c r="I7" s="17">
        <f>_xlfn.STDEV.P(E2:E365)</f>
        <v>959.98681331637863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576">
    <cfRule type="containsText" dxfId="15" priority="13" operator="containsText" text="live">
      <formula>NOT(ISERROR(SEARCH("live",A1)))</formula>
    </cfRule>
    <cfRule type="containsText" dxfId="14" priority="14" operator="containsText" text="cancel">
      <formula>NOT(ISERROR(SEARCH("cancel",A1)))</formula>
    </cfRule>
    <cfRule type="containsText" dxfId="13" priority="15" operator="containsText" text="success">
      <formula>NOT(ISERROR(SEARCH("success",A1)))</formula>
    </cfRule>
    <cfRule type="containsText" dxfId="12" priority="16" operator="containsText" text="failed">
      <formula>NOT(ISERROR(SEARCH("failed",A1)))</formula>
    </cfRule>
  </conditionalFormatting>
  <conditionalFormatting sqref="D2:D365">
    <cfRule type="containsText" dxfId="7" priority="5" operator="containsText" text="live">
      <formula>NOT(ISERROR(SEARCH("live",D2)))</formula>
    </cfRule>
    <cfRule type="containsText" dxfId="6" priority="6" operator="containsText" text="cancel">
      <formula>NOT(ISERROR(SEARCH("cancel",D2)))</formula>
    </cfRule>
    <cfRule type="containsText" dxfId="5" priority="7" operator="containsText" text="success">
      <formula>NOT(ISERROR(SEARCH("success",D2)))</formula>
    </cfRule>
    <cfRule type="containsText" dxfId="4" priority="8" operator="containsText" text="failed">
      <formula>NOT(ISERROR(SEARCH("failed",D2)))</formula>
    </cfRule>
  </conditionalFormatting>
  <conditionalFormatting sqref="D1">
    <cfRule type="containsText" dxfId="3" priority="1" operator="containsText" text="live">
      <formula>NOT(ISERROR(SEARCH("live",D1)))</formula>
    </cfRule>
    <cfRule type="containsText" dxfId="2" priority="2" operator="containsText" text="cancel">
      <formula>NOT(ISERROR(SEARCH("cancel",D1)))</formula>
    </cfRule>
    <cfRule type="containsText" dxfId="1" priority="3" operator="containsText" text="success">
      <formula>NOT(ISERROR(SEARCH("success",D1)))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979F8-696E-42DD-9F65-01355D74BA2E}">
  <sheetPr codeName="Sheet5"/>
  <dimension ref="A1:H13"/>
  <sheetViews>
    <sheetView topLeftCell="F1" workbookViewId="0">
      <selection activeCell="Q27" sqref="Q27"/>
    </sheetView>
  </sheetViews>
  <sheetFormatPr defaultRowHeight="15.75" x14ac:dyDescent="0.25"/>
  <cols>
    <col min="1" max="1" width="25.375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5">
      <c r="A2" t="s">
        <v>2095</v>
      </c>
      <c r="B2">
        <f>COUNTIFS(Crowdfunding!G2:G1001,"=successful",Crowdfunding!D2:D1001,"&lt;1000")</f>
        <v>30</v>
      </c>
      <c r="C2">
        <f>COUNTIFS(Crowdfunding!G2:G1001,"=failed",Crowdfunding!D2:D1001,"&lt;1000")</f>
        <v>20</v>
      </c>
      <c r="D2">
        <f>COUNTIFS(Crowdfunding!G2:G1001,"=canceled",Crowdfunding!D2:D1001,"&lt;1000")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5">
      <c r="A3" t="s">
        <v>2096</v>
      </c>
      <c r="B3">
        <f>COUNTIFS(Crowdfunding!G2:G1001,"=successful",Crowdfunding!D2:D1001,"&gt;=1000",Crowdfunding!D2:D1001,"&lt;=4999")</f>
        <v>191</v>
      </c>
      <c r="C3">
        <f>COUNTIFS(Crowdfunding!G2:G1001,"=failed",Crowdfunding!D2:D1001,"&gt;=1000",Crowdfunding!D2:D1001,"&lt;=4999")</f>
        <v>38</v>
      </c>
      <c r="D3">
        <f>COUNTIFS(Crowdfunding!G2:G1001,"=canceled",Crowdfunding!D2:D1001,"&gt;=1000",Crowdfunding!D2:D1001,"&lt;=4999")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25">
      <c r="A4" t="s">
        <v>2106</v>
      </c>
      <c r="B4">
        <f>COUNTIFS(Crowdfunding!G2:G1001,"=successful",Crowdfunding!D2:D1001,"&gt;=5000",Crowdfunding!D2:D1001,"&lt;=9999")</f>
        <v>164</v>
      </c>
      <c r="C4">
        <f>COUNTIFS(Crowdfunding!G2:G1001,"=failed",Crowdfunding!D2:D1001,"&gt;=5000",Crowdfunding!D2:D1001,"&lt;=9999")</f>
        <v>126</v>
      </c>
      <c r="D4">
        <f>COUNTIFS(Crowdfunding!G2:G1001,"=canceled",Crowdfunding!D2:D1001,"&gt;=5000",Crowdfunding!D2:D1001,"&lt;=9999")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2097</v>
      </c>
      <c r="B5">
        <f>COUNTIFS(Crowdfunding!G2:G1001,"=successful",Crowdfunding!D2:D1001,"&gt;=10000",Crowdfunding!D2:D1001,"&lt;=14999")</f>
        <v>4</v>
      </c>
      <c r="C5">
        <f>COUNTIFS(Crowdfunding!G2:G1001,"=failed",Crowdfunding!D2:D1001,"&gt;=10000",Crowdfunding!D2:D1001,"&lt;=14999")</f>
        <v>5</v>
      </c>
      <c r="D5">
        <f>COUNTIFS(Crowdfunding!G2:G1001,"=canceled",Crowdfunding!D2:D1001,"&gt;=10000",Crowdfunding!D2:D1001,"&lt;=14999")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2098</v>
      </c>
      <c r="B6">
        <f>COUNTIFS(Crowdfunding!G2:G1001,"=successful",Crowdfunding!D2:D1001,"&gt;=15000",Crowdfunding!D2:D1001,"&lt;=19999")</f>
        <v>10</v>
      </c>
      <c r="C6">
        <f>COUNTIFS(Crowdfunding!G2:G1001,"=failed",Crowdfunding!D2:D1001,"&gt;=15000",Crowdfunding!D2:D1001,"&lt;=19999")</f>
        <v>0</v>
      </c>
      <c r="D6">
        <f>COUNTIFS(Crowdfunding!G2:G1001,"=canceled",Crowdfunding!D2:D1001,"&gt;=15000",Crowdfunding!D2:D1001,"&lt;=19999")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2099</v>
      </c>
      <c r="B7">
        <f>COUNTIFS(Crowdfunding!G2:G1001,"=successful",Crowdfunding!D2:D1001,"&gt;=20000",Crowdfunding!D2:D1001,"&lt;=24999")</f>
        <v>7</v>
      </c>
      <c r="C7">
        <f>COUNTIFS(Crowdfunding!G2:G1001,"=failed",Crowdfunding!D2:D1001,"&gt;=20000",Crowdfunding!D2:D1001,"&lt;=24999")</f>
        <v>0</v>
      </c>
      <c r="D7">
        <f>COUNTIFS(Crowdfunding!G2:G1001,"=canceled",Crowdfunding!D2:D1001,"&gt;=20000",Crowdfunding!D2:D1001,"&lt;=24999")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2100</v>
      </c>
      <c r="B8">
        <f>COUNTIFS(Crowdfunding!G2:G1001,"=successful",Crowdfunding!D2:D1001,"&gt;=25000",Crowdfunding!D2:D1001,"&lt;=29999")</f>
        <v>11</v>
      </c>
      <c r="C8">
        <f>COUNTIFS(Crowdfunding!G2:G1001,"=failed",Crowdfunding!D2:D1001,"&gt;=25000",Crowdfunding!D2:D1001,"&lt;=29999")</f>
        <v>3</v>
      </c>
      <c r="D8">
        <f>COUNTIFS(Crowdfunding!G2:G1001,"=canceled",Crowdfunding!D2:D1001,"&gt;=25000",Crowdfunding!D2:D1001,"&lt;=29999")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2101</v>
      </c>
      <c r="B9">
        <f>COUNTIFS(Crowdfunding!G2:G1001,"=successful",Crowdfunding!D2:D1001,"&gt;=30000",Crowdfunding!D2:D1001,"&lt;=34999")</f>
        <v>7</v>
      </c>
      <c r="C9">
        <f>COUNTIFS(Crowdfunding!G2:G1001,"=failed",Crowdfunding!D2:D1001,"&gt;=30000",Crowdfunding!D2:D1001,"&lt;=34999")</f>
        <v>0</v>
      </c>
      <c r="D9">
        <f>COUNTIFS(Crowdfunding!G2:G1001,"=canceled",Crowdfunding!D2:D1001,"&gt;=30000",Crowdfunding!D2:D1001,"&lt;=34999")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2102</v>
      </c>
      <c r="B10">
        <f>COUNTIFS(Crowdfunding!G2:G1001,"=successful",Crowdfunding!D2:D1001,"&gt;=35000",Crowdfunding!D2:D1001,"&lt;=39999")</f>
        <v>8</v>
      </c>
      <c r="C10">
        <f>COUNTIFS(Crowdfunding!G2:G1001,"=failed",Crowdfunding!D2:D1001,"&gt;=35000",Crowdfunding!D2:D1001,"&lt;=39999")</f>
        <v>3</v>
      </c>
      <c r="D10">
        <f>COUNTIFS(Crowdfunding!G2:G1001,"=canceled",Crowdfunding!D2:D1001,"&gt;=35000",Crowdfunding!D2:D1001,"&lt;=39999")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2103</v>
      </c>
      <c r="B11">
        <f>COUNTIFS(Crowdfunding!G2:G1001,"=successful",Crowdfunding!D2:D1001,"&gt;=40000",Crowdfunding!D2:D1001,"&lt;=44999")</f>
        <v>11</v>
      </c>
      <c r="C11">
        <f>COUNTIFS(Crowdfunding!G2:G1001,"=failed",Crowdfunding!D2:D1001,"&gt;=40000",Crowdfunding!D2:D1001,"&lt;=44999")</f>
        <v>3</v>
      </c>
      <c r="D11">
        <f>COUNTIFS(Crowdfunding!G2:G1001,"=canceled",Crowdfunding!D2:D1001,"&gt;=40000",Crowdfunding!D2:D1001,"&lt;=44999")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2104</v>
      </c>
      <c r="B12">
        <f>COUNTIFS(Crowdfunding!G2:G1001,"=successful",Crowdfunding!D2:D1001,"&gt;=45000",Crowdfunding!D2:D1001,"&lt;=49999")</f>
        <v>8</v>
      </c>
      <c r="C12">
        <f>COUNTIFS(Crowdfunding!G2:G1001,"=failed",Crowdfunding!D2:D1001,"&gt;=45000",Crowdfunding!D2:D1001,"&lt;=49999")</f>
        <v>3</v>
      </c>
      <c r="D12">
        <f>COUNTIFS(Crowdfunding!G2:G1001,"=canceled",Crowdfunding!D2:D1001,"&gt;=45000",Crowdfunding!D2:D1001,"&lt;=49999")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2105</v>
      </c>
      <c r="B13">
        <f>COUNTIFS(Crowdfunding!G2:G1001,"=successful",Crowdfunding!D2:D1001,"&gt;50000")</f>
        <v>114</v>
      </c>
      <c r="C13">
        <f>COUNTIFS(Crowdfunding!G2:G1001,"=failed",Crowdfunding!D2:D1001,"&gt;50000")</f>
        <v>163</v>
      </c>
      <c r="D13">
        <f>COUNTIFS(Crowdfunding!G2:G1001,"=canceled",Crowdfunding!D2:D1001,"&gt;50000")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Campaign Success - Category</vt:lpstr>
      <vt:lpstr>Campaign Success - SubCategory</vt:lpstr>
      <vt:lpstr>Campaign Success - Month</vt:lpstr>
      <vt:lpstr>Crowdfunding</vt:lpstr>
      <vt:lpstr>Backer Summary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Nathan Humphreys Lucas</cp:lastModifiedBy>
  <dcterms:created xsi:type="dcterms:W3CDTF">2021-09-29T18:52:28Z</dcterms:created>
  <dcterms:modified xsi:type="dcterms:W3CDTF">2023-06-15T01:17:33Z</dcterms:modified>
</cp:coreProperties>
</file>