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<sst xmlns="http://schemas.openxmlformats.org/spreadsheetml/2006/main" uniqueCount="840">
  <si>
    <t>id</t>
  </si>
  <si>
    <t>created_at</t>
  </si>
  <si>
    <t>fav</t>
  </si>
  <si>
    <t>rt</t>
  </si>
  <si>
    <t>text</t>
  </si>
  <si>
    <t>media1</t>
  </si>
  <si>
    <t>media2</t>
  </si>
  <si>
    <t>media3</t>
  </si>
  <si>
    <t>media4</t>
  </si>
  <si>
    <t>compound</t>
  </si>
  <si>
    <t>neg</t>
  </si>
  <si>
    <t>neu</t>
  </si>
  <si>
    <t>pos</t>
  </si>
  <si>
    <t>@Sticknstones4 Add Jeanie Lauer to the list , she took LIHTC ! How bias when she sits on the house sham committee</t>
  </si>
  <si>
    <t>RT @magathemaga1: Good afternoon 2 everybody but @scottfaughn 
Where U at bro? Going over public MEC disclosures... 
What's common theme?…</t>
  </si>
  <si>
    <t>@KCStar Oppose HR2 , let Greitens Defend his allegations 
With due process &amp;amp; cross examination 
Todd Richardson: Missouri Representatives Oppose HR 2. - Sign the Petition! https://t.co/gzCCElMSlw via @Change</t>
  </si>
  <si>
    <t>@KMOV Sign the petition to oppose impeachment proceedings 
Oppose HR2  to allow cross examination &amp;amp; due process
Todd Richardson: Missouri Representatives Oppose HR 2. - Sign the Petition! https://t.co/gzCCElMSlw via @Change</t>
  </si>
  <si>
    <t>@41actionnews @StevenDialTV Now everybody sign the petition and allow greitens due process &amp;amp; cross examination 
Todd Richardson: Missouri Representatives Oppose HR 2. - Sign the Petition! https://t.co/gzCCElMSlw via @Change</t>
  </si>
  <si>
    <t>@ChrisDavisMMJ @ksdknews Todd Richardson: Missouri Representatives Oppose HR 2. - Sign the Petition! https://t.co/gzCCElMSlw via @Change</t>
  </si>
  <si>
    <t>Missouri House of Representatives: Urgent! Stop the Coup Against Gov. Eric Greitens - Sign the Petition! https://t.co/RZuiGONCdG via @Change</t>
  </si>
  <si>
    <t>Let’s Play  
Is Your Legislator a Swamp Creature 🧟‍♂️🧟‍♀️
Go to https://t.co/RcPJFwdEMZ   Search candidates reports 
If you see the names on list, Congratulations! Your Legislator is a Swamp Creature 
They are bought by LIHTC ( low income housing tax credits)
#Moleg https://t.co/3PKvkrb5pD</t>
  </si>
  <si>
    <t>@ChrisDavisMMJ @ksdknews @stlcao @EricGreitens He should order not to be involved in any case</t>
  </si>
  <si>
    <t>Oppose HR2, Allow #Greitens a fair defense &amp;amp; Due Process ! 
Please sign 
Todd Richardson: Missouri Representatives Oppose HR 2. - Sign the Petition! https://t.co/gzCCElMSlw via @Change</t>
  </si>
  <si>
    <t>@YearOfZero @Rep_TRichardson @BillEigel @Eric_Schmitt @EricGreitens That’s a fabulous idea
haul in Patrick Blaissie !</t>
  </si>
  <si>
    <t>Why are the Republicans protecting Scott Faughn ?
Bag Man drops off 70,000 in cash to Al Watkins &amp;amp; the House Committee  no longer will pursue the supoena 
Total Sham Job!    Haul Him In!
#Moleg #greitens.  Stop the Impeachment</t>
  </si>
  <si>
    <t>This petition is to stop the coup against governor Eric Greitens 
Missouri House of Representatives: Urgent! Stop the Coup Against Gov. Eric Greitens - Sign the Petition! https://t.co/RZuiGONCdG via @Change</t>
  </si>
  <si>
    <t>OPPOSE HR2 allow due process 
Todd Richardson: Missouri Representatives Oppose HR 2. - Sign the Petition! https://t.co/CGMPO6kgUT via @Change</t>
  </si>
  <si>
    <t>#moleg just want to run a sham Impeachment hearing just like they did with the House Investigative Report.  Every accused person has the right to defend themselves.  
Sign the petition to stop HR2
#greitens #witchhunt #missouri #STLCards https://t.co/OXAjCzR8ce</t>
  </si>
  <si>
    <t>OH Really ?   She had No evidence !  Stop the impeachment 
  #kimshady #greitens #moleg #stl #missouri 
Former employee describes circuit attorney’s office as ‘mismanaged’ – https://t.co/mLEjw5LION https://t.co/lXhfxZfT2u</t>
  </si>
  <si>
    <t>When is #moleg going to bring in Scott Faughn and follow the Money 
The 120k cash.  Which LIHTC recipents Paid For the coup ? 
Follow the money trail behind the Greitens’ invasion of privacy case – https://t.co/mLEjw5LION https://t.co/MGrF5WAt1H</t>
  </si>
  <si>
    <t>@FOX2now So efficient of him to make this divine discovery on the eve of the impeachment.  Poor Time Management  Skills Josh</t>
  </si>
  <si>
    <t>@ws_missouri Start them out young before they turn to corrupt bullies</t>
  </si>
  <si>
    <t>What has come out of the baseless Greitens Witch Hunt?
Woke Voters !  #Moleg  We see Your corrupt ways 
#missouri #greitens #woke #mogov #mosen 
#FireClaire #STLCards #stl #KansasCity #joplin #springfield #poplarbluff #capegiradeau #liberty #branson #sikeston #Ozark #leesummit https://t.co/bS4jSzwclZ</t>
  </si>
  <si>
    <t>@Avenge_mypeople @ResignNowKim @KMOV @HawleyMO @HennessySTL @EdBigCon @RightSideUp313 @RealTravisCook @Sticknstones4 @SKOLBLUE1 @blackwidow07 He is the ying To kim shadys yang, 2 peas in a pod of dumb</t>
  </si>
  <si>
    <t>Why No Haste to Find The Bag Man ? 
Supoenas were issued !   Why Doesn’t Jay Barnes &amp;amp; 
Committee  want to hear &amp;amp; cross examine his testimony ? 
Who supplied the 120k Cash ?
The money must be followed before any Impeachment!
#Moleg #MoGov #MoSen #greitens #LIHTC #scam https://t.co/3lAa1KBkRM</t>
  </si>
  <si>
    <t>Why does Jay Barnes &amp;amp; Todd Richardson spend so much money on Fake new subscriptions by a supoena evader ?
#Missouricrimes #moleg @ChrisHayesTV https://t.co/eKwRzKLzaw</t>
  </si>
  <si>
    <t>@ws_missouri Look at their lavish lifestyles , private planes , estates, large philanthropy, trophy wives , horses, yachts 
Fancy sports cars</t>
  </si>
  <si>
    <t>@ws_missouri Lol at worthy program .. it’s worthy to them with a 60 cent profit and only 40 cents to the project 
They’re crooks &amp;amp; they’ve had politicians by the balls for years</t>
  </si>
  <si>
    <t>Why does Jay Barnes allow Scott Faughn to evade his supoena ?
Why does Jay Barnes not call back @fox2  @ChrisHayesTV about his campaign contributions from LIHTC PACs 
#greitens #moleg https://t.co/3m3z3HeKmm</t>
  </si>
  <si>
    <t>RT @JasonGCrowell: Follow the money trail behind the Greitens’ invasion of privacy case https://t.co/9PmkkLnOBP via @fox2now</t>
  </si>
  <si>
    <t>@MariaChappelleN Conflicting stories  Al Watkins vs Scott Faughn 
Both have  rather questionable characters 
Conclusion 120k cash is mysterious 
Scott Faughn still evades supoena</t>
  </si>
  <si>
    <t>@BrianforSenate @chrischinn Missouri House of Representatives: Urgent! Stop the Coup Against Gov. Eric Greitens - Sign the Petition! https://t.co/RZuiGONCdG via @Change</t>
  </si>
  <si>
    <t>@AbbyLlorico @ksdknews @stlcao @CaseyNolen Kim Gardner should just Resign</t>
  </si>
  <si>
    <t>RT @JW1057: @MissouriGOP 
Please sign and ask your followers to do so as well. This is baseless attack upon @GovGreitensMO  and we must fi…</t>
  </si>
  <si>
    <t>@JW1057 @rxpatrick @joelcurrier @ws_missouri Very Good Call Justice Warrior,  you are an AHMAZING Legal Eagle 🦅  ⚖️
@ChrisHayesTV @MarkReardonKMOX @FOX2now 
@mattdpearce  u need to follow @JW1057</t>
  </si>
  <si>
    <t>Interesting Tidbit in the web of Lies Swirling &amp;amp; Whirling 
About that Anonymous Missouri Cash 
That wasn’t for no Fallout to make sure there was a soft landing.  That money was for the Execution 
Cash Arrives at Al Watkins Office &amp;amp;💥the Tape gets Transcribed same day #Greitens https://t.co/nkKBaC8bWt</t>
  </si>
  <si>
    <t>@MariaChappelleN @strmsptr What time</t>
  </si>
  <si>
    <t>RT @JohnLamping: Yes, they all know that and that's why the strategy has always been to get Eric to resign. They have as much to lose if it…</t>
  </si>
  <si>
    <t>Examples of Following the money in the seedy Low Income Housing Tax Credits 
$685,000 went to lawyers and consultants on a project 
Jay Barnes &amp;amp; Mike Parson have campaign contributions from LIHTC PACs &amp;amp; decline to comment 
Decades of audits revealed this scam #moleg kept it https://t.co/paCcWVkl8o</t>
  </si>
  <si>
    <t>@FOX2now Missouri house needs to look into the money 
Follow the Money behind the LIHTC Scam
They want Greitens out so it’s business as usual stuffing their pockets with taxpayer cash ! https://t.co/pDnFKDrHUI</t>
  </si>
  <si>
    <t>THE LA TIMES  PUT  MISSOURI  BIAS FAKE NEWS MEDIA TO SHAME ! 
OMG THE BROKE E BROKE DETAILS OF SCAMMING SCOTT FAUGHN 
#moleg 
The lawyer who got $120,000 to bring down Missouri's GOP governor says he was told it came from a wealthy Republican https://t.co/gI9IXbF5af</t>
  </si>
  <si>
    <t>The lawyer who got $120,000 to bring down Missouri's GOP governor says he was told it came from a wealthy Republican https://t.co/gI9IXbF5af</t>
  </si>
  <si>
    <t>This Absurdity on the hourly cost of a lawyer
Many Moleg members are Lawyers ,Do they charge less 
than $ 350/hr for their time ? 
7 years of college, plus bar insurance, dues to practice law should clearly net a lawyer $350/hr for their skill</t>
  </si>
  <si>
    <t>RT @MariaChappelleN: You're missing Steve Tilley and Mike Parson. https://t.co/WxN4PR75y6</t>
  </si>
  <si>
    <t>@MariaChappelleN The Missouri millionaires have used &amp;amp; abused the tax payers long enough.  TIMES UP,  Moleg needs to stand up for people Not Millionaires! 
Coward Legislators need to Start standing with Greitens 
So much good can be done with that money in the state than in LIHTC pockets</t>
  </si>
  <si>
    <t>@MariaChappelleN I think there’s a lot more characters missing 
All those that received, misused &amp;amp; abused the Low Income Housing Tax Credit .  To be clear this coup is not about poor people loosing out, it’s about rich people loosing.  Moleg needs to come Clean , protect the taxpayers &amp;amp; the poor</t>
  </si>
  <si>
    <t>I think it’s fair to say, there was no evidence
No photo 
Just a bunch of Lies  &amp;amp; wasted tax payers money https://t.co/tM1pjVDzfd</t>
  </si>
  <si>
    <t>RT @VisioDeiFromLA: It's COUP Time!
Not even an apology 4 dragging #greitens through the mud on false charges! 
Now #MoLeg looks to disre…</t>
  </si>
  <si>
    <t>@MOHOUSECOMM @MOHouseGOP @MOLegDems @molegislature @RiverfrontTimes @stltoday @StLCountyRepub @ksdk @ChrisHayesTV @kmoxnews @FOX2now @kmov @KCStar @SpeakerTimJones @TuckerCarlson @FoxNews @seanhannity @KevinJacksonTBS @SebGorka @springfieldNL</t>
  </si>
  <si>
    <t>Who is Andrew Newman  ? 
More Missouri Tax Credit Drama !
#moleg #STLCards #radiofreeallman #stl #istandwithjamieallman #operationhotpoker #greitens https://t.co/m5rSKSgTOy</t>
  </si>
  <si>
    <t>https://t.co/9S4zVIHgTt</t>
  </si>
  <si>
    <t>@tommyhubb AMEN ! Time to start follow the money &amp;amp; #findfaughn 
https://t.co/oKVFC2N3w9</t>
  </si>
  <si>
    <t>@kmoxnews Follow the money 
Low income house tax credits 
https://t.co/oKVFC2N3w9</t>
  </si>
  <si>
    <t>@ThisWeekABC Follow the money behind the witch hunt 
https://t.co/oKVFC2N3w9</t>
  </si>
  <si>
    <t>@PhilKlay @JasonRedmanWW Work on this 
https://t.co/oKVFC2N3w9</t>
  </si>
  <si>
    <t>@poorhouseinmo Greitens did away because it was ineffective to tax payers 
Only something like 40 cents was being spent  leaving the rest for developers to profit.  He did not deny that there wasn’t a need. Program just needed to be revamped.</t>
  </si>
  <si>
    <t>@ChrisHayesTV You don’t say , a guy goes on trial for taking photo that the prosecutor says he took because a woman might have dreamed it, there’s no witness, no device, no transmission , no delete &amp;amp; no photo   JUDGE SHOULD DISMISS THE CASE</t>
  </si>
  <si>
    <t>RT @ChrisHayesTV: The MO Gov's iCloud photos have been obtained. According to defense atty Jim Martin, the CA received records from Apple l…</t>
  </si>
  <si>
    <t>Republicans &amp;amp; Democrats profited off this scam
The Witch Hunt is a Bi Partisan Effort 
Corrupt Money Supply &amp;amp; Greed is common ground
@MOHouseGOP &amp;amp; @MOLegDems COLLUDED TOGETHER
#moleg #GreitensTrial #greitens https://t.co/O3sJm3gFrx</t>
  </si>
  <si>
    <t>HOW TAX CREDITS CONTINUED FOR SO LONG
Follow the Money 💰 
DEVELOPERS 
BANKS
SPECIAL INTERESTS 
LOBBYIST &amp;amp; POLITICAL OPERATIVES
PACS
POLITICIANS
BOUGHT &amp;amp; PAID FOR LEGISLATION 
THAN #GREITENS ENDED THEIR SCAM 
NOW THEY FUNDED A WITCH HUNT TO TAKE HIM OUT
#MOLEG #GreitensTrial https://t.co/qJFbA1Yxx7</t>
  </si>
  <si>
    <t>Special interests Ripping off Missouri Taxpayers 
Eric Greitens stood up for Taxpayers to end this corrupt scam  
TIMES UP FOR TAX CREDIT MILLIONAIRES 
SPECIAL INTERESTS DO NOT RUN MISSOURI 
WITCH HUNT ! 
#moleg #greitens #greitenstrial #Mogov #mosen
https://t.co/Srdwfarksb</t>
  </si>
  <si>
    <t>GREITENS ACCOMPLISHED EPIC REFORM ! 
ESTABLISHMENT IS PISSED
congratulations to the committee members, and congratulations to taxpayers. Today is a very good day for policy reform 
Political Courage: LIHTC Program Cut to Zero by MHDC | Show-Me Institute https://t.co/IteOqp6uAT</t>
  </si>
  <si>
    <t>FOLLOW THE MONEY ➡️➡️➡️MISSOURI COLLUSION 
GREITENS CUT 150 MILLION DOLLARS IN LOW INCOME HOUSING TAX CREDITS.. Developers, Banks, Lobbyists, Politicians are PISSED 😤 their Abusive Money flow was cut
#Moleg #greitenstrial #STLCards #sterlingbank #greitens 
#findfaughn https://t.co/N4IsB8nST4</t>
  </si>
  <si>
    <t>@Avenge_mypeople @magathemaga1 @tonymess @blackwidow07 @Shawtypepelina @DerekGrier @MOHouseGOP @grcfay @mopns @Sticknstones4 @SpeakerTimJones @Norasmith1000 Developers &amp;amp; Banks that made a nice living off the backs of Missourians by receiving Low Income Housing Tax credits.  Greitens did away with the ineffective program &amp;amp; that was 150 million reasons why they want to take him out</t>
  </si>
  <si>
    <t>Wish somebody would DIG through the 
LOW INCOME HOUSING TAX CREDITS 
150 Million dollars that Greitens did away with could lead to cash flow problems for developers by increasing their long term debt obligations 
FOLLOW THE MONEY 
#greitens #greitenstrial #moleg #stl https://t.co/rxpkqfbqQf</t>
  </si>
  <si>
    <t>A Guy that delivers 70k cash goes into hiding to evade service of supoena, won’t talk about the source of that cash 
Films on location to talk about another guy’s subpoenas 
Spinning Lies   FOLLOW THE MONEY 
#greitens #Moleg #GreitensTrial #WitchHunt #FakeNewsMedia https://t.co/eKqKYC0sYL</t>
  </si>
  <si>
    <t>This Week In Missouri Politics 
More of Scott’s Total BS
70k delivered to Al Watkins
Evading Supoena 
BOYCOTT @KDNLABC30
#greitens #greitenstrial #moleg #lobbyist #lies #felon #sterlingbank #parsons #FakeNewsMedia #fakenews 
#taxcredits 
#missouriTimes #Kmox #abc30 #stl https://t.co/pNctkfDcTr</t>
  </si>
  <si>
    <t>@JohnSheridan12 @erinheff Focus should be who is behind the 120k cash payments delivered to the ex husbands lawyer al Watkins !  7Ok delivered by Scott Faughn &amp;amp; 50k from mystery person Skyler. Fake News Publisher Scott Faughn has been evading service of supoena #GreitensTrial #greitens #FollowTheMoney</t>
  </si>
  <si>
    <t>PROSTITUE 
a person who misuses their talents or who sacrifices their self-respect for the sake of personal or financial gain.
Moleg is Full of Prostitues. 
#Moleg #Lobbyists #specialinterestgroups #Missouri #greitens #taxcredits #cash #WitchHunt #nophoto #FakeNews #bias #stl</t>
  </si>
  <si>
    <t>@BenjaminDPeters @MariaChappelleN @SenatorDixon Yet these same white guys eagerly listened behind closed doors to Greitens Mistress and coerced a report about sex.  no censor when a paid sex story will take down an elected governor.</t>
  </si>
  <si>
    <t>@rexfordimages @BenjaminDPeters @MariaChappelleN @SenatorDixon Those white guys are Major Prostitues , they sell themselves to the Lobbyists daily.</t>
  </si>
  <si>
    <t>RT @HennessySTL: Everyone now sees that the Greitens persecution comes down Republican career politicians colluding with half-wit Dem prose…</t>
  </si>
  <si>
    <t>@TxSecurityGal Guess what 16,000 images later 
There is no photo of the woman on greitens phone
Or a delete .  Can you believe they are doing that to an elected governor</t>
  </si>
  <si>
    <t>WHO IS SKYLER WITH THE 50,000 GRAND IN CASH
#BankOfRex #FindFaughn #Joplin #Mizzou #Columbia #Liberty #poplarbluff #sterlingbank #KansasCity #stl 
#Springfield #branson #jeffersoncity #greitens #sikeston #Independence #ucity #rolla https://t.co/r88Q8gwwMB</t>
  </si>
  <si>
    <t>More Like Got Supoena 
Come n Get it https://t.co/bPsxkuRLuZ</t>
  </si>
  <si>
    <t>Stacey Newman’s Stepson ?
Oy Vey, Taking out Greitens is a family affair 
https://t.co/rmQhTv09LU</t>
  </si>
  <si>
    <t>Scott Faugh Scott Faughn
WhatchaGonnaDo
When the Governor Comes For you ! 
#badboys #cops #nopicutre #WitchHunt #FindFaughn
#GreitensTrial #Greitens https://t.co/bMA4KbYjhE</t>
  </si>
  <si>
    <t>RT @HennessySTL: The Tax Credit Lobby is Missouri's Russian Oligarchy. Inculturated corruption. And Speaker Richardson and Greasy Jay Barne…</t>
  </si>
  <si>
    <t>@MariaChappelleN @Sticknstones4 Tax credits Seem to be the Root of Corruption 
Throughout Missouri</t>
  </si>
  <si>
    <t>RT @Sticknstones4: #DONNYBROOKSTL   Senator Nadal is trying to find Scott Faughn 
https://t.co/ZW4zhspbpA</t>
  </si>
  <si>
    <t>Some Facts  The Media has Not Covered 
In the Greitens Felony Invassion of Privacy Case  #donnybrookSTL
https://t.co/mOl1lyuMSl</t>
  </si>
  <si>
    <t>@MariaChappelleN @eyokley @J_Hancock @scottfaughn @ScottSifton @BobOnderMO his behavior of evading a supoena appalling, as well has his chubby hands on 70k cash delivered to al Watkins, appalling</t>
  </si>
  <si>
    <t>HUNT THAT FAKE ASS ,CHIKEN SHIT , SUPOENA EVADING MUTHA’ DOWN 🕵🏾‍♀️
#findfaughn #followthemoney #greitens #checkthebuffets https://t.co/CqONHchu9x</t>
  </si>
  <si>
    <t>Fake News in the making
💰💵 + 👨🏼‍💻👨🏻‍💻 = Nothing Burger 🍔 
#findfaughn #greitens #moleg https://t.co/91Go8i3wjQ</t>
  </si>
  <si>
    <t>#donnybrookstl Stacey Newman , Kim Gardner  &amp;amp;  Mo House Dem Leadership  conspired, coerced &amp;amp; colluded with Greitens Mistress https://t.co/FyrxtsG67k</t>
  </si>
  <si>
    <t>RT @VisioDeiFromLA: #DONNYBROOKSTL 
Please discuss #Missouri legislature Collusion 
Thank you https://t.co/6MPGUlAB58</t>
  </si>
  <si>
    <t>RT @SKOLBLUE1: #DonnybrookSTL can't wait for your show tonight! Hope we can talk about Collusion, Stacey Newman, Scott Faughn and the Corru…</t>
  </si>
  <si>
    <t>@magathemaga1 @gagemitchusson @Sticknstones4 @MSTLGA @SKOLBLUE1 @Shawtypepelina @RealTravisCook @RightSideUp313 @Avenge_mypeople @realJLogan faughn Evasion of supoena #donnybrookstl</t>
  </si>
  <si>
    <t>#donnybrookST
Let’s talk about Lobbyists and Special Interests 
funneling cash to Scott Faughn 
120k to take Down #greitens https://t.co/b0gKRijg10</t>
  </si>
  <si>
    <t>RT @magathemaga1: #GreitensTrial
Wonder if any of the potential jurors know #Moleg was coordinating with the circuit attorneys office???…</t>
  </si>
  <si>
    <t>RT @MariaChappelleN: @Sticknstones4 @K___Garner Faughn has Democrats and Republicans protecting him. No one has answered why he keeps playi…</t>
  </si>
  <si>
    <t>RT @MariaChappelleN: @lindsaywise I'm not a bot. Scott Faughn is horse shit &amp;amp; a fake journalist! He's negatively influenced legislation pre…</t>
  </si>
  <si>
    <t>MEDIA, TIME TO STOP GETTING YOUR STRINGS PULLED BY SCOTT FAUGHN
 FOLLOW THE MONEY !
120K CASH BUYS A FAKE SEX SCANDAL TO TRY TO FORCE GOVERNOR TO RESIGN 
BIPARTISAN COLLUSION 
#greitens #Moleg #republicans #democrats #lowincomehousingtaxcredit #churchofsatan #Abortionlaws https://t.co/BGSBaoAGhn</t>
  </si>
  <si>
    <t>THE MONEY MUST BE FOLLOWED 
WHO PAID 120 K CASH
#greitens #moleg  #missouri  #witchhunt #no Photo https://t.co/EBOyg0JtcD</t>
  </si>
  <si>
    <t>@MariaChappelleN @lindsaywise Cash spins the news , it also buys witch hunt Coups
It’s time to demand a state audit on the 70k his hands touched !  #moleg we want the truth</t>
  </si>
  <si>
    <t>Scott Faughn is horse shit &amp;amp; a fake journalist! 
Agree !
Now will #Moleg cancel their subscriptions to this Fake News Pay for play paper ?
Will #Moleg Demand a State Audit on the 70k Cash
Follow the money personally &amp;amp; professionally ?
#lobbyists #Lies #greitens #Corruption https://t.co/j6Ud4sE0Tk</t>
  </si>
  <si>
    <t>@reneehulshof @ScottCharton @kremlincardinal Stacey Newman already outted her on her own Facebook page https://t.co/da1V1rtwd0</t>
  </si>
  <si>
    <t>@reneehulshof @ScottCharton @kremlincardinal  https://t.co/KVL9K6XoSM</t>
  </si>
  <si>
    <t>@TheDaveWeinbaum @mattmfm There was no rape Educate yourself 
Heres a thread i did 
https://t.co/iX8QvhcqfA</t>
  </si>
  <si>
    <t>@STLCrimeBeat I love the hug the sherif gave him
Greitens has many supporters across Missouri, something the Moleg with hunters ignore</t>
  </si>
  <si>
    <t>WHEN THE SHERIFF GIVES YOU A HUG  &amp;amp; PATS YOU ONTHE BACK FOR SUPPORT 
YOU KNOW ITS A WITCH HUNT  !    GO GOVERNOR GREITENS GO 
#greitens #moleg 
Video: Eric Gov. Greitens arrives at court in St. Louis https://t.co/F0F2noDWTN via @stltoday</t>
  </si>
  <si>
    <t>@RiverfrontTimes @JW1057 #Kim Shady is really Shady https://t.co/YAyM49wEsI</t>
  </si>
  <si>
    <t>@AbbyLlorico @JW1057 @EricGreitens He’s armed with a Flaming Red Hot Poker of Justice 🔥🔥🔥</t>
  </si>
  <si>
    <t>@somethingldsay @HereLiesMoon  https://t.co/HYOweKWDd5</t>
  </si>
  <si>
    <t>@somethingldsay @HereLiesMoon  https://t.co/eZztG2yRmZ</t>
  </si>
  <si>
    <t>@CBSNews https://t.co/iX8QvhcqfA</t>
  </si>
  <si>
    <t>@emh2625 He was duly elected  , absolutely he should stay in power 
This was a witch hunt 
The source of the 120 K cash is his enemies #greitens https://t.co/DddBxvnWz7</t>
  </si>
  <si>
    <t>RT @emh2625: Greitens should stay in power, not resign, and face the trial. Democrats thank you! RT Missouri Governor Eric Greitens' trial…</t>
  </si>
  <si>
    <t>RT @Neilin1Neil: the so-called “victim” — was conspiring with top Democrats in the Missouri state legislature to bring down the governor. @…</t>
  </si>
  <si>
    <t>RT @HennessySTL: After 18 months of nonstop jabbering about "Russian Collusion," Democrats have managed to make the Russian Collussion the…</t>
  </si>
  <si>
    <t>@HennessySTL So that’s how the Missouri Crimes is really printed 
I’m mean I always thought it was a shit paper</t>
  </si>
  <si>
    <t>RT @HennessySTL: I thought the anti-Greitens folks conducted a document shredding party Sunday. Instead, it looks like Scott Faughn ate the…</t>
  </si>
  <si>
    <t>RT @challenge6r: @FOX2now Gotta protect the family jewels</t>
  </si>
  <si>
    <t>Sore Loser &amp;amp; HaffnerMO seem to be Trending 
#soreloser #butthurt https://t.co/JQoRa8pFKq</t>
  </si>
  <si>
    <t>@HennessySTL @HafnerMO No sympathy for snakes 🐍</t>
  </si>
  <si>
    <t>@HennessySTL @HafnerMO Sounds like he needs a flaming red hot poker 🔥🔥🔥
Nobody likes a sore loser</t>
  </si>
  <si>
    <t>RT @HennessySTL: Meet the Mole: @HafnerMO. Will he feel the pressure leaning on him all at once or gradually over time? https://t.co/IRbSZl…</t>
  </si>
  <si>
    <t>RT @MSTLGA: Simply Outrageous Behavior 
Not Shocking Though
This is what the Far Left has Resulted too 
Sumbodybetter start to investigate…</t>
  </si>
  <si>
    <t>@ResignNowKim @MarthaEW @scottfaughn @EricGreitens #moleg should send a search party to Ken Poteets basement , his closets too , probably a lot of skeletons in them</t>
  </si>
  <si>
    <t>@SeanR0101 @RiverfrontTimes Bro, what Allman said is a quote from a movie , but guess what he’s got his own station Radio Free Allman weekdays 6am -9am , I listen &amp;amp; put my red hot poker to stir my coffee , Life is good !   https://t.co/lwLPLwjAkd 📻</t>
  </si>
  <si>
    <t>@MissouriRevenue 
Are you planning any Audits on all this Cash ?
120k to be exact https://t.co/tdKUaeA3UK</t>
  </si>
  <si>
    <t>How in the Hell is Scott Faughn still in hiding
Evading a supoena?
I’m calling on the Members of #Moleg to cancel their 
over Priced Missouri Times Subscriptions 
And 
Completely Ban the Publication from all Government Offices 
#FindFaughn #AuditFaughn #70kcash https://t.co/FxDQSydaQw</t>
  </si>
  <si>
    <t>RT @MariaChappelleN: Do you believe feminine products (such as diapers, pads, tampons &amp;amp; panty liners) should be included in the annual Back…</t>
  </si>
  <si>
    <t>RT @MariaChappelleN: Sen. Schupp and I were fighting for a tax exemption for tampons and panty liners during the annual Back-to-School tax…</t>
  </si>
  <si>
    <t>RT @magathemaga1: WitchHunt Still On!
#ScammingScott running media while RUNNING FROM MEDIA!
#MoneyBagsAl got 20k MORE!
#KimShady is, well…</t>
  </si>
  <si>
    <t>RT @VisioDeiFromLA: #DONNYBROOKSTL 
Please discuss #Missouri legislature Collusion 
Thank you https://t.co/KT7DrSTPA9</t>
  </si>
  <si>
    <t>@Thomas1774Paine https://t.co/iX8QvhcqfA</t>
  </si>
  <si>
    <t>@ResignNowKim @magathemaga1 @sigi_hill @SKOLBLUE1 @Sticknstones4 @RealTravisCook @Shawtypepelina @jrosenbaum @HennessySTL @EdBigCon @MSTLGA @RightSideUp313 @ScottCharton @EricGreitens @BarklageCompany @johnrhancock @MarkReardonKMOX @DebbieMonterrey @KMOXPD Is that white bronco parked in Ken Poteet’s Garage</t>
  </si>
  <si>
    <t>RT @magathemaga1: ATTENTION #moleg 
Has anybody seen Scott Faughn?
Is anybody asking:
✔Where his money came from?
✔What was it for?
✔Why…</t>
  </si>
  <si>
    <t>RT @Str8DonLemon: 1. Yo #MoLeg
In a MEME MOOD TODAY! 
Gonna just post all the memes I've made or others have made and post them since the…</t>
  </si>
  <si>
    <t>The Acuser never said she was coerced into a sex act
In fact she said she gave consent. relations were consensual 
The committee through a series of questions compelled the accuser to acquiesce to their claim of coercion, forcing false narrative 
#Greitens #Schneiderman #Moleg https://t.co/TMwwIPM6z5</t>
  </si>
  <si>
    <t>The “NAKED TRUTHS”
No Photo or Copy has ever been seen
Accuser Never told the Committee
She used FaceTime with Greitens and was Nude
She told the committee she never made or allowed Nude images to be ace of her 🤔
Follow Along  ⬇️⬇️⬇️
#Greitens #Schneiderman https://t.co/0CdgPnigNQ</t>
  </si>
  <si>
    <t>There’s No Device this Alledged Photo was taken
The Acuser has Never seen the Alledged Photo
No Evidence the Alledged Photo had Nudity
No Evidence Alledged Photo was transmitted
 Follow Along  ⬇️⬇️⬇️
#Greitens #Schneiderman https://t.co/X2Pt1PnRQ0</t>
  </si>
  <si>
    <t>“Reeks of Sactions” is what Judge Burlison has said of Prosecution. The bad stench of Lies. 
Follow Along  ⬇️⬇️⬇️
#Greitens #Schneiderman #KimShady #NonotesTisaby #TriflingTisaby #Lies https://t.co/mzc6ilNQZS</t>
  </si>
  <si>
    <t>House Committee has not yet heard Greitens side of the story.  He has stated, post trial he will be able to share his testimony &amp;amp; evidence. 
Follow Along  ⬇️⬇️⬇️
#Greitens #Schneiderman #Moleg https://t.co/kjCp15995j</t>
  </si>
  <si>
    <t>A Conscience Affair 
Follow Along  ⬇️⬇️⬇️
#Greitens #Schneiderman https://t.co/Gzr6r6g1N3</t>
  </si>
  <si>
    <t>Closed Door House Investigative committee Never Cross Examined witness that they found credible.
What’s a sexy workout that doesn’t involve sex ?
Follow Along  ⬇️⬇️⬇️
#Greitens #Schneiderman #Moleg #sexercise https://t.co/th5KnulWQP</t>
  </si>
  <si>
    <t>The Only Thing Greitens &amp;amp; Schneiderman have in common is the fact they both have the same 1st name Eric
Let’s Review 8 Things the Media didn’t tell You about Eric Greitens Felony Invasion of Privacy Case  
( thread time )  Follow Along  ⬇️⬇️⬇️
#Greitens #Schneiderman</t>
  </si>
  <si>
    <t>RT @Sticknstones4: We’ve been wondering what the Heck that 
“Sexy Workout”  KS went to Greitens House to Do https://t.co/wQAIyG1P2B</t>
  </si>
  <si>
    <t>RT @magathemaga1: I have to give @scottfaughn some credit. This making him look like ultimate media mogul in #Missouri cuz MO media FOLLOWI…</t>
  </si>
  <si>
    <t>@ResignNowKim @TomJEstes @scottfaughn @ScottCharton @RLLohmann @RGreggKeller @cody4mo @EricGreitens @kmoxnews Maybe he’s holed up in Ken Poteets basement</t>
  </si>
  <si>
    <t>Oh  #Moleg  
Slimey Scott Faughn delivers 70k  cash  &amp;amp; than hides 
To evade a supoena
Bad Times for The Missouri Times 
#greitens #FindFaughn https://t.co/5XjD5AU1aS</t>
  </si>
  <si>
    <t>RT @TomJEstes: Things continue to go down hill for poor Scott. #findscott #MOLeg https://t.co/nNIYRsTxdp</t>
  </si>
  <si>
    <t>THREAD TIME 
8 THINGS 
THE MEDIA DID NOT TELL YOU 
#GreitensCriminalCase #greitens #Moleg #GreitensImpeachment #greitensreport #GreitensIndictment https://t.co/tOzPYVhH12</t>
  </si>
  <si>
    <t>THE NAKED TRUTH THE MEDIA REFUSES TO TELL YOU
KS testified in her deposition n June 2015 she used FaceTime with greitens &amp;amp; was NUDE 
#Moleg #Greitens https://t.co/DtbQfYIz15</t>
  </si>
  <si>
    <t>@kmov @ksdk @kmoxnews @stltoday @RiverfrontTimes @KCStar @Missourinet @NewsTribune @springfieldNL @JoplinGlobe  @MissouriPress 
NO MORE FAKE NEWS
NO MORE PAY FOR PLAY STORIES 
#greitens #moleg https://t.co/NigCNum2Y9</t>
  </si>
  <si>
    <t>THE PHOTO 📸
No Device 
No Knowledge of such Picture from KS
No photo of Nudity
No transmission of photo 
#Greitens #moleg https://t.co/Zw7AQ2eZOG</t>
  </si>
  <si>
    <t>#kimshady #greitens #moleg https://t.co/B20MFdNkJ9</t>
  </si>
  <si>
    <t>#greitens #moleg https://t.co/TfECmirWdf</t>
  </si>
  <si>
    <t>#greitens #moleg https://t.co/c67dHxmfYI</t>
  </si>
  <si>
    <t>#greitens #moleg https://t.co/bGt4iskDjl</t>
  </si>
  <si>
    <t>@jaybarnes5  @Rep_TRichardson @MOHouseGOP 
Now that Scott Faughn has established himself as an un ethical journalist/publisher 
Im calling on #moleg to CANCEL these overpriced Missouri Times subscriptions
It would be unethical of you to read to Lobbyist  paid fakenews https://t.co/x9FddGQbgY</t>
  </si>
  <si>
    <t>@RonFRichard 
Tell Us More about Bag Man #2
Who’s 5OK Cash was delivered to Al
Skyler Lee tell us more about crooked Moleg doings https://t.co/txX587Xh5J</t>
  </si>
  <si>
    <t>@VisioDeiFromLA @EricGreitens @blackwidow07 @BigJShoota @SKOLBLUE1 @Norasmith1000 @EdBigCon @Sticknstones4 @Hope4Hopeless1 @Eric_Schmitt Phil was Jealous Possessive Angry Stalker</t>
  </si>
  <si>
    <t>RT @VisioDeiFromLA: Tweets from PS 
These are actions of somebody who is mad his wife CHEATED ON HIM with @EricGreitens 
Not actions of a…</t>
  </si>
  <si>
    <t>#FindFaughn https://t.co/3AY4Y1eOHJ</t>
  </si>
  <si>
    <t>@jes_holdings  
Where Did you boys Go ?
#findfaughn https://t.co/JWx28xM0ws</t>
  </si>
  <si>
    <t>RT @Sticknstones4: I’m just Loving You ❤️  MCH https://t.co/01CI1EhhcT</t>
  </si>
  <si>
    <t>RT @VisioDeiFromLA: All them "Parson Tax Credit Bots" dont care about due process
If list an issue, should have been the basis for case &amp;amp;…</t>
  </si>
  <si>
    <t>@VisioDeiFromLA  
Does Thread on St Louis Circuit Attorney Kim Gardner
Good Read 
#Moleg #Greitens https://t.co/5DSo57PwDT</t>
  </si>
  <si>
    <t>RT @Norasmith1000: @VisioDeiFromLA I had a feeling from the beginning that Stacey Newman was heavily involved in this, she hates Greitens!…</t>
  </si>
  <si>
    <t>RT @VisioDeiFromLA: Why #STL CA Kim Gardner Must Be Investigated—and Stopped
"#StLouis CA Kim Gardner has clearly, repeatedly &amp;amp; consistent…</t>
  </si>
  <si>
    <t>@Blackboxhalo @stltoday great idea blackbox</t>
  </si>
  <si>
    <t>I got a slingshot &amp;amp; great aim
Let’s do this https://t.co/FY9ybZ7yrA</t>
  </si>
  <si>
    <t>3 STOOGES OF THE #GREITENS CASE LOVE TO SPEAK FREELY TO MEDIA
BUT 
WHEN ITS THEIR TURN TO SPEAK IN A COURT OF LAW 
UNDER SWORN OATH
SCOTT, AL &amp;amp; PHIL  ALL TRY TO GET OUT OF IT 
(Hiding, restraining orders, motion to quash, Supreme Court) 
WHY IS THAT ? #moleg #witchhunt https://t.co/lu7olHtn9f</t>
  </si>
  <si>
    <t>RT @HennessySTL: She’s Gestapo.  https://t.co/UXKT39Xtfu</t>
  </si>
  <si>
    <t>BOOT THE BAGMAN ! 
TIES TO THE TAX CREDIT INDUSTRY https://t.co/8GoKKQC9tF</t>
  </si>
  <si>
    <t>Why St. Louis Circuit Attorney Kim Gardner Must Be Investigated—and Stopped https://t.co/LBO1IuK9Nz</t>
  </si>
  <si>
    <t>@Lautergeist @stlcao @EricGreitens There is a major truth in this article that MSM has not reported !</t>
  </si>
  <si>
    <t>HAS ANYBODY SEEN SCOTT FAUGHN  &amp;amp; HIS STEIN OF BS
WHERE IS JEFF HIDING YOU ?
#moleg https://t.co/oz9FBbLMzS</t>
  </si>
  <si>
    <t>RT @ChrisHayesTV: MO Gov defense motion says politics were in play starting 1-11 when MO Rep texted alleged victim “my House Dem leadership…</t>
  </si>
  <si>
    <t>RT @SykesforSenate: Step down @AGJoshHawley, you have no idea what you're doing and you have no business bypassing #DueProcess to serve you…</t>
  </si>
  <si>
    <t>@Neilin1Neil @EricGreitens @AGJoshHawley @KathieConway @scottfaughn @ParksKMBZ @sdieckhaus @Sticknstones4 Mike parsons will open the corrupt pipeline of cash straight to his cronies pockets 
He’s not good for Missouri</t>
  </si>
  <si>
    <t>Who is Mike Parsons:   👇
In a Missouri Housing Development Commission meeting, he voted against ending the low-income housing tax credit. Greitens voted to end the program because he said the money wasn’t being used efficiently.
 https://t.co/mJkCJh4Evt</t>
  </si>
  <si>
    <t>@Dogan4Rep  
Take up @JW1057  ⚖️ On his offer
It’s legit ! NO Bs</t>
  </si>
  <si>
    <t>RT @VisioDeiFromLA: JUSTICE WARRIOR and @Dogan4Rep SPEAK
Is @Dogan4Rep man of his word? 
Is @JW1057 man of his word?
Clock is ticking!…</t>
  </si>
  <si>
    <t>RT @HotPokerPrinces: Rep Stacey Newman, Missouri House Dem Leadership &amp;amp; St Louis Circuit Attorney Kim Gardner CONSPIRED with Greitens Mistr…</t>
  </si>
  <si>
    <t>RT @EdBigCon: @GovGreitensMO Speaking at the Missouri Law Enforcement Memorial.
What a solemn event honoring those that gave all. #moleg ht…</t>
  </si>
  <si>
    <t>RT @Sticknstones4: #Moleg  &amp;amp; #KimShady Shame on You !   You conspired to unseat a duly elected governor 
#greitens #witchhunt 
Gov. Greite…</t>
  </si>
  <si>
    <t>RT @ResignNowKim: @HotPokerPrinces @thesearcher998 @EricGreitens @TeamGreitens defense team needs to have Judge Burlison issue a BENCH WARR…</t>
  </si>
  <si>
    <t>Truth Bombs be Dropping 💣 https://t.co/CDfpMvVRgJ</t>
  </si>
  <si>
    <t>RT @HotPokerPrinces: Some Hard Evidence of a #witchhunt in #Greitens   #moleg involvement in Lies
Gov. Greitens' lawyers: 'The lying and c…</t>
  </si>
  <si>
    <t>RT @VisioDeiFromLA: So @ksdknews having this woman on 2 explain #GreitensIndictment? 
Read her book, her ideas &amp;amp; observations of #Missouri…</t>
  </si>
  <si>
    <t>RT @jcavaiani: #moleg #mogov https://t.co/rBcMPhOdpw</t>
  </si>
  <si>
    <t>@ksdk Please do not have biased journalist influenced by their own hatred  commenting on air regarding greitens being corrupt.  
Please refer to reporting by @ChrisHayesTV and all the recent developments on #greitens which reveal political foul play 
https://t.co/h8PXaKdC7n</t>
  </si>
  <si>
    <t>Follow this Money Trail 💵💰💵💰👇👇
Check the Republic Services, Tilley, Bardgett, Lathrop &amp;amp; Gage money trail
Who are their clients ?
What politicians are they lobbying for their clients ?
Where have they been making contributions to ?
(checks, PACS, Gifts)
#Moleg</t>
  </si>
  <si>
    <t>RT @CDTCivilWar: The dispute between @tonymess and @scottfaughn reminds me of 2015, when I wrote about  @MissouriTimes #moleg parties that…</t>
  </si>
  <si>
    <t>@blackwidow07 @SKOLBLUE1 @Sticknstones4 @ResignNowKim @ChrisHayesTV @JW1057 @tonymess @stltoday @KCStar @KCStarOpinion @MarkReardonKMOX @kmoxnews @LaurenTrager Who paid KS attorney Scott Simpson?🔥🔥🔥</t>
  </si>
  <si>
    <t>RT @Str8DonLemon: Feliz Cinco De Mayo #MoLeg #Mogov !
Margaritas at @flystl Chili's! 
#Greitens news:
1. KS text messages EXPOSED
2. 100…</t>
  </si>
  <si>
    <t>@MoLegDems @walshgina @Stlcao @StaceyNewman @GailBeatty
SHAME ON YOU !  LYING &amp;amp; CONCEALING FOR POLITICS
You’re a disgrace to Justice &amp;amp; the REAL VICTIMS of sexual Assaults 
Gov. Greitens' lawyers: 'The lying and concealing has not stopped' https://t.co/fuWBvLX3cO via @fox2now</t>
  </si>
  <si>
    <t>Some Hard Evidence of a #witchhunt in #Greitens   #moleg involvement in Lies
Gov. Greitens' lawyers: 'The lying and concealing has not stopped' https://t.co/fuWBvLX3cO via @fox2now</t>
  </si>
  <si>
    <t>Rep Stacey Newman, Missouri House Dem Leadership &amp;amp; St Louis Circuit Attorney Kim Gardner CONSPIRED with Greitens Mistress.  Politics were in Play !
#Moleg #Greitens 
https://t.co/KV6HdRDNv7</t>
  </si>
  <si>
    <t>#Greitens Mistress LOL’s !!! When her friend proposes she might be Rich when the story 1st broke 
#moleg 
https://t.co/VAEQR1AkSl</t>
  </si>
  <si>
    <t>Scott Faughn in hiding Evading Supoena Service for Deposition 
Bag Man that dropped 5Ok to attorney Al Watkins 
#Moleg tell your buddy he needs to talk !  These antics are not ethical 
#Greitens #Moleg 
https://t.co/9TIfPRPo3t</t>
  </si>
  <si>
    <t>St. Louis circuit attorney Kim Gardner spent over 10K to try to convince a jury without actual evidence 
#greitens #kimshady
Prosecutors in Greitens case spend thousands on research about smartphone sounds https://t.co/1MXd2rJdZ1 via @fox2now</t>
  </si>
  <si>
    <t>RT @magathemaga1: #MoGov JUSTICE AWARD goes to ...
MARIA CHAPELLE NADAL
I have criticisms, but you recognized that everybody deserves due…</t>
  </si>
  <si>
    <t>RT @Sticknstones4: This is a gift @MariaChappelleN 
We Thank you for your fairness 😘❤️
Peace ✌️ https://t.co/xQy7MNbZsi</t>
  </si>
  <si>
    <t>@KMOV Not electing Michael Browns mother would be a good start</t>
  </si>
  <si>
    <t>RT @BigJShoota: #GreitensImpeachment most likely won't succeed if he's  #NotGuilty https://t.co/gHVsIK3Xln</t>
  </si>
  <si>
    <t>RT @TheNewRight: Geeezzee Loueeeeze..
Somebody is having a bad day. 
Gettin’ mentioned in some pretty troublesome tweets..
Gettin’ twist…</t>
  </si>
  <si>
    <t>@TheNewRight https://t.co/xQtxFZCb0m</t>
  </si>
  <si>
    <t>Must See major development in greitens 
@JohnLamping @tkinder @dsm012 @for_congress 
@Shawtypepelina @TheNewRight @TrumpChess @RealTravisCook @TomJEstes @melody_grover @EdBigCon  @Str8DonLemon  @JW1057</t>
  </si>
  <si>
    <t>Major Developments in #Greitens 
Gov. Greitens' lawyers: 'The lying and concealing has not stopped' https://t.co/fuWBvLX3cO via @fox2now</t>
  </si>
  <si>
    <t>@ChrisHayesTV House dem leadership being @GailBeatty @walshgina
Bad Bad Bad !
Now which Rep would this be ?</t>
  </si>
  <si>
    <t>MO Gov defense motion says politics were in play starting 1-11 when MO Rep texted alleged victim “my House Dem leadership insist you need a lawyer fast.” Motion says same Rep texted a week later- “STL Circuit Attorney Kim Gardner, she said you can have your attorney call her.” https://t.co/7iHksO2Mji</t>
  </si>
  <si>
    <t>@ChrisHayesTV Gee I don’t seem to recall this important detail from the House Report 🔥🔥🔥 complete witch hunt behind closed doors</t>
  </si>
  <si>
    <t>MO Gov's defense says recently discovered text messages reveal possibility alleged victim could profit. Court motion quotes text from friend "it’s kind of cool – you might become rich off it." Court motion says K.S. responded, "LOL!!!!”
#greitens #moleg #witchhunt https://t.co/dvKwrPcDTi</t>
  </si>
  <si>
    <t>BREAKING 
SCOTT FAUGHN  HAS GONE INTO HIDING 
EVADING DEPOSITION &amp;amp; PROCESS SERVERS 
#moleg #missouricollusion #greitens https://t.co/6uUvUtbCeS</t>
  </si>
  <si>
    <t>RT @magathemaga1: I may only be a West DC Fake Deputy AG, but I DO KNOW based on public info, Scott Faughn &amp;amp; Stacey Newman are 2 of the big…</t>
  </si>
  <si>
    <t>WHO IS  SKYLER ROSS
@RonFRichard 
WAS HE BAG MAN #2 
#MOLEG  #GREITENS #50K
WHAT WOULD MEC SAY ABOUT YOUR ERRAND BOY ? https://t.co/yCeLwdEdFw</t>
  </si>
  <si>
    <t>@jrosenbaum @Rep_TRichardson I respect absolutely nothing about Todd Richardson</t>
  </si>
  <si>
    <t>RT @Avenge_mypeople: @Norasmith1000 @magathemaga1 @EricGreitens @Rep_TRichardson @HotPokerPrinces @strmsptr @Hope4Hopeless1 @Blackboxhalo @…</t>
  </si>
  <si>
    <t>RT @JW1057: A response to Edward 'Chip' Robertson Jr. @TeamGreitens @EricGreitens @SheenaGreitens @StLCountyRepub @MOHOUSECOMM 
#moleg #mo…</t>
  </si>
  <si>
    <t>The Witch Hunt Continues 
The Fake Sex Scandal Criminal Case Crumbled &amp;amp; Trial is 11 Days Away.  #Moleg is scared 💩💩LESS of  NOT GUILTY 
Closed Door Communist Tribunal Tries Again 
Result will be the same NOT GUILTY https://t.co/wfkLfooGEv</t>
  </si>
  <si>
    <t>@ManMadeMaterial @RiverfrontTimes Dude  one way , exit only</t>
  </si>
  <si>
    <t>Fo’ Sho Corruption Runs Deep Down In Poplar Bluff 
They have been screwing over Missouri for Years 
Gigs Up ! Greitens shut down their scam &amp;amp; protected 
Missouri.  Sadly the Program could be reformed But 
They’re too greedy to agree
#moleg #poplarbluff #greitens #corruption https://t.co/IwJTMMRyPk</t>
  </si>
  <si>
    <t>RT @HotPokerPrinces: WHO IS  SKYLER ROSS
@RonFRichard 
WAS HE BAG MAN #2 
#MOLEG  #GREITENS #50K
WHAT WOULD MEC SAY ABOUT YOUR ERRAND B…</t>
  </si>
  <si>
    <t>RT @YearOfZero: Nothing Jay Barnes says can be trusted
MALICIOUSLY released report before criminal trial tainiting jury pool 4 obvious pol…</t>
  </si>
  <si>
    <t>WHAT A COMMUNIST RUSSIAN 🇷🇺 TRIBUNAL 
LOOKS LIKE 
COMMUNIST COMRADE JAY BARNES PRESIDING LIKE 
JUST LIKE HIS LEADER PUTIN TAUGHT HIM ! 
SOVIET WITCH HUNT 
#communist #putin #Russia #Missouri #Witchhunt #greitens https://t.co/CiF2TK0Mfn</t>
  </si>
  <si>
    <t>JAY BARNES BABY PICTURE 
DEPORT TO MOSCOW 
#communist #putin #tribunal #Missouri https://t.co/ImBA6OsIt4</t>
  </si>
  <si>
    <t>@RiverfrontTimes U Peeps at RFT crack me up 😂 this is funny !
Seriously what’s the difference in this sign
And Jamie Allmans tweet ?  Fingers or Pokers 
Stuff one shouldn’t take serious at all !🔥🔥🔥
Where is the mob to correct the sign of sodomy ?</t>
  </si>
  <si>
    <t>@RonFRichard Who is Skyler Ross</t>
  </si>
  <si>
    <t>WHO IS  SKYLER ROSS
@RonFRichard 
WAS HE BAG MAN #2 
#MOLEG  #GREITENS #50K
WHAT WOULD MEC SAY ABOUT YOUR ERRAND BOY ?</t>
  </si>
  <si>
    <t>JAY BARNES IS MISSOURI’S PUTIN 
GO TO RUSSIA 🇷🇺 YOU ANTI AMERICAN COMMUNIST</t>
  </si>
  <si>
    <t>@jes_holdings A REAL C U NEXT TUESDAY</t>
  </si>
  <si>
    <t>RT @VisioDeiFromLA: @jonesmarkh @jrosenbaum @scottfaughn @EricGreitens Well since Scott faughn allegedly has a secret pad in Jeff city, if…</t>
  </si>
  <si>
    <t>THIS GUY GETS IT 
#MOLEG YOURE BUSTED https://t.co/W7fkoJEMxe</t>
  </si>
  <si>
    <t>LADY NONE OF #MOLEG ANTICS ARE NORMAL
TELL THE SHAM COMMITTEE TO CALL OF THEIR 
WITCH HUNT https://t.co/MONDwKXgND</t>
  </si>
  <si>
    <t>@ResignNowKim @JaneDueker @EricGreitens @scottfaughn WHO PAYS THIS BROAD ?</t>
  </si>
  <si>
    <t>JAY BARNES SHOULD BE DEPORTED TO RUSSIA</t>
  </si>
  <si>
    <t>WHO IS  SKYLER ROSS
@RonFRichard 
WAS HE BAG MAN #2
#MOLEG  #GREITENS #50K
WHAT WOULD MEC SAY ABOY THAT ?</t>
  </si>
  <si>
    <t>LOBBYISTS FOR TAX CREDITS
HOW MANY MEETINGS DID #MOLEG  HAVE WITH THEM?
HOW MUCH MONEY DID #MOLEG TAKE FROM THEM?
HOW BOUGHT &amp;amp; PAID FOR IS #MOLEG BY LOBBYISTS?
WHY COULDNT #MOLEG HAVE MISSOURIANS BEST 
INTEREST INSTEAD OF THEIR OWN INTEREST? https://t.co/HqNOzxTrR6</t>
  </si>
  <si>
    <t>Thread on  greitens 
Sham Report https://t.co/GF5PWwPc53</t>
  </si>
  <si>
    <t>RT @Norasmith1000: And, NO ONE forced this woman to go to SHEENA's house. She knew EG is married, if she didnt want or expect sex there wou…</t>
  </si>
  <si>
    <t>RT @RightSideUp313: No charges filed, I guess real crime can wait till she’s done with #Greitens.... https://t.co/t2g3Adm4GY</t>
  </si>
  <si>
    <t>RT @inthejungle234: So you want to screw over missourians based on a lie?
#moleg https://t.co/E4fZuIjgF8</t>
  </si>
  <si>
    <t>RT @JW1057: Supplemental "report" (4 pages) regarding EG consisted of a single transcript the committee had for 17 days. Committee makes a…</t>
  </si>
  <si>
    <t>RT @magathemaga1: Clean Missouri is Dem/#Soros redistricting scam wrapped in lipstick. STOP IT
✔Tell friends
✔Post on Facebook about scam…</t>
  </si>
  <si>
    <t>@TomJEstes Why would anybody preorer a book from him 
That’s code for I need some cash &amp;amp; at best you’ll get an Ebook</t>
  </si>
  <si>
    <t>RT @VisioDeiFromLA: #BREAKING
#Missouri Gov. @EricGreitens has deployed troops to the southern border to help protect our nation and #Stop…</t>
  </si>
  <si>
    <t>RT @HennessySTL: I told many people it was something like this. I was right. Missouri Crimes https://t.co/AFMNu14sNW https://t.co/OzahnCnkOK</t>
  </si>
  <si>
    <t>RT @HennessySTL: And this crooked MO House committee (they all hang out in Candy Man @ScottFaughn's weird party pad in JC after hours) is a…</t>
  </si>
  <si>
    <t>RT @HennessySTL: Crooked @scottfaughn questioning Gov. Greitens’ authenticity is like me questioning Mother Teresa’s humility.  https://t.c…</t>
  </si>
  <si>
    <t>RT @VisioDeiFromLA: It’s a non issue. Money is a part of politics. This is just a lame distraction from the #ScammingScott bombshell
I’ve…</t>
  </si>
  <si>
    <t>RT @magathemaga1: Hey @TomJEstes I have found the book project that Scott Faughn guy is TOTALLY working on! 😂😂🤣🤣
#satire
#MoLeg #MoGov #g…</t>
  </si>
  <si>
    <t>RT @CStamper_: Nothing pisses off the media more than when one of their own gets caught red handed acting as bagman in one of the shadiest…</t>
  </si>
  <si>
    <t>RT @TheNewRight: SCOTT FAUGHN IS F'IN FAMOUS THO https://t.co/45TEG8znjx</t>
  </si>
  <si>
    <t>RT @CStamper_: As of a few months ago deceptive media hack Scott Faughn was so broke he couldn’t even pay a bill that was under $1,500. He…</t>
  </si>
  <si>
    <t>RT @CStamper_: Did he ever disclose that conflict of interest to his viewers? To the stations that air his show? #moleg #mogov https://t.co…</t>
  </si>
  <si>
    <t>RT @CStamper_: In November 2017 Scott Faughn was sued for not paying his bills. In February 2018 he secretively hand-delivered $50,000 in c…</t>
  </si>
  <si>
    <t>RT @TomJEstes: So, the convicted felon who owns the failing and insignificant Missouri Times, Scott Faughn, paid a lawyer $50K to try and b…</t>
  </si>
  <si>
    <t>RT @CStamper_: Soros-backed Kim Gardner’s witch hunt was launched when a media member who has been criticizing the governor for years hand…</t>
  </si>
  <si>
    <t>@ResignNowKim @RiverfrontTimes @KMOXPD @MarkReardonKMOX @DebbieMonterrey @johnrhancock @mskstl @scottfaughn Fire Him 🔥</t>
  </si>
  <si>
    <t>RT @RiverfrontTimes: If you thought the intrigue surrounding Governor Eric Greitens was straight out of House of Cards, just wait 'til you…</t>
  </si>
  <si>
    <t>@RiverfrontTimes You left out the part where wen he was the mayor 
He was charges with 4 felonies</t>
  </si>
  <si>
    <t>RT @VisioDeiFromLA: Good old ESTABLISHMENT tessa spinning for #MoLeg
it was timed to take attention off the @scottfaughn revelations.
It…</t>
  </si>
  <si>
    <t>RT @Norasmith1000: @SKOLBLUE1 @ScottCharton @EricGreitens @scottfaughn @JaneDueker Seems to me that #moleg addendum comes at again, perfect…</t>
  </si>
  <si>
    <t>RT @JW1057: @jaybarnes5 "As a result, the Committee will no longer provide such deference to [EG] cherry-picked evidence."
Barnes then adm…</t>
  </si>
  <si>
    <t>RT @christoferguson: Scott Faughn publisher of Missouri Times is source of mysterious $50k payment in Greitens case. 2nd payment origin sti…</t>
  </si>
  <si>
    <t>RT @JW1057: @ws_missouri @jaybarnes5 criticizes "cherry-picked evidence" and then releases second "report" while admitting to not having fu…</t>
  </si>
  <si>
    <t>RT @JW1057: @KRCG13 There's nothing in this "report" that causes me to conclude that this is NOT sham committee run by the unethical and co…</t>
  </si>
  <si>
    <t>RT @RealTravisCook: @SKOLBLUE1 @scottfaughn He's the publisher of the Missouri Times.  To which, most of us who actually live here in Misso…</t>
  </si>
  <si>
    <t>RT @SKOLBLUE1: I want @scottfaughn to address the comments during his live feed! He had a ton of good questions by local media! What a cowa…</t>
  </si>
  <si>
    <t>RT @EdBigCon: @slewzq @tonymess @scottfaughn @MissouriTimes @slewzq You forgot to add Rex Sinquefield! He funds the Missouri Times and Clay…</t>
  </si>
  <si>
    <t>RT @Str8DonLemon: Simple question. It's designed to create conversation. If its stupid, then explain why?
Given FUSION GPS paid journalist…</t>
  </si>
  <si>
    <t>@kendylei @Str8DonLemon @MOHouseGOP @EricGreitens @paulcurtman @MissouriGOP Rex Sinquefield</t>
  </si>
  <si>
    <t>RT @Str8DonLemon: Honestly, can we take #MoLeg seriously when the accuser was prancing around Jeff City with "close friends" a year before…</t>
  </si>
  <si>
    <t>RT @AP4Liberty: News Update! @HawleyMO opens investigation into @EricGreitens for allegedly going 55mph in a 50mph zone. Hawley claims he h…</t>
  </si>
  <si>
    <t>@AP4Liberty @JW1057 @HawleyMO @EricGreitens Austin I love your tweets, you get the vote for best personality 💋</t>
  </si>
  <si>
    <t>@TomJEstes @Str8DonLemon Now now i  agree al Watkins is entertaining in a clownish sort of way, but he’s no entertainment / publishers lawyer 
I’m not buying that bs story</t>
  </si>
  <si>
    <t>RT @Str8DonLemon: Question #MoLeg
If @scottfaughn was getting paid, what other journalists were getting paid???
Any at all?
Fair questio…</t>
  </si>
  <si>
    <t>@MarcGagne16 @Str8DonLemon @MOHouseGOP @EricGreitens @paulcurtman @MissouriGOP Why does Rex want to take greitens out</t>
  </si>
  <si>
    <t>Any Elected Official that involves themselves with Biased Scott Faughn should RESIGN
All TV
All Radio 
All RT of MT articles 
Nothing should be trusted as news or be shared to voters by this extremely unethical &amp;amp; un credible source 
#moleg #missouri #fakenews #felonfaughn</t>
  </si>
  <si>
    <t>@YearOfZero @EricGreitens @DRUDGE @gatewaypundit @blackwidow07 Well if you consider the drunk convicted felon factor
I can see the resemblance #felonfaughn</t>
  </si>
  <si>
    <t>RT @Avenge_mypeople: @RealTravisCook Yes. I mean the media is bad enough in this country, but to actually fund an attorney to unseat a gove…</t>
  </si>
  <si>
    <t>@RealTravisCook Al Watkins is entertaining but he’s not an entertainment attorney.  He’s a civil attorney</t>
  </si>
  <si>
    <t>@StevenDialTV @Str8DonLemon @scottfaughn @tonymess @41actionnews Why would he hire al Watkins?  Al did not represent himon any of faughn felony charges,  tax issues or civil suits.</t>
  </si>
  <si>
    <t>RT @Brianontheair: The @MissouriTimes publisher, @scottfaughn, did not address the issue of the 
$50,000 in his live update. Faughn says he…</t>
  </si>
  <si>
    <t>@Brianontheair @MissouriTimes @scottfaughn @tonymess Amazing #felonfaughn is preselling a book</t>
  </si>
  <si>
    <t>@RocheMaddenTV @FOX2now 
When you air Stacey Newman on TV to comment on greitens report
You need to ask her about her long involvement with 
Greitens Acuser, kinda of weird she brought her to the capital instead of ever taking her to file a police report 
I smell #MOLeg BS https://t.co/kvk6bRSkYK</t>
  </si>
  <si>
    <t>@Avenge_mypeople @VisioDeiFromLA Where did he get the money from</t>
  </si>
  <si>
    <t>RT @Avenge_mypeople: Just to put this whole #Greitens  affair in perspective: Scott Faughn, owner of Missouri Times gave at least $50,000 t…</t>
  </si>
  <si>
    <t>RT @VisioDeiFromLA: Great point! 
#moleg #MoGov #Greitens https://t.co/rEbmSlY4Pl</t>
  </si>
  <si>
    <t>Has @scottfaughn been dropping off cash  to bribe sources at greitens lawyers offices ? 
I’m curious about his sources at Dowd Bennett?
https://t.co/ZchOJoZEOL</t>
  </si>
  <si>
    <t>I say  witch hunt https://t.co/2AwTCsxluW</t>
  </si>
  <si>
    <t>RT @HennessySTL: We need a bright new liberty-first candidate to take down the Lunch Lady Claire McCaskill in 2018 #mosen</t>
  </si>
  <si>
    <t>RT @RealTravisCook: @inthejungle234 @GigetsMom Exactly--there are plenty of people who live in the county who wouldn't think of going into…</t>
  </si>
  <si>
    <t>@inthejungle234 @RealTravisCook @GigetsMom Sounds like a reading comprehension problem.</t>
  </si>
  <si>
    <t>@RealTravisCook No Id yet on the suspect</t>
  </si>
  <si>
    <t>RT @RealTravisCook: St. Louis City is essentially a third-world, crime-ridden shithole. We're just not supposed to mention it or talk about…</t>
  </si>
  <si>
    <t>@Shawtypepelina This is just creepy and delusional, it’s 2018 Missouri has the highest number of black Homocides in the country.
Majority of those Homocides are black on black crime</t>
  </si>
  <si>
    <t>@rxpatrick What happened to tisabys amazing memory that he boasted about ?   This dude is a big liar 🤥</t>
  </si>
  <si>
    <t>When you full of so much BS💩
You can’t keep your Lies straight 🤥
What happened to Tisabys amazing mememory where he said he was so gifted and didn’t need to take note 📝 
That memory that was so amazing that even the FBI appraised him 
Now he needs to see depos🤭 LMAO 😂 🤥 https://t.co/zFVa5ita9q</t>
  </si>
  <si>
    <t>Ladder boy is Missouri’s Mitt Romney https://t.co/4bdskFs0o0</t>
  </si>
  <si>
    <t>RT @VisioDeiFromLA: Hey tessa, 
So what.
This just further proves that you people dont care about innocence or guilt. Oh he answered ques…</t>
  </si>
  <si>
    <t>Smells like the burn of a red hot poker 🔥🔥🔥
Make is sizzle good ⚖️ https://t.co/d7rDsmT7DN</t>
  </si>
  <si>
    <t>RT @RealJamesWoods: Just funny... admit it. https://t.co/7rNaPO4QAI</t>
  </si>
  <si>
    <t>RT @EdBigCon: @magathemaga1 @HennessySTL @robschaaf @SpeakerTimJones @realJLogan @AP4Liberty @MissouriGOP @MOHouseGOP  https://t.co/k4G2g7a…</t>
  </si>
  <si>
    <t>RT @TrumpChess: What kind of lawyer gets 2 envelopes of $50K each from an unknown source THEN hides the fact that he got it - Al Watkins is…</t>
  </si>
  <si>
    <t>RT @AP4Liberty: Say no to socialized medicine. https://t.co/PdTCt54Tb2</t>
  </si>
  <si>
    <t>RT @inthejungle234: So @robschaaf sold out to Soros and the left?
Am I understanding that correctly?
Gotta pay the bills somehow...
#mol…</t>
  </si>
  <si>
    <t>RT @SLMPD: “Breaking the Ice” event is bringing together kids, cops, and classic cars! 🚗🚙🚁 https://t.co/Ji7cV6dUe7</t>
  </si>
  <si>
    <t>RT @Margare03880660: II am so happy @jallman971 is coming back! https://t.co/PRdltrhn7y</t>
  </si>
  <si>
    <t>RT @Norasmith1000: I dont care if you love or hate @EricGreitens, think hes innocent or guilty, but nobody on either side can deny the abso…</t>
  </si>
  <si>
    <t>RT @melody_grover: For those of you declaring KS credible, what is the standard? She has never been cross-examined, her testimony never com…</t>
  </si>
  <si>
    <t>RT @KCStar: Missouri Supreme Court: Greitens' alleged victim must turn over phone for examination https://t.co/RNkHWL2sFs</t>
  </si>
  <si>
    <t>RT @JW1057: Re: Greitens' Persecution 
Does anyone recall a transcript or defense motion stating that KS and Simpson also said the video d…</t>
  </si>
  <si>
    <t>RT @EdBigCon: Is this a real photo of @robschaaf getting Instructions from Soros? #moleg https://t.co/gL8ld0zjjD</t>
  </si>
  <si>
    <t>RT @DeplorableGoldn: RT 🚨 #moleg https://t.co/89JMexOogL</t>
  </si>
  <si>
    <t>RT @DeplorableGoldn: RT #moleg #mosen #CleanMissouri https://t.co/IxSruRjXOq</t>
  </si>
  <si>
    <t>@DeplorableGoldn When i think I’m having a bad hair day, I’m going to look at this.</t>
  </si>
  <si>
    <t>RT @CStamper_: I can do all this through him who gives me strength. (Philippians 4:13)</t>
  </si>
  <si>
    <t>@MarkReardonKMOX @Tesla The racks don’t bother me as much as the dirty plant haul</t>
  </si>
  <si>
    <t>RT @GovMikeHuckabee: The WHCD was supposed to celebrate the 1st Amendment.  Instead they celebrated bullying, vulgarity, and hate. They got…</t>
  </si>
  <si>
    <t>RT @Mizzourah_Mom: @marinevet1982 @mefbama @VisioDeiFromLA It's been a #witchhunt from day one. Started with the $100,000 money from an "an…</t>
  </si>
  <si>
    <t>RT @toadtws: @sarahfelts Looking forward to your explanation of how girlfriend Kitty was "exploited" into sending naked pictures of herself…</t>
  </si>
  <si>
    <t>RT @toadtws: @KttsnewsMike Memo
To: Leftie Women Trying To Bring Down A Conservative GOP Governor
Re: Common Sense
When trying to claim t…</t>
  </si>
  <si>
    <t>@SuchHate Does Stacey Newman DO anything Good ?
Always in a state of conflict &amp;amp; commotion
Must suck to be as miserable as her</t>
  </si>
  <si>
    <t>Radio Free Allman 
Coming Soon 
Yeah Baby 🔥🔥🔥🔥Let The Hot pokers Fly 
#IStandWithJamieAllman  @jallman971 https://t.co/hjuaCqUfhY</t>
  </si>
  <si>
    <t>RT @tkinder: Americans Are Fleeing Blue Cities Due To Government Overreach https://t.co/Qv1uTYh9eJ</t>
  </si>
  <si>
    <t>RT @VisioDeiFromLA: Hey @TwitterSupport yet again I'm shadow banned and I have done nothing wrong. Please undshadow ban me.
I hope I'm not…</t>
  </si>
  <si>
    <t>RT @VisioDeiFromLA: @Shawtypepelina @for_congress @JW1057 @StoryoftheYear @EricGreitens @Eric_Schmitt Have IRS look at both KS &amp;amp; PS financi…</t>
  </si>
  <si>
    <t>RT @VisioDeiFromLA: Hug your president.
The media will never show this side of @realDonaldTrump 
@parscale @DanScavino @DonaldJTrumpJr @E…</t>
  </si>
  <si>
    <t>RT @Norasmith1000: @stlbriancollins @KathieConway @Shawtypepelina @YearOfZero @RealTravisCook @inthejungle234 @Neilin1Neil @sdieckhaus @Eri…</t>
  </si>
  <si>
    <t>RT @SKOLBLUE1: #donnybrookstl Thank you for talking about #Greitens tonight! It is refreshing to hear a few of you acknowledge these indict…</t>
  </si>
  <si>
    <t>RT @magathemaga1: #BREAKING: #MoneyBagsAl, atty for ex-husband at center of #Greitens case, will have to answer questions Mon &amp;amp; identify wh…</t>
  </si>
  <si>
    <t>RT @repdottieb4mo: Jim Lembke and @robschaaf it breaks my heart that you will side with George Soros over #Missouri..please wake up. Don't…</t>
  </si>
  <si>
    <t>RT @VisioDeiFromLA: (1) Thread.
Brian this is actually objective reporting unlike 99 percent I see on #MoLeg
1. They are moving away beca…</t>
  </si>
  <si>
    <t>RT @memoriadei: #moleg #greitens @AGJoshHawley If you #gop stand with McCaskill against @GovGreitensMO you wont get my vote. You call butch…</t>
  </si>
  <si>
    <t>RT @repdottieb4mo: “We are a nation of laws, not of men.” 
John Adams believed that men – all men – are fallible. Men will instinctively he…</t>
  </si>
  <si>
    <t>RT @Avenge_mypeople: What's happening with the #Greitens case is astounding. The hired investigator, Tisaby, refused to answer any question…</t>
  </si>
  <si>
    <t>RT @CStamper_: “A liberal Democrat Prosecutor has weaponized her office to take down a conservative Republican Governor she doesn't like wh…</t>
  </si>
  <si>
    <t>RT @BobOnderMO: Great article by @esqonfire re why Missourians should not be fooled by “Clean Missouri” efforts by the far left to rig our…</t>
  </si>
  <si>
    <t>RT @magathemaga1: @BobOnderMO @esqonfire @MissouriGOP #DeclineToSign #Missouri #Soros #Moleg #mogov https://t.co/TY91fLu6O7</t>
  </si>
  <si>
    <t>RT @SpeakerTimJones: THIS. https://t.co/9HOtN1Fy4F</t>
  </si>
  <si>
    <t>Clean Missouri is Dirty Missouri 
It’s hidden agenda  deeply tucked inside the language is a redistricting  scam 
Decline to Sign https://t.co/NNTZ581Iou</t>
  </si>
  <si>
    <t>RT @smart_hillbilly: Office of the Chief Disciplinary Counsel: Revoke the law license of St. Louis Circuit Attorney Kim Gardner! - Sign the…</t>
  </si>
  <si>
    <t>RT @VisioDeiFromLA: CLEAN MISSOURI IS A SCAM
See somebody carrying a clipboard?
DECLINE TO SIGN
#moleg #mogov #Missouri https://t.co/VvB…</t>
  </si>
  <si>
    <t>RT @magathemaga1: ⚠️ Hairdresser Alert ⚠️
Gonna cover this @JackSuntrup ?
We know media is lying so why arent you all looking into this $…</t>
  </si>
  <si>
    <t>RT @magathemaga1: ⚠️ BREAKING ⚠️
Sketch released of person who convinced PS to go to KMOV with made up story about #Greitens &amp;amp; KS
Since #…</t>
  </si>
  <si>
    <t>Stop laughing and making jokes 
I don’t find your collusion funny 
@Rep_TRichardson @RonFRichard 
Stop holding up passed bills for signature 
Stop asking #gretiens to resign without due process 
The only joke is how you run the state
Like Witch Hunters not Legislators  ! https://t.co/qrWDawl2Ke</t>
  </si>
  <si>
    <t>RT @SorosInSTL: My dear boy. The people will be fooled.
I've spent a lot of money on this! Of course clean Missour is a scam. First I but…</t>
  </si>
  <si>
    <t>@magathemaga1 @Blackboxhalo @Eric_Schmitt @EricGreitens @Rep_TRichardson @RonFRichard @BillEigel @RightSideUp313 @MSTLGA @SKOLBLUE1 @Avenge_mypeople @MissouriGOP @elijahhaahr @Shawtypepelina @Lautergeist @gagemitchusson Lol 😂</t>
  </si>
  <si>
    <t>RT @magathemaga1: @Blackboxhalo @Eric_Schmitt @EricGreitens @Rep_TRichardson @RonFRichard @BillEigel @RightSideUp313 @MSTLGA @SKOLBLUE1 @Av…</t>
  </si>
  <si>
    <t>RT @magathemaga1: @ballotpedia #TriflingTisaby 
HT: @PaidRussianBot
#moleg #MoGov #greitens #donnybrookstl #stlouis #stl #KimShady https:…</t>
  </si>
  <si>
    <t>I’m beginning to really Love 💕 Kanye 
Pinch me please , he’s just fabulous https://t.co/DxvGmiPamF</t>
  </si>
  <si>
    <t>RT @magathemaga1: Yes it's exactly what it does.
Clean Missouri is a scam
It's a Democrat vote scam
DECLINE TO SIGN #MISSOURI
#SOROS is…</t>
  </si>
  <si>
    <t>RT @magathemaga1: @shellgame57 until @brucefranksjr &amp;amp; Nadal step down Burns SHOULD NOT STEP DOWN
Hypocritical only calling 4 Burns resigna…</t>
  </si>
  <si>
    <t>RT @inthejungle234: What about Maria Nadal?
#moleg #MoGov https://t.co/K0TkbPyHuH</t>
  </si>
  <si>
    <t>RT @DeplorableGoldn: RT 🚨
As details came out, #greitens case only got stranger: private investigator had been found 2 have violated Alabam…</t>
  </si>
  <si>
    <t>RT @DeplorableGoldn: RT 🚨 #moleg #mogov https://t.co/YfzOMIzQ9s</t>
  </si>
  <si>
    <t>RT @TrumpChess: Its called the deep state uni-party and they are THE MISSOURI SWAMP @POTUS @GovGreitensMO #IStandWithGovGreitens #STL #vote…</t>
  </si>
  <si>
    <t>@magathemaga1 Bob Burns - STAND STRONG  
THEY are trying to BULLY  you OUT
For your Seat 💺 
IF you Go , THEY need to GO  too
Franks, Nasheed , Nadal   
#moleg games</t>
  </si>
  <si>
    <t>RT @magathemaga1: Hey Nadal you gonna resign to for your comments against potus?
Both of you resign!
#MOLeg #mogov https://t.co/Mrr1e9lDIP</t>
  </si>
  <si>
    <t>Crazy Fun 🔥 Red Hot Poker Fun https://t.co/kYH9phjzl8</t>
  </si>
  <si>
    <t>Bob Burns Will Not Be Resigning
He’s not a surrender monkey 🐒 
Deal with it !
We’ve had to deal with 
Hate speech &amp;amp; violence from HYPOCRITES
Bruce Franks Jr, Jamillah Nahseed,  &amp;amp; Maria Chapelle Nadal 
Grow Up &amp;amp; learn to co exist  
#moleg #freespeech #1A  #hypocrites #kanye</t>
  </si>
  <si>
    <t>@TheNewRight He sure is one ugly ass muther F $&amp;amp;er
Kanye is sporting a Maga hat, give it time</t>
  </si>
  <si>
    <t>@Lautergeist @EdgeWildSTL @jallman971 Everybody has some red on 🔥
You crazy hot poker gang
Let the red hot poker mayhem begin !</t>
  </si>
  <si>
    <t>@paigehulsey @JW1057 @EricGreitens @KMOV If you really care about supporting police &amp;amp; politics
Tell Cop Hater Rapper Bruce Franks Jr to resign
His extreme hatred &amp;amp; implies violence towards out LEOs
Should not be condoned</t>
  </si>
  <si>
    <t>RT @JW1057: @msanchezcolumn How did you  arrive at that conclusion? Claims not proven. Shady characters have no creditability. KS has alrea…</t>
  </si>
  <si>
    <t>RT @JW1057: @MelindaKCMO @EricGreitens How did you  arrive at that conclusion? Claims not proven. Shady characters have no creditability. K…</t>
  </si>
  <si>
    <t>RT @Margare03880660: It does look like it.#IStandWithJamieAllman #AllmanArmy#OperationHotPoker#FIRE STACEY#ABUSE OF OFFICIAL CAPACiTY https…</t>
  </si>
  <si>
    <t>RT @SpeakerTimJones: Read the real dirt on the latest @georgesoros funded fraud to hit the #MOLeg “The Truth About Clean Missouri” https://…</t>
  </si>
  <si>
    <t>RT @vonBMulvihill: Great piece from @HannahKellyMO on the so-called Clean Missouri petition that Missouri Dems are pushing. "Share, talk an…</t>
  </si>
  <si>
    <t>@CleanMissouri He’s a Liar</t>
  </si>
  <si>
    <t>RT @MissouriGOP: Read @HannahKellyMO's editorial about the true intentions of Clean Missouri: https://t.co/LwbveGMqrs</t>
  </si>
  <si>
    <t>RT @magathemaga1: Exactly Clean Missouri is a scam to take away the voice of Missourians
We see what your up to #MoLeg traitors.
#MoGov #…</t>
  </si>
  <si>
    <t>RT @magathemaga1: Clean #Missouri is a scam 
#moleg #mogov
DECLINE TO SIGN ANY PETITION https://t.co/Sz17bvNP66</t>
  </si>
  <si>
    <t>RT @MissouriGOP: Clean Missouri's name insinuates pure intentions, but under the guise of ethics reform, Clean Missouri seeks to radically…</t>
  </si>
  <si>
    <t>RT @Sticknstones4: Clean Missouri 
Is Not so Clean it’s pretty darn Dirty 
#DeclinetoSign 
just Decline all the #Soros  Clipboard Mafia ht…</t>
  </si>
  <si>
    <t>RT @Sticknstones4: @DeplorableGoldn Shaft Schaff the way he’s shafting US 
Say No to Clean Missouri #moleg</t>
  </si>
  <si>
    <t>RT @MissouriGOP: "Make no mistake about it — Clean Missouri’s real purpose is to decrease or even eliminate the Republican majority in Jeff…</t>
  </si>
  <si>
    <t>RT @MissouriGOP: Learn about the truth behind Clean Missouri by reading @HannahKellyMO's editorial: https://t.co/LwbveGuPzU</t>
  </si>
  <si>
    <t>RT @DeplorableGoldn: RT 🚨
#Missouri #Mogov Scam
Voters under attack
Sen Schaff’s “Clean Missouri” Plan Delivers #MoLeg 2 Democrats
Const…</t>
  </si>
  <si>
    <t>RT @chuckwoolery: Conservative Actor James Woods Has Epic Field Day, Smashes Liberals Like It’s His Job https://t.co/NMjsMBRAIQ https://t.c…</t>
  </si>
  <si>
    <t>RT @Mikefoundit13: @SKOLBLUE1 I appreciate that response. Much respect to you as well. GO CAVS!! https://t.co/N3ds4ToLrd</t>
  </si>
  <si>
    <t>RT @draaag1: God will NEVER give you more than you can handle. https://t.co/0ak2PV1YmT</t>
  </si>
  <si>
    <t>The Face You Make as you ponder the keester destination
Of the next flaming red hot poker your going to hurl 🔥
#RFA #IStandWithJamieAllman  #operationhotpoker
#hotpokergang https://t.co/Kji6PgvKuf</t>
  </si>
  <si>
    <t>RT @kanyewest: my MAGA hat is signed 🔥🔥🔥🔥🔥🔥🔥🔥🔥🔥🔥🔥🔥🔥🔥🔥🔥🔥🔥🔥🔥🔥🔥🔥🔥🔥🔥🔥🔥🔥 https://t.co/DrDHJybS8V</t>
  </si>
  <si>
    <t>RT @magathemaga1: Corrected link: https://t.co/52cWb5Ipuk #greitens</t>
  </si>
  <si>
    <t>RT @magathemaga1: "I can tell you, the people of Missouri stand with you," Gov. Eric Greitens said 2 annual memorial prayer breakfast of ST…</t>
  </si>
  <si>
    <t>RT @CStamper_: When even the liberal @stltoday editorial board is referring to Soros-backed Kim Gardner’s political witch hunt as a “circus…</t>
  </si>
  <si>
    <t>@Tessa_Weinberg @Allie_Kite @JackSuntrup What’s more important  Asking about confide or why our flags are lowered at half mass today 
Shame on you Enemedia
https://t.co/hd2mdqD91h</t>
  </si>
  <si>
    <t>RT @magathemaga1: @GovGreitensMO Signs Executive Order Expanding Homeland Security Advisory Council 
“We’re working every day to keep Miss…</t>
  </si>
  <si>
    <t>RT @magathemaga1: As details came out, #greitens case only got stranger: private investigator had been found 2 have violated Alabama law by…</t>
  </si>
  <si>
    <t>RT @Lautergeist: Oh, HEY!  Look what's on my agenda today!  
#IStandWithJamieAllman 
@jallman971 #JamieAllman 
#RFA #RadioFreeAllman https…</t>
  </si>
  <si>
    <t>RT @Lautergeist: Tweeps, sign this, if you haven"t already.  Or, do like Democrats to and sign it with a different name
 https://t.co/YoiBM…</t>
  </si>
  <si>
    <t>@TheNewRight so when given a choice of bigger , one should seek ass</t>
  </si>
  <si>
    <t>@TheNewRight Some real crybaby equipment , future snowflakes</t>
  </si>
  <si>
    <t>RT @AmfellinAlicia: Follow the link below to sign the petition for @jallman971
#IStandWithJamieAllman
Richard Schmaeling: Stand with Fello…</t>
  </si>
  <si>
    <t>@stltoday Joe Buck chastised All #fakenews outlets for not ever being present at this event in prior 
It’s about backing this police not political</t>
  </si>
  <si>
    <t>RT @theCliftons2011: @stltoday 'Charges' - innocent until proven guilty, no?</t>
  </si>
  <si>
    <t>RT @KevinRousey: @stltoday What happened to “innocent until proven guilty”? Oh I know...he’s a Republican!</t>
  </si>
  <si>
    <t>RT @VisioDeiFromLA: @plwy31 @magathemaga1 @stltoday Stl post has an anti #Greitens agenda and their paper is the enemy of average missouria…</t>
  </si>
  <si>
    <t>RT @plwy31: @stltoday Iam sick of hearing about Greitens charges we all know . let the man do his job .remember nothing has been proven in…</t>
  </si>
  <si>
    <t>Let the man do his job ! https://t.co/SCyZe61WLB</t>
  </si>
  <si>
    <t>RT @magathemaga1: ⚠️ FLASHBACK ⚠️
#Greitens forms committee 2 audit tax credits
"Greitens’ press secretary Parker Briden expanded that co…</t>
  </si>
  <si>
    <t>RT @magathemaga1: #Greitens forms committee 2 audit tax credits
"Greitens’ press secretary Parker Briden expanded that committee would do…</t>
  </si>
  <si>
    <t>RT @CStamper_: The so-called “Clean Missouri” initiative is designed to “flip our state legislature from Republican Red to a deep and dirty…</t>
  </si>
  <si>
    <t>RT @magathemaga1: #Missouri #Mogov Scam
Voters under attack
Sen Schaff’s “Clean Missouri” Plan Delivers #MoLeg 2 Democrats
Constitutiona…</t>
  </si>
  <si>
    <t>RT @magathemaga1: Good Morning #MoLeg except @RonFRichard
#GreitensIndictment: 
#KimShady crooked
#NoNotesTisaby crooked
#MoneyBagsAl is…</t>
  </si>
  <si>
    <t>RT @magathemaga1: @philip_saulter @CaileighKRCG13 @KRCG13  https://t.co/oQK1Y0M2Oo</t>
  </si>
  <si>
    <t>@TheNewRight @VisioDeiFromLA @hale_razor I pity the fool that does not like the Donald</t>
  </si>
  <si>
    <t>@VisioDeiFromLA @TheNewRight @hale_razor I feel like the new trumye is like the A Team Mr. T revival 
Good look for Kanye</t>
  </si>
  <si>
    <t>@TheNewRight What are you complaining about 
It’s not as if he rammed a rep hot poker at you 🔥</t>
  </si>
  <si>
    <t>@grcfay @TheNewRight My kind of people , I’m late to the party so 
Good evening you bunch of  drunks 😘</t>
  </si>
  <si>
    <t>@TheNewRight Hey you cute ogre  my red hot poker is ON this 😘🔥</t>
  </si>
  <si>
    <t>RT @TheNewRight: WHO'S DOWN WIT FCC https://t.co/9DKFzN5yhD</t>
  </si>
  <si>
    <t>RT @Lautergeist: The question then becomes "Who does Philip "Moon🌛" Sneed know that has that much cash laying around?" AND "What is Moon🌛ge…</t>
  </si>
  <si>
    <t>RT @Lautergeist: Aunt Sue ~ Lt Dan Riordan's aunt ~ she stopped by for the #RFA #RadioFreeAllman debut!
@jallman971 #JamieAllman https://t…</t>
  </si>
  <si>
    <t>RT @Lautergeist: Unleashed.  Unbridled.  
#RadioFreeAllman 
#RFA https://t.co/WXuvtJbxIn</t>
  </si>
  <si>
    <t>RT @CStamper_: The scheming political operatives, self-interested politicians and untrustworthy media behind this whole scheme won’t like t…</t>
  </si>
  <si>
    <t>RT @CStamper_: Missouri is under attack. “Under the guise of ethics &amp;amp; lobbying reform, George Soros &amp;amp; other progressive groups are using th…</t>
  </si>
  <si>
    <t>RT @CStamper_: A political operative drops off $100k in cash to pay a lawyer to represent the guy seeking revenge against our Republican Go…</t>
  </si>
  <si>
    <t>RT @aaron_hedlund: If Tricky Tisaby has anything to do with our national security, we better all head for the bunkers! #mogov #moleg https:…</t>
  </si>
  <si>
    <t>RT @aaron_hedlund: Classy @clairecmc strikes again! In fairness, she's probably just echoing what she hears poolside in Beverly Hills at he…</t>
  </si>
  <si>
    <t>RT @aaron_hedlund: You don't have to be a pothead to agree that the drug war as executed has failed to achieve its objectives. Maybe time t…</t>
  </si>
  <si>
    <t>RT @aaron_hedlund: Bumbling Gardner, Lying Tisaby, and Loud-Mouth Watkins are doing a plenty good job sending things into "uncharted waters…</t>
  </si>
  <si>
    <t>RT @magathemaga1: @EricGreitens #MoneyBagsAl has got some explaining to do.
#Missouri #mogov https://t.co/K5ubDmZ0Hi</t>
  </si>
  <si>
    <t>RT @EdBigCon: BREAKING: MONEY MAN Dropped Off $100,000 to STL ATTORNEY to Launch Governor Greitens SEX SCANDAL  #Moleg https://t.co/ScU2zIs…</t>
  </si>
  <si>
    <t>RT @magathemaga1: @StevenDialTV @EricGreitens @41actionnews #MoneyBagsAl and #KimShady
At it again!
#moleg #mogov #mosen
#Missouri #StLou…</t>
  </si>
  <si>
    <t>RT @magathemaga1: ⚠️ URGENT ⚠️
#MoneyBagsAl Video Found!
On April 24th, 2018, hidden camera footage discovered wherein #MoneyBagsAl is ca…</t>
  </si>
  <si>
    <t>RT @KCNewsGuy: An attorney for the ex-husband of a woman who had an extramarital affair with Missouri Gov. Eric Greitens has been issued a…</t>
  </si>
  <si>
    <t>RT @Brianontheair: Missouri Governor @EricGreitens was at the Capitol in Jefferson City this morning, meeting with young people from across…</t>
  </si>
  <si>
    <t>RT @SKOLBLUE1: @BenjaminDPeters @RonFRichard Repulsive @RonFRichard is at it again! He doesn't want to further the state or education for o…</t>
  </si>
  <si>
    <t>RT @MoScarlet: Did @HawleyMO not know Watkins is a high level crooked left lobbyist? Did he not have judgement enough to not involve himsel…</t>
  </si>
  <si>
    <t>RT @Hope4Hopeless1: @SKOLBLUE1 @EricGreitens .@POTUS .@GovGreitensMo
.@EricGreitens
#WeStandWithGovGreitens 
#Missourians SEE that there…</t>
  </si>
  <si>
    <t>RT @VisioDeiFromLA: That's why we call her #KimShady
#MoLeg #MoGov #MoSen #Greitens 
#StLouis #WitchHunt https://t.co/VQPjkJVY6Y</t>
  </si>
  <si>
    <t>RT @magathemaga1: @SKOLBLUE1 @VisioDeiFromLA @BenjaminDPeters @RonFRichard #MOLeg #mogov #mosen #Missouri
Cc
@Eric_Schmitt @EricGreitens @…</t>
  </si>
  <si>
    <t>RT @magathemaga1: @KMOXKilleen @EricGreitens #MoneyBagsAl needs to spill the beans and #KimShady needs to be disbarred 
Everybody in #Stlo…</t>
  </si>
  <si>
    <t>RT @VisioDeiFromLA: #moleg
What's Next?
I see how the Pro Parson Pro Liberal media is trying to plot chess pieces in witch hunt now KS/PS…</t>
  </si>
  <si>
    <t>RT @StevenDialTV: Attorneys for Gov. @EricGreitens want to depose the man who interviewed the alleged victim. 
He is being represented by A…</t>
  </si>
  <si>
    <t>@KMOXKilleen @kmoxnews Exactly , we’re screwed as a nation if our security depends on a liar</t>
  </si>
  <si>
    <t>RT @KMOXKilleen: Greitens Attorney Jim Martin says if Tisaby is detained by a matter of national security--"then God help us." https://t.co…</t>
  </si>
  <si>
    <t>RT @kmoxnews: With major budget problems at St. Louis City Hall, Mayor Lyda Krewson is resisting a call to cut the public safety budget by…</t>
  </si>
  <si>
    <t>@kmoxnews End Greitens witch hunt trial , #kimshady prosecutorial malfeasance has cost the taxpayers Hundreds of thousands of dollars.   Investigator tisaby contract has her office paying for his defense.  Yes we are paying al Watkins to represent a liar she hired</t>
  </si>
  <si>
    <t>@TheNewRight @jenniferkrneta @Beatlebaby64 @jallman971 @RuthsChris @POTUS Stick a hot poker in the jar and eat one</t>
  </si>
  <si>
    <t>RT @BigLeague2020: @IamRemoWilliams @TrumpChess @magathemaga1 @RonFRichard @EricGreitens @Rep_TRichardson @Eric_Schmitt @Hope4Hopeless1 @SK…</t>
  </si>
  <si>
    <t>@BigLeague2020 @IamRemoWilliams @TrumpChess @magathemaga1 @RonFRichard @EricGreitens @Rep_TRichardson @Eric_Schmitt @Hope4Hopeless1 @SKOLBLUE1 @philip_saulter @ohsynesthesia @Avenge_mypeople @Sticknstones4 @RoyBluntMO @DaynaGould @POTUS @GovGreitensMO @SykesforSenate Where’s Hawley  —Not on my ballot 
My red hot vote poker won’t be punching him</t>
  </si>
  <si>
    <t>RT @Lautergeist: Tisaby &amp;amp; National Security?  That's frightening
#KimShady
#NoNotesTisaby
#Greitens 
#MoonValjean🌛
#NoEvidenceNoVictim 
#B…</t>
  </si>
  <si>
    <t>@Lautergeist #kimshady hires outside investigator that lies
#nonotestisaby contract has the stlcao paying for his defense of his perjury 
St. Louis has 10 million dollar 💵 deficit #stlboa 
Wonder why Mayor Lyda Krewson allows this witchhunt on the taxpayers dime 
Homocides b4 greitens</t>
  </si>
  <si>
    <t>RT @TheNewRight: But before @jallman971 offended every soy-chugging lefty worldwide, before @MariaChappelleN let loose that Mensa-level res…</t>
  </si>
  <si>
    <t>RT @TheNewRight: That was March, 2018, as we know...
But who can forget the charming Democratic state Sen. Maria Chappelle-Nadal? Now, tec…</t>
  </si>
  <si>
    <t>RT @TheNewRight: Of course most recently, there's the now infamous #pokertweet, which we've all read, I assume - we've certainly seen the a…</t>
  </si>
  <si>
    <t>RT @TheNewRight: Now to my (granted, limited) knowledge there have been three "controversial tweets" in the recent past made by public figu…</t>
  </si>
  <si>
    <t>RT @CStamper_: Soros-backed prosecutor’s private investigator perjured himself repeatedly &amp;amp; withheld evidence, and created false evidence.…</t>
  </si>
  <si>
    <t>@TheNewRight @ATeamMom1 @juliematthews50 @RuthsChris @jallman971 @POTUS @staceynewman I’m waiting for the red hot poker of apology 🗣👂🏻🔥</t>
  </si>
  <si>
    <t>RT @Sticknstones4: @TheNewRight @Entercom I enjoy listening to Jamie Allman, period.
There is such a thing as being entertaining &amp;amp; informat…</t>
  </si>
  <si>
    <t>RT @JW1057: @ChillOutWorld @KMOXKilleen Judge Burlison, it is way past time to dismiss this persecution. Do the right thing and dismiss the…</t>
  </si>
  <si>
    <t>@JW1057 Now that’s a hot poker up the taxpayers ass 
We paid for this 🔥🔥🔥🔥</t>
  </si>
  <si>
    <t>RT @JW1057: Good news! St. Louis Taxpayers, it appears you are paying Al Watkins to continue this farce. 
#moleg #mogov #greitens #KimShad…</t>
  </si>
  <si>
    <t>RT @JW1057: @KMOXKilleen Judge Burlison, it is way past time to dismiss this persecution. Do the right thing and dismiss the case; it is di…</t>
  </si>
  <si>
    <t>RT @JW1057: @YDominus @HotPokerPrinces Do you suppose that is where the crying claim has come into play? Kitty was crying because she had n…</t>
  </si>
  <si>
    <t>@JW1057 @YDominus Well i guess 🐱got tickled in all the right spots 
I know that she was definitely out of the 🌙 moons orbit 
And into an orgasmic galaxy 🌌 to infinity &amp;amp; beyond ☄️</t>
  </si>
  <si>
    <t>RT @magathemaga1: 🚨 Attack on Missouri! 🚨 
@RonFRichard decided he would rather be petty &amp;amp; attack Missouri voters than work with @EricGrei…</t>
  </si>
  <si>
    <t>RT @melody_grover: So mature. Richard must feel like a real man now. #moleg #mosen #mogov https://t.co/siCLeI35k0</t>
  </si>
  <si>
    <t>@melody_grover  https://t.co/nqz9Nqtqr1</t>
  </si>
  <si>
    <t>RT @melody_grover: $116,436.96: the amount of money taxpayers pay @HawleyMO to not do his job. #mosen https://t.co/t66l1wQ7uq https://t.co/…</t>
  </si>
  <si>
    <t>RT @melody_grover: It's a nice life getting paid six figures to campaign for office, isn't it? I'm sure struggling Missourians will identif…</t>
  </si>
  <si>
    <t>RT @melody_grover: @JaneDueker overworking herself peddling conspiracies. What she calls dark money I call donor privacy &amp;amp; 1st amendment. N…</t>
  </si>
  <si>
    <t>RT @melody_grover: All aboard the Trump Train! #MAGA #DrainTheSwamp #tcot #tlot #2A #BuildTheWall https://t.co/smqQGsEDaq</t>
  </si>
  <si>
    <t>@melody_grover I love riding the trump train 🚂</t>
  </si>
  <si>
    <t>RT @JW1057: KS testified in deposition she was nude on FaceTime with EG. KS testified to House she never allowed nudes of her. KS went so f…</t>
  </si>
  <si>
    <t>Naked face time , you don’t say 
That sounds consensual AF 
Somebody tell @robschaaf aka consensually sleeps with lobbyists
#moleg #Hypocrites #WitchHunt https://t.co/Qafjcsve3S</t>
  </si>
  <si>
    <t>@JW1057 @Lautergeist Phil’s 🌙moon fell flat &amp;amp; 🐱 kitty stopped jumping over it</t>
  </si>
  <si>
    <t>RT @JW1057: @Lautergeist Phil it was Kitty that wanted another man! Blame her if anyone, but let's be honest: You were an awful husband. Wh…</t>
  </si>
  <si>
    <t>RT @JW1057: @stlpublicradio @jrosenbaum That which doesn’t kill us makes us stronger. @StLouisCityCA @HawleyMO and the multitude of cowards…</t>
  </si>
  <si>
    <t>@TheNewRight @RuthsChris @jallman971 @POTUS Jackoffs hatred for political opinions that are not his owns date bate to 2009 , he attacked the tea party 
What a nasty little man
https://t.co/z7QmMTMfkp</t>
  </si>
  <si>
    <t>@Beatlebaby64 @TheNewRight hes a hypocritical jackoff</t>
  </si>
  <si>
    <t>@TheNewRight @RuthsChris @jallman971 @POTUS #IStandWithJamieAllman</t>
  </si>
  <si>
    <t>@TheNewRight @RuthsChris @jallman971 @POTUS Um why can his tweet be a joke context because He says so, But Jamie Allman’s can not 
Stick a hot poke at this jackoff
He’s a big YUGE Fake ass hypocrite</t>
  </si>
  <si>
    <t>@TheNewRight @RuthsChris @jallman971 @POTUS Jaco said of his post, "It was stupid and tasteless, I decided belatedly. Bad joke, in almost every conceivable definition of 'bad.'"
He went on to say, "I do not care for the President-elect at all. But I would never wish him harm."
https://t.co/D4ZiMdFBf1</t>
  </si>
  <si>
    <t>RT @TheNewRight: You gotta wonder, though, if @RuthsChris knew who exactly they were taking their advice from re: the "cretin" @jallman971,…</t>
  </si>
  <si>
    <t>RT @TheNewRight: Yep - our own beloved Chuck Jaco, back before he was donning that Sandinista Tablecloth head scarf, still drowning in the…</t>
  </si>
  <si>
    <t>@TheNewRight I think beloved is a stretch</t>
  </si>
  <si>
    <t>RT @TheNewRight: January 2, 2017.
Charles Jaco, ladies and gentleman.
Curious - does anyone remember this? https://t.co/kzwqnrevRO</t>
  </si>
  <si>
    <t>@TheNewRight @jallman971 @MariaChappelleN Maybe soy is the problem, never liked that stuff</t>
  </si>
  <si>
    <t>RT @TheNewRight: Let's talk about a local ignoramus. 
Any guesses before we begin? https://t.co/oeDI6vIDKW</t>
  </si>
  <si>
    <t>@TheNewRight @D_Towski @sarahfenske @RiverfrontTimes @wapo @nytimes @Entercom @WeAreSinclair lurking pervert</t>
  </si>
  <si>
    <t>@RonFRichard 
Stop playing political games with the lives of Missouri voters
We did not elect you to play, we elected you to work
Holding bills for signature after being passed is half assed
Finish the job and make them Law 
#Moleg @MOHouseGOP https://t.co/a36HgfFbwT</t>
  </si>
  <si>
    <t>RT @JW1057: @ksdknews Do your damn jobs @Rep_TRichardson @RonFRichard and let @EricGreitens do his job. If you are unable or unwilling to d…</t>
  </si>
  <si>
    <t>RT @HotPokerPrinces: @Jay_Nelson2020 @PresReed This is called Jamilah Nasheed wants Lewis reeds job 
It’s canibal day at @MOLegDems 
Have B…</t>
  </si>
  <si>
    <t>RT @Norasmith1000: @YearOfZero @RoyBluntMO @EricGreitens Exactly right! Roy Blunt respects MO voters, #moleg should do the same. Glad he be…</t>
  </si>
  <si>
    <t>RT @realDonaldTrump: Fantastic crowd and great people yesterday in Key West, Florida. Thank you! https://t.co/HqOUFgmbQS</t>
  </si>
  <si>
    <t>RT @VisioDeiFromLA: It’s not a witch hunt
It’s not a witch hunt
It’s not a witch hunt
It’s not a witch hunt
It’s not a witch hunt
It’s not…</t>
  </si>
  <si>
    <t>The 🐱kitty stopped jumping over the 🌙Moon</t>
  </si>
  <si>
    <t>@Lautergeist Yeah he innocently managed to get at least 15k
From an undisclosed source</t>
  </si>
  <si>
    <t>RT @Lautergeist: The Facebook Live video from @jallman971 #JamieAllman on the formulation of #RadioFreeAllman
#NeverGiveUp
#FightBackHard…</t>
  </si>
  <si>
    <t>@jeffreyjonesmo Shame on me fo what ?</t>
  </si>
  <si>
    <t>@Lautergeist @staceynewman @jallman971 @Entercom @WeAreSinclair @RiverfrontTimes I hope Jamie allmans lawyer rams a red hot poker of a lawsuit , straight at her bank account</t>
  </si>
  <si>
    <t>@TomJEstes @MomsDemand Moms should demand better parenting for crazy ass children</t>
  </si>
  <si>
    <t>@YDominus Free booze must of been a factor 
He’s such a d bag</t>
  </si>
  <si>
    <t>@YDominus His high pitch whiny voice says it all , i just can’t believe 5 women banged him.</t>
  </si>
  <si>
    <t>@magathemaga1 @Sticknstones4 @Jay_Nelson2020 @Rep_TRichardson @Eric_Schmitt @elijahhaahr @MissouriGOP @MOHouseGOP @EricGreitens @SKOLBLUE1 @Avenge_mypeople @Hope4Hopeless1 @strmsptr @blackwidow07 @971FMTalk @Blackboxhalo He should resign for mass screwing</t>
  </si>
  <si>
    <t>@Lautergeist @ws_missouri Well hot poker myself , Ty   Yes Burns said NOthing bad 
It was romanik being his ever colorful self</t>
  </si>
  <si>
    <t>He really, genuinely just wants to get this guy, who decimated his marriage, his circle of friends, and family members, in his rear-view mirror."  - Al Watkins
I slept with 5 women while separated - 🌙  philip sneed
#greitens #witchhunt #lies #moleg https://t.co/vdFPHoMHGW</t>
  </si>
  <si>
    <t>SHOCK JOCK OUTS GREITENS ACCUSERS: Talk show celebs highlight felony love scandal https://t.co/62GA5YjeEh</t>
  </si>
  <si>
    <t>RT @realDonaldTrump: A complete Witch Hunt!</t>
  </si>
  <si>
    <t>@realDonaldTrump @gocrazy4cards What these crooked legislators &amp;amp; prosecutor  in Missouri are doing to our Governor @EricGreitens is a straight up witch hunt.  We need to stop this kind of thing</t>
  </si>
  <si>
    <t>RT @DeplorableGoldn: Really?!?!  🤔 #moleg https://t.co/MXt7WCNjPH</t>
  </si>
  <si>
    <t>RT @Margare03880660: @88YahamaKeys @TheNewRight @ATeamMom1 @Lautergeist @sueweaver16 @Beatlebaby64 @PeggyMom03 @dianejneff1 @SpeakerTimJone…</t>
  </si>
  <si>
    <t>RT @AmfellinAlicia: For all of the latest @jallman971 news, sign up for his "Radio Free Allman Insider List" here...https://t.co/7zZuerhAHK</t>
  </si>
  <si>
    <t>RT @JW1057: @HotPokerPrinces @melody_grover @MoRepEvans @JaneDueker TMC admits giving EG donor list. TMC claims they made "clear" it was no…</t>
  </si>
  <si>
    <t>@JW1057 @melody_grover @MoRepEvans @JaneDueker They pass at Failing</t>
  </si>
  <si>
    <t>RT @Sticknstones4: Take Note📝 @HawleyMO 
Your name on the ballot isn’t a slam dunk 🏀
You lost your base when you threw @EricGreitens unde…</t>
  </si>
  <si>
    <t>RT @CStamper_: He’s popular everywhere except blue territory and RINO country. Real conservatives aren’t buying what a Soros-backed prosecu…</t>
  </si>
  <si>
    <t>RT @JW1057: https://t.co/4AAM3Fqhom
Friendly reminder on the importance of cross-examination. 
@jaybarnes5 @jeanielauer @gcmitts @TommieP…</t>
  </si>
  <si>
    <t>@JW1057 @Sticknstones4 @jaybarnes5 @jeanielauer @gcmitts @TommiePierson @Rep_TRichardson @RonFRichard @shawnrhoads154 @KevinLAustin1 But witch hunt 101 says :  when conducting a witch hunt , just believe everything the accusers say , the truth doesn’t matter</t>
  </si>
  <si>
    <t>@magathemaga1 @Sticknstones4 @Jay_Nelson2020 @Rep_TRichardson @Eric_Schmitt @elijahhaahr @MissouriGOP @MOHouseGOP @EricGreitens @SKOLBLUE1 @Avenge_mypeople @Hope4Hopeless1 @strmsptr @blackwidow07 @971FMTalk @Blackboxhalo Stop screwing Me!</t>
  </si>
  <si>
    <t>RT @magathemaga1: @Jay_Nelson2020 Of course he would.
He hates #Missouri 
@Rep_TRichardson 
@Eric_Schmitt 
@elijahhaahr 
@MissouriGOP 
@M…</t>
  </si>
  <si>
    <t>RT @Sticknstones4: This sums up the 2nd stupid last minute down to the wire 
Bs Charge against greitens https://t.co/VxPF1st7vN</t>
  </si>
  <si>
    <t>RT @Vets4AP: Quit playing games and do what you were elected to do #MOleg Lead, Follow, or get out of the way! https://t.co/bOyJKms7pN</t>
  </si>
  <si>
    <t>RT @JW1057: @Vets4AP @Rep_TRichardson @RonFRichard don't give a damn about the people of MO. They are two overgrown little babies throwing…</t>
  </si>
  <si>
    <t>RT @melody_grover: The facts: #mogov built PERSONAL relationships with ppl he convinced to donate to an award-winning charity HE FOUNDED &amp;amp;…</t>
  </si>
  <si>
    <t>RT @VisioDeiFromLA: Good catch Ashley.
@EricGreitens is keeping busy being governor despite all those #ParsonBots saying he isn’t keeping…</t>
  </si>
  <si>
    <t>RT @ohsynesthesia: @VisioDeiFromLA @JenEnnenbach @Sticknstones4 @EricGreitens @MissouriGOP @SKOLBLUE1 @Avenge_mypeople @MOHouseGOP @Hope4Ho…</t>
  </si>
  <si>
    <t>@ohsynesthesia @JW1057 @VisioDeiFromLA @JenEnnenbach @Sticknstones4 @EricGreitens @MissouriGOP @SKOLBLUE1 @Avenge_mypeople @MOHouseGOP @Hope4Hopeless1 @strmsptr @Blackboxhalo He’s dont more work than the 🤡 clowns of Moleg
Playing games passing legislation
They should all Resign</t>
  </si>
  <si>
    <t>RT @Str8DonLemon: @SuchHate @HotPokerPrinces @GailBeatty Yup.
#MoLeg dems need to ask him to step down
Where are you @clairecmc ?
Where…</t>
  </si>
  <si>
    <t>RT @Str8DonLemon: @PHMcConnell @LydaKrewson @MOHouseDems @BobRomanik Bruce franks-anti cop 
Nadal threats against potus 
Bob guy - called i…</t>
  </si>
  <si>
    <t>RT @VisioDeiFromLA: Good morning. I agree hate speech is bad. So, are we also going to ask Bruce Franks JR to resign for his hateful langua…</t>
  </si>
  <si>
    <t>@J_Hancock @EricGreitens What difference to the people of Missouri does it make 
If greitens signature signs a bill to make it law ?
Just ridiculous of Moleg to pass bills &amp;amp; than hold them back 
Who gets hurt From their actions ?  Missourians</t>
  </si>
  <si>
    <t>RT @Norasmith1000: @J_Hancock @EricGreitens So how is that called working for the people of MO? So basically, #moleg distracting each other…</t>
  </si>
  <si>
    <t>@magathemaga1 @RonFRichard @EricGreitens @Rep_TRichardson @Eric_Schmitt @MOHouseGOP @JohnLamping @MissouriGOP @Lautergeist @SKOLBLUE1 @elijahhaahr @RightSideUp313 @MSTLGA Do your Jobs !  Holding back the people for your agenda is not what we elected you to do</t>
  </si>
  <si>
    <t>@melody_grover @MoRepEvans @JaneDueker Because it’s a witch hunt</t>
  </si>
  <si>
    <t>@bellevillenewsd This guy doesn’t have to resign because they say so 
The pimp cup passed around at Moleg is quite cra cra juice 
I hope he has big balls like the governor</t>
  </si>
  <si>
    <t>RT @bellevillenewsd: This story has been updated with comments from radio host Bob Romanik. #moleg https://t.co/qrEKbJZ7Mj</t>
  </si>
  <si>
    <t>RT @magathemaga1: @bellevillenewsd I assume you will also being calling for Bruce Frank's Jr and Nadal to step down?
#MoLeg #MoGov #StLoui…</t>
  </si>
  <si>
    <t>@RealTravisCook When will smith did it it was funny 
Crazy ass libtards &amp;amp; their warped logic https://t.co/MqkFyzjiZI</t>
  </si>
  <si>
    <t>RT @YearOfZero: As a LEO myself, would like to know why @brucefranksjr still job at #MoLeg given past comments about police.
I see U R dem…</t>
  </si>
  <si>
    <t>RT @YearOfZero: @Bobdistrict93 called into a radio show of a guy who is a pos? But did he say anything bad? Need confirmation. 
If he goes…</t>
  </si>
  <si>
    <t>RT @SorosInSTL: So why hasn't Bruce Frank's Jr Resigned for his disgusting comments against the police and why hasn't Nadal resigned for he…</t>
  </si>
  <si>
    <t>@Lautergeist @ws_missouri Romanik did say anything offensive , he called into the show</t>
  </si>
  <si>
    <t>@StevenDialTV @clairecmc @41actionnews Bruce franks jr should resign too
His rap lyrics rare more racist and more toxic that romanik 
Clean out the rascists in Moleg</t>
  </si>
  <si>
    <t>@Jay_Nelson2020 @PresReed This is called Jamilah Nasheed wants Lewis reeds job 
It’s canibal day at @MOLegDems 
Have Bruce franks jr resign too , those rap lyrics are racist &amp;amp; offensive ,  maybe the highway patrol should get extra security so franks doesn’t dismember them 
#moleg #witchhunt</t>
  </si>
  <si>
    <t>@brucefranksjr Your rap lyrics are more offensive than Romaniks on air rants!   You should resign too</t>
  </si>
  <si>
    <t>@RepMikeButler Ask Bruce Franks Jr to Resign too
His rap lyrics are worse than Romaniks on air rants
Clean house not just a corner</t>
  </si>
  <si>
    <t>RT @ws_missouri: House Democrats are calling on Democratic State Rep. Bob Burns to resign for “repeatedly” calling into the radio show of a…</t>
  </si>
  <si>
    <t>@Stl_farmer @ws_missouri @ScottCharton They should ask Bruce Franks Jr to resign as well
His raps are nastier than Romanik
If we’re having a hate speech cleansing all must go</t>
  </si>
  <si>
    <t>@tonymess Bruce Franks Jr should resign too! His fascist lyrics about killing &amp;amp; dismbering bodies  should not be tolerated</t>
  </si>
  <si>
    <t>@Str8DonLemon @GailBeatty @clairecmc @ws_missouri @EdBigCon @philip_saulter @Sticknstones4 @MOHouseGOP @Rep_TRichardson @JackSuntrup @strmsptr This guy is as racist as they come , he must resign !</t>
  </si>
  <si>
    <t>RT @Str8DonLemon: @WegeSusanne @VisioDeiFromLA @GailBeatty @clairecmc @ws_missouri @EdBigCon @philip_saulter @Sticknstones4 @MOHouseGOP @Re…</t>
  </si>
  <si>
    <t>RT @Sticknstones4: @Str8DonLemon @WegeSusanne @VisioDeiFromLA @GailBeatty @clairecmc @ws_missouri @EdBigCon @philip_saulter @MOHouseGOP @Re…</t>
  </si>
  <si>
    <t>RT @Str8DonLemon: I'm calling on Bruce Frank's Jr 2 resign position immediately from #MoLeg @GailBeatty
"...Franks rapped about shooting &amp;amp;…</t>
  </si>
  <si>
    <t>@Beatlebaby64 Looks who’s next in the free speech fire line 
Go get em Liberals 
https://t.co/fF7ig3M2vr</t>
  </si>
  <si>
    <t>RT @Sticknstones4: @JenEnnenbach We’ll just agree to disagree, i think greitens is doing a great job draining the swamp.  He intimidates th…</t>
  </si>
  <si>
    <t>RT @YearOfZero: That’s about as believable as @stltoday But I’ll take your word for it
In meantime, why don’t you read the books instead o…</t>
  </si>
  <si>
    <t>RT @Sticknstones4: The Witch Hunt Continues 
The St Louis temperatures Rise and so does
The Homocide Rate 
#kimshady doesn’t care about m…</t>
  </si>
  <si>
    <t>RT @RealTravisCook: #SignsYouHaveScrewedUp When you start looking for insignificant "process crimes" when your investigations of Russain Co…</t>
  </si>
  <si>
    <t>RT @Sticknstones4: @JenEnnenbach Senator Blunt is no Fool, he just backed Due Process 
Now #moleg should find their lost  cajones ⚽️⚾️🎾🏀🏐
A…</t>
  </si>
  <si>
    <t>RT @CStamper_: Good to see a Republican who actually believes in the importance of the legal process. Too many are quick to join Claire McC…</t>
  </si>
  <si>
    <t>RT @Sticknstones4: @chrisregniertv #Moleg should grow some cajones ⚽️🏀🎾⚾️🏈
And Follow in Senator Roy Blunts example 
Instead of bullying th…</t>
  </si>
  <si>
    <t>RT @magathemaga1: When U support witch hunts &amp;amp; not allowing fairness...
...YOU SUPORT #Putin 
"Show me the man, I'll show U the crime" --…</t>
  </si>
  <si>
    <t>@DailyLibber LOVE BOTH OF THOSE GREAT GUY 🇺🇸🇺🇸
And BOTH WILL PREVAIL</t>
  </si>
  <si>
    <t>@Lautergeist @BearGrylls Momma K I’m all about Organic Clean Eating 
Stacey Newman is too polluted for my taste buds 
One bite would kill me</t>
  </si>
  <si>
    <t>RT @JW1057: @chrisregniertv How did AGO arrive at 4/22 date? According to everything that I have read, the list would have been "stolen" no…</t>
  </si>
  <si>
    <t>I rather enjoyed the developing new Jamie Allman format 
Last night,  looking forward to all the red hot pokers hes got in the fire 🔥  asses get ready 
#IStandWithJamieAllman #operationhotpoker</t>
  </si>
  <si>
    <t>@Lautergeist @staceynewman @jallman971 @KDNLABC30 i am a loyal viewer to Jamie Allman, since you removed him, i have no reason to view your station 
I now watch Roseanne via on demand , commercial &amp;amp; kimmel free.  You censored 🤬 Jamie I’m censoring you
Me &amp;amp; my remote are clicking right past you @WeAreSinclair</t>
  </si>
  <si>
    <t>RT @Lautergeist: You created your own worst nightmare @staceynewman ~ getting @jallman971 off air 
#JamieAllman is unleashed &amp;amp; he's going…</t>
  </si>
  <si>
    <t>RT @Lautergeist: Folks, just because she's blocked you, you can still use her "at" ~ and when someone who's NOT blocked RETWEETS WITH COMME…</t>
  </si>
  <si>
    <t>@Lautergeist @staceynewman @roykasten @RiverfrontTimes @charlesjaco1 @stltoday @WeAreSinclair @Entercom @jallman971 You know how i feel about snakes 🐍,  they look better on shoes , belts &amp;amp; purses  in a closet.  snakes have no business slithering in Moleg</t>
  </si>
  <si>
    <t>@melody_grover @HawleyMO Judges Sigh, More courts backed up while josh campaigns</t>
  </si>
  <si>
    <t>@Lautergeist @jallman971 Loved his video last night , love Jamie Allman and his glorious hot pokers</t>
  </si>
  <si>
    <t>RT @Lautergeist: The head of the snake?
@staceynewman 
@roykasten @RiverfrontTimes @charlesjaco1 @stltoday
@WeAreSinclair @Entercom 
@ja…</t>
  </si>
  <si>
    <t>RT @Lautergeist: Laying it out ~ like taco night
@staceynewman 
#INSIST #Metaphor @jallman971 #JamieAllman @WeAreSinclair @Entercom @royk…</t>
  </si>
  <si>
    <t>RT @Lautergeist: Addendum to @ThreeColumnsArt role in this.  Maybe he should have just stayed a little offside
@staceynewman @roykasten @c…</t>
  </si>
  <si>
    <t>RT @TheNewRight: One last thing before I end, about Dan...
Dan also likes to tweet a tad in "lawyer-style", wherein he boldly deploys term…</t>
  </si>
  <si>
    <t>RT @Lautergeist: See how easily the Left's #RedArmy  greatly exaggerates the #MovieQuote #Metaphor to slander @jallman971? 
Well orchestra…</t>
  </si>
  <si>
    <t>RT @Lautergeist: Like a stale cookie https://t.co/48cXWP8m2m</t>
  </si>
  <si>
    <t>RT @SKOLBLUE1: Kim Gardner needs to go. She has had an appalling record, murders are on the rise and she continuously fails St. Louis. We i…</t>
  </si>
  <si>
    <t>RT @SKOLBLUE1: #donnybrookstl what a cowardly act. Ignoring the real issue surrounding St. Louis and Missouri. The original founders of Don…</t>
  </si>
  <si>
    <t>RT @SKOLBLUE1: #donnybrookstl your show is PROPAGANDA at its finest!   Hooray Greg you made it!!</t>
  </si>
  <si>
    <t>@melody_grover Make no apologies Melody , see something  say something 
And A**hole is appropriate !</t>
  </si>
  <si>
    <t>RT @melody_grover: Clearly an a**hole. Pardon my french. This statement plus Richard's anal retentiveness about everybody wearing ties in h…</t>
  </si>
  <si>
    <t>RT @Sticknstones4: The way her mouth is flapping A LOT 
Jamilah loves tax credits https://t.co/6D6N2MS27z</t>
  </si>
  <si>
    <t>RT @magathemaga1: #moleg #MoSen #mogov https://t.co/WA7G972DaF</t>
  </si>
  <si>
    <t>RT @magathemaga1: When U begin 2 realize stakes of #MOSEN 2018 race, U will realize importance &amp;amp; why it is #RedDawn2018
Dems want:
✔#gun c…</t>
  </si>
  <si>
    <t>RT @magathemaga1: #KimShady witheld EVIDENCE in discovery &amp;amp; it MAGICALLY appeared 1 hour after Moleg's "report"  that SHOWS that when KS re…</t>
  </si>
  <si>
    <t>RT @magathemaga1: Just a question #donnybrookSTL
How much money as #KimShady wasted trying to indict @EricGreitens on laughable grounds…</t>
  </si>
  <si>
    <t>Stacey Newman Is a really mean person 
#istandwithallman #istandwithjamieallman</t>
  </si>
  <si>
    <t>@magathemaga1 @EricGreitens How much money did lobbyist Harry Gallagher give Nasheed? Must be the lobbyist lottery the way she’s carrying on. Big Daddy Made it Rain 💵💵💵💵💵</t>
  </si>
  <si>
    <t>RT @magathemaga1: 🚨 ATTACK on Missouri! 🚨 
@RonFRichard decided he would rather be petty &amp;amp; attack Missouri voters than work with @EricGrei…</t>
  </si>
  <si>
    <t>RT @AP4Liberty: The #AP4Senate Campaign won't throw you under the bus! Instead, we'll give you a ride on the #LibertyExpress Who's in? 
#MO…</t>
  </si>
  <si>
    <t>It’s the toxic Swamp Gas 
Moleg is so corrupt their farts 💨 can be lethal https://t.co/29kCmG9VvD</t>
  </si>
  <si>
    <t>Miss him #istandwithjamieallman https://t.co/H9zO1IkBIy</t>
  </si>
  <si>
    <t>RT @EricGreitens: Great talking with @MissouriChamber’s next generation of leaders about how to bring more quality jobs to Missouri today.…</t>
  </si>
  <si>
    <t>RT @magathemaga1: #GreitensIndictment explained:
-No evidence
-Consensual affair 
-Shady #KimShady
-No probable cause
-Ex husband out 4 re…</t>
  </si>
  <si>
    <t>@VisioDeiFromLA @TwitterSupport @parscale @AjitPaiFCC @FCC @Scavino45 @getongab Censorship is bs , let Free Speech reign</t>
  </si>
  <si>
    <t>RT @VisioDeiFromLA: Hey @TwitterSupport this is getting very tiring. I'm tired of getting shadow banned for simply getting conservative.  P…</t>
  </si>
  <si>
    <t>RT @tkinder: Due Process and the #MoLeg doing what it believes to be its duty aren’t necessarily incompatible, but if feels like some peopl…</t>
  </si>
  <si>
    <t>RT @VisioDeiFromLA: Hi, Claire.
#moleg #MoSen #mogov https://t.co/GqGKMK0sEg</t>
  </si>
  <si>
    <t>RT @VisioDeiFromLA: IMAGINE UR son being acccused over allegation &amp;amp; he says he didn’t do it. 
Wouldn’t U want him 2 have his day 2 vindica…</t>
  </si>
  <si>
    <t>RT @Sticknstones4: Just exactly how many investigations does it take to find something ?  Give it up Swampdwellers !
If you put as much ef…</t>
  </si>
  <si>
    <t>RT @JohnLamping: The Jeff City swamp wants to nullify an election, Missouri voters (esp GOP) won’t soon forget.....</t>
  </si>
  <si>
    <t>RT @Sticknstones4: Steve Cookson of Poplar Bluff, They're tearing our whole party and caucus apart , referring to #greitens supporters 
Th…</t>
  </si>
  <si>
    <t>RT @melody_grover: If the case against #mogov is dismissed or results in acquittal, @HawleyMO must immediately resign as AG and depart the…</t>
  </si>
  <si>
    <t>RT @melody_grover: If @HawleyMO crusade to oust #mogov &amp;amp; overturn will of MO voters causes him to lose #mosen, let that be a lesson to the…</t>
  </si>
  <si>
    <t>RT @JW1057: @rep_trichardson @RonFRichard why do you hate the rule of law? Why do you hate due process? Why do you hate Missouri? Why do yo…</t>
  </si>
  <si>
    <t>RT @melody_grover: The same state chair who spread malicious lies that drove Tom Schweich to suicide? Gotcha. #mogov #moleg #mosen https://…</t>
  </si>
  <si>
    <t>RT @JW1057: @Sticknstones4 @melody_grover @EricGreitens Why are they so afraid to give @EricGreitens his day in court? You know with actual…</t>
  </si>
  <si>
    <t>RT @Sticknstones4: @melody_grover #moleg sure has a bunch of bullies in it !  I thought there were anti bullying laws in the workplace?…</t>
  </si>
  <si>
    <t>RT @Sticknstones4: @JW1057 @VisioDeiFromLA @MarshallGReport @EricGreitens @Rep_TRichardson Why hasn’t any memeber of the @MOHouseGOP or @MO…</t>
  </si>
  <si>
    <t>#kimshady runs a dysfunctional circuit attorney’s office https://t.co/b5PF7ZLNLw</t>
  </si>
  <si>
    <t>The left wing liberal lunatics need a flaming hot red poker 
Jamie Allman is No Surrender Monkey
#IStandWithJamieAllman https://t.co/DV0M6HXKFz</t>
  </si>
  <si>
    <t>RT @VisioDeiFromLA: 🚨 New #KimShady Petition 🚨 
Revoke Her Law License given her gross incompetence and lies she perpetrated on the taxpay…</t>
  </si>
  <si>
    <t>Office of the Chief Disciplinary Counsel: Revoke the law license of St. Louis Circuit Attorney Kim Gardner! - Sign the Petition! https://t.co/jZ0tqtoVBn via @Change</t>
  </si>
  <si>
    <t>RT @magathemaga1: #Missouri Needs to Drain Swamp
New witch hunt allegations by #LadderBoy:
✔Waits until now?
✔Was he doing his job at all…</t>
  </si>
  <si>
    <t>RT @magathemaga1: #moleg #greitens #LadderBoy #mogov #mosen #StLouis #greitens #greitensindictment https://t.co/1ZR3pAuF0Z</t>
  </si>
  <si>
    <t>RT @magathemaga1: #moleg #mogov #greitens #GreitensIndictment #MOSen https://t.co/27Jhu4110E</t>
  </si>
  <si>
    <t>RT @magathemaga1: #Missouri doesnt need another Robert Mueller in DC.
Vote:
@AP4Liberty 
@Monetti4Senate 
@SykesforSenate 
#MOSen #Ladder…</t>
  </si>
  <si>
    <t>@tcarmistead @Avenge_mypeople @jallman971 @EricGreitens @KMOV @Entercom @EntercomPR @971FMTalk @971FMTalk is dead to me along with @KDNLABC30. 
I can get my @therealroseanne off tivo &amp;amp; don’t ever have to click their stations again   #IStandWithJamieAllman</t>
  </si>
  <si>
    <t>RT @magathemaga1: @JW1057 @kmoxnews @HawleyMO Mueller 2.0
#MOLeg #mogov #greitens #Kimshady @EricGreitens https://t.co/7Rh0SHEvFa</t>
  </si>
  <si>
    <t>RT @magathemaga1: #LadderBoy Hawley has decided to take on the role of Mueller 2.0
✔Waits until now?
✔Was he doing his job at all as AG?
✔…</t>
  </si>
  <si>
    <t>RT @melody_grover: At this point, there is room at the top for either @HawleyMO or #mogov but not both. Since it's the AG who is lobbing ac…</t>
  </si>
  <si>
    <t>RT @VisioDeiFromLA: @melody_grover @HawleyMO Agreed. 30 days before limitations runs out. Seems more like a way to scree @EricGreitens 
Wh…</t>
  </si>
  <si>
    <t>RT @melody_grover: When did America stop being a country of laws and due process? The political establishment has the #MAGA agenda in their…</t>
  </si>
  <si>
    <t>RT @melody_grover: Law enforcement? Ha! There's a reason Facebook/Google aren't quaking in their boots. With @HawleyMO, it's all about #mos…</t>
  </si>
  <si>
    <t>RT @Sticknstones4: Do you think they took notes or no notes ?
Did they have a preconceived forced narrative ?
Did the video tape machine…</t>
  </si>
  <si>
    <t>@FOX2now What did @SykesforSenate  do today ?  Cause pretty sure nobody cares about Josh anymore</t>
  </si>
  <si>
    <t>Hurry People Greitens is going to take us down for trying to take him down.  We gotta get him before he gets us https://t.co/9hrAjASNqO</t>
  </si>
  <si>
    <t>RT @JW1057: @stlcao Self-interested Josh Hawley and corrupt Kim Gardner a match made in hell. 
#moleg #mogov #greitens #GreitensIndictment…</t>
  </si>
  <si>
    <t>RT @Sticknstones4: Where is Claire’s statement on Kim Gardner ’s gross incompetence ? 
#politicalgames https://t.co/WDG3otAQ40</t>
  </si>
  <si>
    <t>Drain the Missouri swamp ! https://t.co/QlOTL50blO</t>
  </si>
  <si>
    <t>RT @JW1057: @Sticknstones4 @ws_missouri For people who are claiming that this is not a witch hunt, they sure are doing a good job of making…</t>
  </si>
  <si>
    <t>RT @TheNewRight: When the knee-jerk narrative begins to crumble https://t.co/EY6iYTsyEM</t>
  </si>
  <si>
    <t>RT @Sticknstones4: @jallman971 Your Fan Base is Huge &amp;amp; you are greatly missed !
Keep talking , we wanna listen ❤️</t>
  </si>
  <si>
    <t>@Sticknstones4 @Lautergeist @971FMTalk @jallman971 Will they be protesting &amp;amp; shutting down the church &amp;amp; harassing the members</t>
  </si>
  <si>
    <t>RT @Sticknstones4: sad when real life sodomy occurs on a child 
No out cry or protest from the left 
What if this got 1/10 the attention ,…</t>
  </si>
  <si>
    <t>@Sticknstones4 @JW1057 @JamesMNHarris @HawleyMO @Joe_Cool_1 I think he sucks</t>
  </si>
  <si>
    <t>@Sticknstones4 Lots of hands would be in the air,  Moleg would like like a rock concert of adultery</t>
  </si>
  <si>
    <t>@ws_missouri @Sticknstones4 I call Bs if the defense did something kim shady would Have brought it up on the spot.  I don’t believe her. 
She only accuses the defense because they attacked her 
Bs if wrong was done you don’t save it in your pocket</t>
  </si>
  <si>
    <t>RT @EdBigCon: #KimShady needs to resign!Greitens' Prosecution: Relying on Investigator Was a Mistake #Moleg   https://t.co/rY1j298Yul</t>
  </si>
  <si>
    <t>RT @Sticknstones4: @EdBigCon #kimshady has made a mockery out of the circuit attorneys office, not just with greitens, failure to try cases…</t>
  </si>
  <si>
    <t>RT @Sticknstones4: @ws_missouri Still waiting for their press conference to their reaction to the 77 page sworn court transcript that refut…</t>
  </si>
  <si>
    <t>RT @JW1057: @realDonaldTrump there's a traitor in your mist. His name is @HawleyMO and he isn't interested in MAGA. Josh Hawley is Missouri…</t>
  </si>
  <si>
    <t>RT @JW1057: @melody_grover @HawleyMO I support the impeachment of @HawleyMO @AGJoshHawley  who appears to not understand the presumption of…</t>
  </si>
  <si>
    <t>RT @melody_grover: @MikeMitchNH @HawleyMO I'll call for the Governor's resignation if and when it is proven beyond a reasonable doubt that…</t>
  </si>
  <si>
    <t>RT @melody_grover: Reading the attacks against #mogov by @HawleyMO supporters is like viewing a running marquee of washed-up, disgraced MO…</t>
  </si>
  <si>
    <t>RT @zputerguy: So Jamie Allman got in some hot water for a tweet... a colloquial comment, a line from a movie response to other twitter goo…</t>
  </si>
  <si>
    <t>RT @AmfellinAlicia: Go share the truth...
https://t.co/exr3cmzNip https://t.co/5Z2uiPKXni</t>
  </si>
  <si>
    <t>RT @SorosInSTL: U are amazing at spinning consensual fling into sexual assault. U should come work for me. Hours good, perks great, and com…</t>
  </si>
  <si>
    <t>RT @Hope4Hopeless1: @salter223 https://t.co/BUoItH5dKR Transcript shows#KimShady's MASSIVE #ProsecutorialMisconduct in this SHAM #GreitensI…</t>
  </si>
  <si>
    <t>RT @Sticknstones4: Why #moleg  ?  
A report based on just testimony 🤷🏼‍♀️🤷🏽‍♀️🤷🏾‍♀️🤷‍♂️🤷🏻‍♂️🤷🏾‍♂️
No Investigation  No Cross Examination…</t>
  </si>
  <si>
    <t>@YearOfZero @magathemaga1 Propoganda Dispatch</t>
  </si>
  <si>
    <t>RT @magathemaga1: Good question 
Because the media is in on the witch hunt against @EricGreitens
#moleg https://t.co/mYaUfrEo71</t>
  </si>
  <si>
    <t>RT @magathemaga1: Today, I'll be standing on busy street corner with sign, "I want to know why democrats choose illegal aliens over black l…</t>
  </si>
  <si>
    <t>RT @magathemaga1: If innocence is brought 2 bar &amp;amp; condemned, perhaps 2 die, then citizens will say, “whether I do good or evil is immateria…</t>
  </si>
  <si>
    <t>RT @magathemaga1: We have to remember why we have the presumption of innocence in this country. 
#MOLeg #MAGA #mogov #MOGOP #MoSen #greite…</t>
  </si>
  <si>
    <t>RT @SykesforSenate: The Missouri State Senate republicans are either being played for fools or personally benefiting by attacking Greitens.…</t>
  </si>
  <si>
    <t>RT @SykesforSenate: Greitens will never resign. Ever. This is the 2nd time @AGJoshHawley has called for the resignation of a Republican ove…</t>
  </si>
  <si>
    <t>RT @sigi_hill: Stop Missouri-Swamp witch-hunt to unseat conservative Governor Greitens as precursor to unseat President Trump
#ProsecuteKim…</t>
  </si>
  <si>
    <t>RT @Sticknstones4: attorney Edward L. Dowd Jr. raised concerns over Josh Hawley's comment last week urging Greitens to resign. The letter s…</t>
  </si>
  <si>
    <t>RT @magathemaga1: @AndrewFmOregon @jdavidsonlawyer @ems1944 @RGreggKeller @missouriscout @EricGreitens @MOHouseGOP @DaynaGould @Hope4Hopele…</t>
  </si>
  <si>
    <t>@RealTravisCook @jallman971 Let’s get ready to RAM IT</t>
  </si>
  <si>
    <t>RT @Sticknstones4: Good Evening #moleg 
Are you Bullies ? 
Which Ones of you Crooked MoFo’s are Bullying your coworkers ?   
Isn’t there…</t>
  </si>
  <si>
    <t>RT @Sticknstones4: #MoLeg @MOHouseGOP @MOLegDems 
Yo Legislators I didnt see you on my TV tonight
Why No press conference about your respo…</t>
  </si>
  <si>
    <t>RT @Sticknstones4: Thread of Corrupt #Kimshady ‘s #Lies 
Where is the Press Conference from #Moleg with their ourtage of such behavior ?…</t>
  </si>
  <si>
    <t>RT @SentinelKSMO: Greitens' Prosecutors Admit "Egregious Mistakes," Face Dismissal of Case - https://t.co/ROewkVC6c9</t>
  </si>
  <si>
    <t>RT @Avenge_mypeople: @HawleyMO , the fake #MAGA candidate is out snooping for Democrats to see if he can find anything on #Greitens  since…</t>
  </si>
  <si>
    <t>RT @JW1057: @Avenge_mypeople @HawleyMO I support the impeachment of @HawleyMO @AGJoshHawley  who appears to not understand the presumption…</t>
  </si>
  <si>
    <t>A Message from Jamie Allman
#IStandWithJamieAllman  #operationHotPoker
Hurry Up Bae We Miss You 😘 
https://t.co/UuGxI5qc32</t>
  </si>
  <si>
    <t>RT @Sticknstones4: 🗣 ACTION ALERT 🚨 📞CALL  Leave a Message to the #Moleg Members of the House Committee that issued the Inaccurate  #Greite…</t>
  </si>
  <si>
    <t>@Sticknstones4 Called &amp;amp; Read 
https://t.co/KAm43DGk4R</t>
  </si>
  <si>
    <t>RT @Sticknstones4: @MartyMurrayJr Before judgement is cast on @EricGreitens,  the prosecutorial malfeasance conducted by the @stlcao is a g…</t>
  </si>
  <si>
    <t>RT @magathemaga1: 🚨 TURNCOAT ALERT 🚨
Give @robschaaf call at 573-751-2183
Let him know:
✔️@EricGreitens deserves to present his case
✔️Th…</t>
  </si>
  <si>
    <t>RT @VisioDeiFromLA: @sarembear Please!
End the witch hunt!!!
#moleg #GreitensReport #GreitensIndictment #stlblues https://t.co/1NuFS4wASd</t>
  </si>
  <si>
    <t>RT @VisioDeiFromLA: For those that missed my thread yesterday
TO BE OR TO DO
⚠️To be somebody and screw over #Missouri Voters 
👍To do so…</t>
  </si>
  <si>
    <t>RT @TweakThePress: @KMOXKilleen @kmoxnews @EricGreitens Criminal prosecutorial misconduct is becoming a growing threat to the constitutiona…</t>
  </si>
  <si>
    <t>Soros got ripped off 
For $200k she sucks https://t.co/7azhcmU5lY</t>
  </si>
  <si>
    <t>@KMOXKilleen @JW1057 @EricGreitens That case should be killed with a red hot poker thrown right up in injustices behind</t>
  </si>
  <si>
    <t>@FOX2now @JW1057 She needs a hot poker straight to Jail</t>
  </si>
  <si>
    <t>RT @JW1057: This is that moment you realize that you have screwed up, but you are not smart enough to self-correct before going over the cl…</t>
  </si>
  <si>
    <t>RT @JW1057: https://t.co/i094tBL2a4
https://t.co/xnGPWHPemA
https://t.co/BLhcGO9vR4
https://t.co/u9BScRbpLx
https://t.co/KIWfZKtjId
ht…</t>
  </si>
  <si>
    <t>@HawleyMO Hey josh you ready to apologize to @EricGreitens 
That house report was Lame 
Did you even read the new court motion 
https://t.co/KAm43DGk4R</t>
  </si>
  <si>
    <t>@MissouriTimes @JaneDueker @thisweekinmopol Clearly none of them prepared by reading the motion
It’s hard to get real talent in these parts 
https://t.co/KAm43DGk4R</t>
  </si>
  <si>
    <t>RT @VisioDeiFromLA: Want your blood to boil #Missouri and #StLouis ?
Read entire transcript of Thursday’s raucous #Greitens court proceedi…</t>
  </si>
  <si>
    <t>@JW1057 @MissouriTimes @JaneDueker @thisweekinmopol Talking Dipshits on a show that nobody watches</t>
  </si>
  <si>
    <t>RT @JW1057: @MissouriTimes @JaneDueker @thisweekinmopol Absolutely disgusting! The report failed to cross-examine witnesses. There are nume…</t>
  </si>
  <si>
    <t>@Sticknstones4 @RealTravisCook Hate the biatch  I’d say she needs a hot poker up her ass but that might get me banned</t>
  </si>
  <si>
    <t>Give @robschaaf call at 573-751-2183
#moleg 
And tell him you support @EricGreitens day in court &amp;amp; not this witch hunt   
#greitens https://t.co/vjLCNLUcEA</t>
  </si>
  <si>
    <t>@shesova @robschaaf @EricGreitens @magathemaga1 Me too lol   Leave him a message on his voice mail</t>
  </si>
  <si>
    <t>RT @FOX2now: Read the entire transcript of Thursday’s raucous Greitens court proceeding https://t.co/6QbRrY8FC0 https://t.co/4elCyuYbPO</t>
  </si>
  <si>
    <t>#moelg why wasn’t the witness cross examined ?
incompetent
#greitens #greitensreport #missouri https://t.co/JKASk9bYfR</t>
  </si>
  <si>
    <t>Defense attorney Scott Rosenblum said in court Thursday that Gardner “is either guilty of gross incompetence or perjury. There is no middle ground.”
#Moleg #greitens #kimshady #nonotestisaby https://t.co/HnZRx5Ltta</t>
  </si>
  <si>
    <t>RT @JW1057: @ssnich No. Kim Gardner, Todd Richardson, Donald Phillips, JayBarnes, Kevin Austin, Jeanie Lauer, Gina Mitten, Tommie Pierson,…</t>
  </si>
  <si>
    <t>RT @JW1057: Rob Schaff accuses KS of committing perjury before committee!
Schaff says there were no consensual acts between KS and EG afte…</t>
  </si>
  <si>
    <t>RT @JW1057: @KMOV How ironic Kim Gardner taken down by a picture!
#moleg #mogov #greitens #GreitensIndictment #KimShady #mopns</t>
  </si>
  <si>
    <t>@robschaaf @DougLibla25 #garyromine
You have hated #greitens from day 1  
He threatens your &amp;amp; your friends fat pockets of cash 💰 
@realDonaldTrump wont clean up your failed 
Coup d'état
#moleg #hayseedmafia #theifs #notresigning #teamgreitens
https://t.co/nFeaLTpXnt</t>
  </si>
  <si>
    <t>@Gabesmom @POTUS I agree !  They started this sham of a witch hunt</t>
  </si>
  <si>
    <t>RT @Gabesmom: Really????  #moleg wants @POTUS to intervene?  Fight the battle you started. https://t.co/8LWWPSKo8z</t>
  </si>
  <si>
    <t>@VisioDeiFromLA @staceynewman @ChrisHayesTV Stacey Knew !  She’s a democrat puppet  when they say jump she says how high   Definitely a political operative up to no good   Her and her cronies need to go #moleg</t>
  </si>
  <si>
    <t>RT @VisioDeiFromLA: @staceynewman what u mean when u called alleged victim “an activist” on ur Facebook page?  She was close friend accordi…</t>
  </si>
  <si>
    <t>RT @melody_grover: Who knew we could have an Attorney General who doesn't believe in due process? We could have guessed as much given that…</t>
  </si>
  <si>
    <t>RT @melody_grover: Politicians should rightfully fear the skeletons in their closet, but what's always far scarier is the risk that someone…</t>
  </si>
  <si>
    <t>RT @VisioDeiFromLA: @melody_grover @HawleyMO Excellent point. The charges are serious. And we should take both sides seriously. But right n…</t>
  </si>
  <si>
    <t>RT @Eric_Greitbot: @sports_stl @HotPokerPrinces @ItalianByProxy @RiverfrontTimes I'm with Hot Poker Princess on this one. We need to unite…</t>
  </si>
  <si>
    <t>@VisioDeiFromLA  wrote a fantastic thread 
#MOLEG #GREITENS #IStandWithJamieAllman
https://t.co/6KLIICYiEW</t>
  </si>
  <si>
    <t>RT @VisioDeiFromLA: (42) To Be Or To Do:
⚡️TO DO SOMETHING &amp;amp; STAND UP for TRUTH &amp;amp; JUSTICE &amp;amp; get all the facts?
⚡️TO BE SOMEBODY &amp;amp; SCREW O…</t>
  </si>
  <si>
    <t>RT @VisioDeiFromLA: (41) ”That’s when you will have to make a decision. To be or to do? Which way will you go?”
#MoLeg #Greitens #mogov</t>
  </si>
  <si>
    <t>RT @VisioDeiFromLA: (40) “You will be true to your friends and to yourself. And your work might make a difference. To be somebody or to do…</t>
  </si>
  <si>
    <t>RT @VisioDeiFromLA: (39) “If you decide you want to do something, you may not get promoted and you may not get the good assignments and you…</t>
  </si>
  <si>
    <t>RT @VisioDeiFromLA: (38) “If you go that way you can be somebody. You will have to make compromises and you will have to turn your back on…</t>
  </si>
  <si>
    <t>RT @VisioDeiFromLA: (37) Hey @ChrisHayesTV have you noticed how fast they want him to resign? Are they worried he will be exonerated? #MoLe…</t>
  </si>
  <si>
    <t>RT @VisioDeiFromLA: (36) @MOHouseGOP has the peoples vote in office &amp;amp; any violation of that without @EricGreitens side of story without pre…</t>
  </si>
  <si>
    <t>RT @VisioDeiFromLA: (35) Oh what’s that? But a criminal trial and legislative trial (impeachment) is two different things!
Exactly. That’s…</t>
  </si>
  <si>
    <t>RT @VisioDeiFromLA: (34) As for media in #Missouri I have little faith. They’ve shown little to no skepticism on a charge they, too, likely…</t>
  </si>
  <si>
    <t>RT @VisioDeiFromLA: (33) also impeaching a guy on such ludcrious charges is just nonsense @MOHouseGOP &amp;amp; the people will not accept it until…</t>
  </si>
  <si>
    <t>RT @VisioDeiFromLA: (32) He wants 2 be the hero to a bunch of people in Jeff City who don’t actually care about JUSTICE.
They want TO BE.…</t>
  </si>
  <si>
    <t>RT @VisioDeiFromLA: (31) Right now Rob wants to be somebody. He wants to be the hero to #MOLeg and screw @EricGreitens out of justice. Beca…</t>
  </si>
  <si>
    <t>RT @VisioDeiFromLA: (30) A guy like @robschaaf — well to be fair, I looked him up, and he seems like he wants to do right by his constituen…</t>
  </si>
  <si>
    <t>RT @VisioDeiFromLA: (29) After watching #moleg and getting the sense of the politics in the state, it’s clear 99 percent of the journalists…</t>
  </si>
  <si>
    <t>RT @VisioDeiFromLA: (28) @EricGreitens also wanted TO DO something he promised.
Then out of nowhere, the affair that #MOLeg all knew about…</t>
  </si>
  <si>
    <t>RT @VisioDeiFromLA: (27) Back 2 Boyd
To be or to do. 
@jallman971 wanted to do right thing &amp;amp; tell truth &amp;amp; look at all angles of this stor…</t>
  </si>
  <si>
    <t>RT @VisioDeiFromLA: (26) oh, and this just happened. Another fake sexual allegation for money. Now, Cosby got lot more problems than that,…</t>
  </si>
  <si>
    <t>RT @VisioDeiFromLA: (25) AND SPECIFICALLY — was any other money offered before that time 2 either ex husband or woman at center of this?
S…</t>
  </si>
  <si>
    <t>RT @VisioDeiFromLA: (24) specifically this:
✔Somebody Contacted Watkins to help out with legal fees?
✔And his lawyer had a trust fund for…</t>
  </si>
  <si>
    <t>RT @VisioDeiFromLA: (23) and I have long suspected money could be a motivator to weaponize a consensual affair, but it was just speculation…</t>
  </si>
  <si>
    <t>RT @VisioDeiFromLA: (22) I have Long suspected entire #GreitensIndictment was bogus but have long been open for anybody to silence my skept…</t>
  </si>
  <si>
    <t>RT @VisioDeiFromLA: (21) Here’s some choice quotes from the @jallman971 story. 
https://t.co/z5ClcaUaag
So almost unanimous that affair h…</t>
  </si>
  <si>
    <t>RT @VisioDeiFromLA: (20) oh wait Sinclair moved fast. They just had to delete all those stories that @jallman971 did QUICK. 
That’s ok. Th…</t>
  </si>
  <si>
    <t>RT @VisioDeiFromLA: (19) So put that in your back pocket for later but keep that in mind. My point is, everybody seemed to know about this…</t>
  </si>
  <si>
    <t>RT @VisioDeiFromLA: (18) So alleged vicitm who guessing needed outcry witness (who MAY have manipulated her, im guessing) in order for #Kim…</t>
  </si>
  <si>
    <t>RT @VisioDeiFromLA: (17) Hey @ChrisHayesTV I’m tagging you on this. I’ve been following this case for few months now and speculating. I thi…</t>
  </si>
  <si>
    <t>RT @VisioDeiFromLA: (16) and she was with the victim in Jeff city April 2017 posing 4 pics describing her as a “new activist”. What does th…</t>
  </si>
  <si>
    <t>RT @VisioDeiFromLA: (15) Of course no secret to #MoLeg and Missouri media but they won’t utter this 4 some reason though it’s on Rep Stacey…</t>
  </si>
  <si>
    <t>RT @VisioDeiFromLA: (14) U see Newman has vested interest in case. Not only has she been one of leading people calling for @EricGreitens 2…</t>
  </si>
  <si>
    <t>RT @VisioDeiFromLA: (13) consequently he was fired from @971FMTalk &amp;amp; his TV show as well. Over a tweet. A figure of speech? Was it really t…</t>
  </si>
  <si>
    <t>RT @VisioDeiFromLA: (12) Then he was targeted by Stacey Newman over stupid tweet that was a figure of speech and aided by I can only assume…</t>
  </si>
  <si>
    <t>RT @VisioDeiFromLA: (11) Speaking of @jallman971 he was a guy who I would liken to John Boyd. Trying to ask good questions &amp;amp; EXPOSE TRUTH.…</t>
  </si>
  <si>
    <t>RT @VisioDeiFromLA: (10) That’s just a conspiracy theory, Visio! 
Well, it seems like everybody knew about this affair, even @SpeakerTimJo…</t>
  </si>
  <si>
    <t>RT @VisioDeiFromLA: (9) When Boyd tried to 2 right thing, he was often punished. Shipped off 2 Vietnam prison camp (a crap assignment), bad…</t>
  </si>
  <si>
    <t>RT @VisioDeiFromLA: (8) In a very similar fashion, @EricGreitens is an outsider.
Flawed, as we know. But he had that roll call, too. 
To…</t>
  </si>
  <si>
    <t>RT @VisioDeiFromLA: (7) John Boyd was an outsider. 
A flawed man. 
But arent we all flawed?
And he just happened to revolutionize the ar…</t>
  </si>
  <si>
    <t>RT @VisioDeiFromLA: (6) ”You will be true to your friends and to yourself. And your work might make a difference. To be somebody or to do s…</t>
  </si>
  <si>
    <t>RT @VisioDeiFromLA: (5) If you decide you want to do something, you may not get promoted and you may not get the good assignments and you c…</t>
  </si>
  <si>
    <t>RT @VisioDeiFromLA: (4) Then Boyd raised his other hand and pointed another direction. “Or you can go that way and you can do something — s…</t>
  </si>
  <si>
    <t>RT @VisioDeiFromLA: (2) “And you’re going to have to make a decision about which direction you want to go. If you go that way you can be so…</t>
  </si>
  <si>
    <t>RT @VisioDeiFromLA: (1) #Greitens Thread Time!
Boyd famously said in life, there comes a roll call. 
To be or 2 do!
“To be somebody or t…</t>
  </si>
  <si>
    <t>@colinjef This is malicious bs  Put Jamie back on air  ! 
His following is big in St. Louis and the liberals wanted him off the air before midterms  tv &amp;amp; radio he is loved</t>
  </si>
  <si>
    <t>@JW1057 @RiverfrontTimes I bet there was some dang some guys have all the luck  reading through that steamy sex 
I also bet they are trying to keep their king of tax credit donor happy while not frying their political futures</t>
  </si>
  <si>
    <t>@JW1057 @RiverfrontTimes Al’s a self proclaimed whore because no man woman or farm animal is going to say i tapped that 
I’m sure he’s lying about just how whorey he really is</t>
  </si>
  <si>
    <t>@RiverfrontTimes Lol right he called her a whore and she continued to bang him for months 
He’s cute n all but no lady is that stupid are they?
Hey Ho ☄️Bam  if only getting laid was that easy</t>
  </si>
  <si>
    <t>@RiverfrontTimes Wow i need a cold shower after that  fictional literary masterpiece 
Sounds like you did some cherry pickin of the facts too RFT</t>
  </si>
  <si>
    <t>@ItalianByProxy @RiverfrontTimes She isn’t a victim she is a willing participant 
She sent HIM nude FaceTime throughout the duration of their consensual affair</t>
  </si>
  <si>
    <t>RT @JW1057: So much for listening to women! 
@VisioDeiFromLA @SuchHate @magathemaga1 @Sticknstones4 @HotPokerPrinces 
#moleg #mogov #greit…</t>
  </si>
  <si>
    <t>RT @VisioDeiFromLA: You might be right, but why wouldn't you want this Jane?
Dont you care about justice? 
Doesn't seem like you actually…</t>
  </si>
  <si>
    <t>RT @Sticknstones4: 🚨RT  and wish @EricGreitens  a
Happy Birthday today 
 H A P P Y   B I R T H D A Y 
 Governor Greitens 
#missouri #grei…</t>
  </si>
  <si>
    <t>@SuchHate @JW1057 She needs a red hot poker out of politics</t>
  </si>
  <si>
    <t>RT @JW1057: @stlpublicradio @SenatorNasheed  @EricGreitens remains Gov. because affair is private matter. Philip Sneed the dangerous and yo…</t>
  </si>
  <si>
    <t>@JW1057 @stlpublicradio @SenatorNasheed @EricGreitens @StLouisCityCA @Sticknstones4 Senator nasheed has been louder for resignation, Why?  She shut down any reform on those tax credits going back to Jay Nixon.  Senator nasheed gets a ton of money from the big developer in Columbia aka king of tax credits. She even cuts the ribbons for him #moleg</t>
  </si>
  <si>
    <t>RT @KenPrier: @CStamper_ @philip_saulter Taxpayer's dime,  end the taxpayer political witch hunts with NO CREDIBLE  evidence</t>
  </si>
  <si>
    <t>@CStamper_ A wet dream about a hot navy seal, well considering The little runt weasel she was married too , I’d dream of greitens too</t>
  </si>
  <si>
    <t>@thesearcher998 Follow the magic sprinkle of green fairy cash</t>
  </si>
  <si>
    <t>RT @for_congress: Missouri Gov's wife says she was cyberstalked by husband of Greitens's mistress https://t.co/SxcyLUBBSd Was the accuser P…</t>
  </si>
  <si>
    <t>RT @for_congress: Missouri Gov's wife says she was cyberstalked by husband of Greitens's mistress https://t.co/SxcyLUBBSd Mr S is allegedly…</t>
  </si>
  <si>
    <t>RT @DeplorableGoldn: RT-ing 🚨
🚨 Reminder @jimmykimmel hangs with pervert pedo pal of Clinton, Frank Giustra.
#QAnon #MAGA #JimmyKimmelLive…</t>
  </si>
  <si>
    <t>RT @JW1057: @realDonaldTrump @GovGreitensMO is being railroaded. You must speak out for him. There is hugely corrupt prosecutor Kim Gardner…</t>
  </si>
  <si>
    <t>RT @JW1057: A so-called investigative panel wants to release their report before hearing the Gov.'s side. Time is of the essence; they may…</t>
  </si>
  <si>
    <t>@JW1057 @Sticknstones4 @SpeakerTimJones @paulcurtman @VisioDeiFromLA @AllmanReport @971FMTalk @KMOV @KCStar @TomJEstes @JohnLamping https://t.co/b1eGecEE8Z</t>
  </si>
  <si>
    <t>@staceynewman @SpeakerTimJones  #Moleg
How is it @staceynewman is besties here with Greitens Mistress kitty sneed ?   What’s her role in this witch hunt?
Did she help shop the consensual affair through #moleg https://t.co/rz0xIX119K</t>
  </si>
  <si>
    <t>@jeffreyjonesmo @ProgWomen @971FMTalk So what</t>
  </si>
  <si>
    <t>RT @Hope4Hopeless1: PLEASE??? I'm BEGGING for #WeThePeople to take the time to READ this LETTER to #Moleg that CLEARLY OUTLINES the #DeepSt…</t>
  </si>
  <si>
    <t>@midwestman9 Some big guy out of Columbia sprinkles money to everyone in #moleg  so he can keep making a nice living around the state</t>
  </si>
  <si>
    <t>@staceynewman Why are you dismissing what mrs greitens claims 
Bias much ?  Oh right you are , you’re part of this sham with the sneeds &amp;amp; Watkins</t>
  </si>
  <si>
    <t>RT @VisioDeiFromLA: @ScottCharton if the prosecution can prove beyond a reasonable doubt that @EricGreitens is guilty (and the indictment w…</t>
  </si>
  <si>
    <t>RT @VisioDeiFromLA: Notice how u and a few other people always push the same narrative when news against your manufactured narrative surfac…</t>
  </si>
  <si>
    <t>@SpeakerTimJones @staceynewman Jimmy kimmel needs a red hot poker to retirement</t>
  </si>
  <si>
    <t>@NickBSchroer @SpeakerTimJones @clairecmc @HonNeilGorsuch Claire needs a red hot poker out of office</t>
  </si>
  <si>
    <t>@SorosInSTL @YearOfZero @EricGreitens @MOHouseGOP @GOPMissouri @TomFitton Soros needs a red hot poker</t>
  </si>
  <si>
    <t>@magathemaga1 @YearOfZero @paulcurtman @MarcCox971 @971FMTalk @MOHouseGOP @CStamper_ @GOPMissouri Ronald Sullivan needs a red hot poker straight outta Missouri</t>
  </si>
  <si>
    <t>RT @magathemaga1: Another clip from @paulcurtman interview w/ @MarcCox971 on @971FMTalk 
Who is Ronald Sullivan &amp;amp; was there laws violated…</t>
  </si>
  <si>
    <t>@DeplorableGoldn Click your heels 🧚🏻‍♀️and wave a magic red hot poker around #moleg that will get those crooks talkin✨💫</t>
  </si>
  <si>
    <t>RT @DeplorableGoldn: Please RT and share 💣
#moleg #mogov #greitensindictment #Greitens https://t.co/ik6K9H2CR9</t>
  </si>
  <si>
    <t>@JW1057 @Sticknstones4 @VisioDeiFromLA @LaurenTrager @jallman971 @SheenaGreitens stalkers need a red hot poker</t>
  </si>
  <si>
    <t>RT @JW1057: @VisioDeiFromLA @Sticknstones4 @LaurenTrager @jallman971 
Philip Sneed stalked @SheenaGreitens. Put Phil in prison
https://t.…</t>
  </si>
  <si>
    <t>RT @magathemaga1: 🚨 #Greitens UPDATE 🚨 
Accuser of @EricGreitens STALKED SHEENA GREITENS
Jealous Ex Husband reportedly even went after Sh…</t>
  </si>
  <si>
    <t>RT @Sticknstones4: 🚨BREAKING  #Greitens Attorney Ed Dowd letter to Chairman Jay Barnes 
Well #moleg  what do you have to say ?
#kimshady…</t>
  </si>
  <si>
    <t>RT @Sticknstones4: Missourians Rep Paul Curtman is a true hero of 
truth &amp;amp; justice 
Thank you @paulcurtman for taking the iniative to file…</t>
  </si>
  <si>
    <t>RT @VisioDeiFromLA: If I read it differently than you, &amp;amp; you don't think there is any good legal points made,  explain. I'm open to being w…</t>
  </si>
  <si>
    <t>RT @VisioDeiFromLA: If u hate @EricGreitens that's one thing, but last I checked we still have a presumption of innocence in this country,…</t>
  </si>
  <si>
    <t>RT @VisioDeiFromLA: Remember @JaneDueker @ScottCharton @scottfaughn JUSTICE isn't just the guilty getting what is coming 2 them
It also me…</t>
  </si>
  <si>
    <t>RT @Sticknstones4: @NewsTribune @EricGreitens So Many developments coming to light in greitens
1-Stl circuit attorney has a mo bar complain…</t>
  </si>
  <si>
    <t>RT @NewsTribune: Judge considering Gov. @EricGreitens' motion to dismiss 'Confide' lawsuit
https://t.co/RjLSlbXH9x #mogov</t>
  </si>
  <si>
    <t>RT @Sticknstones4: Audio: Rep. Curtman Complaint Against Kim Gardner https://t.co/XZQCi09Mj9</t>
  </si>
  <si>
    <t>RT @Sticknstones4: EXCLUSIVE: Whistleblower Claims STL Circuit Attorney Under FBI Investigation https://t.co/0OxCQIyF6M</t>
  </si>
  <si>
    <t>RT @Sticknstones4: Michigan Firm Hired By Kim Gardner Owes Back Taxes; Delinquent On Corporate Filings https://t.co/txJELWZDgs</t>
  </si>
  <si>
    <t>RT @JohnLamping: Greitens filing suggests accuser was paid.   No way!! No one thinks the husband was paid, no way...paid?? No way.  https:/…</t>
  </si>
  <si>
    <t>RT @JW1057: @Str8DonLemon @RandiNaughton @PERTZFOX @971FMTalk @MissouriTimes @chrisregniertv @stltoday @MarkReardonKMOX @LydaKrewson @Aliss…</t>
  </si>
  <si>
    <t>RT @Sticknstones4: Professional Complaint Filed Against Kim Gardner's Out of State Firm Investigating Gov. Greitens https://t.co/EaeWkDnkeK</t>
  </si>
  <si>
    <t>RT @Sticknstones4: "I Worked In St. Louis Circuit Attorney Kim Gardner’s Office" https://t.co/vTfW4Wx28R</t>
  </si>
  <si>
    <t>RT @Sticknstones4: https://t.co/2TkPgH0uNt</t>
  </si>
  <si>
    <t>@Sticknstones4 Crooked prosecutor Kim Gardner needs a red hot poker out office and a straight to jail card https://t.co/lBGb99FTlJ</t>
  </si>
  <si>
    <t>RT @VisioDeiFromLA: @TylerJoCollins @tonymess @stlpolitics @rep_joe_smith @lslay Hope so? The media reports cited that that ex husband shop…</t>
  </si>
  <si>
    <t>@magathemaga1 @MSTLGA @AllmanReport @DaynaGould @gocrazy4cards @RightSideUp313 @SpeakerTimJones @971FMTalk @AllenTruitt1 @Blackboxhalo @ninekiller @Sticknstones4 this guy’s going to get a red hot poker right out of office</t>
  </si>
  <si>
    <t>RT @VisioDeiFromLA: From Dowd Letter @EricGreitens team released:
Watkins said FBI investigating matter since Oct 2016. He also claimed it…</t>
  </si>
  <si>
    <t>RT @VisioDeiFromLA: From Dowd Letter that @EricGreitens team released 2 public:
According 2 KG, FBI declined to investigate her request. H…</t>
  </si>
  <si>
    <t>RT @VisioDeiFromLA: From Dowd Letter that @EricGreitens team released 2 public:
KG avoided use of SLMPD in favor of Michigan based LLC, En…</t>
  </si>
  <si>
    <t>RT @Sticknstones4: https://t.co/0OxCQIyF6M
#moleg #stlouis #CORRUPTION #lydakrewson #kimgardner #kimshady #greitensindictment #missouri #f…</t>
  </si>
  <si>
    <t>RT @magathemaga1: Reminder #moleg and @MOHouseGOP 
The "Accuser" ex husband spent a lot of time taunting @EricGreitens and @SheenaGreitens…</t>
  </si>
  <si>
    <t>RT @SorosInSTL: DOWD LETTER 2 Barnes UNACCEPTABLE. 😡😡🤬🤬
How DARE THEY question glaring holes &amp;amp; shadiness of the #greitensindictment !!!
W…</t>
  </si>
  <si>
    <t>RT @AllenTruitt1: How can we, as Americans, allow this kind of misuse of our Justice system? Allowing political rivals to finance an invest…</t>
  </si>
  <si>
    <t>RT @AllenTruitt1: @gocrazy4cards @magathemaga1 @MOHouseGOP @EricGreitens @SheenaGreitens @SpeakerTimJones @AllmanReport @SKOLBLUE1 @Stickns…</t>
  </si>
  <si>
    <t>RT @Sticknstones4: @KCStar Dowd letter is enlightening to all the inconsistencies in this sham of a witch hunt , kangaroo court, &amp;amp; procescu…</t>
  </si>
  <si>
    <t>RT @VisioDeiFromLA: Twitter isn't real life. Leftists but also companies/organizations need 2 remember that. Most people not on twitter. Di…</t>
  </si>
  <si>
    <t>RT @Sticknstones4: @JohnLamping That low life washed up wannabe rock star 👨🏻‍🎤was paid as well as his slimeball assclown of a lawyer 🤡…</t>
  </si>
  <si>
    <t>RT @Sticknstones4: @gagemitchusson @EricGreitens #greitensindictment #stlca #kimshady #moleg #prosecutorialmisconduct #soros #barcomplaints…</t>
  </si>
  <si>
    <t>RT @magathemaga1: Clip from @paulcurtman interview w/ @MarcCox971 on @971FMTalk 
Who is Ronald Sullivan &amp;amp; was there laws violated in hirin…</t>
  </si>
  <si>
    <t>RT @magathemaga1: Stand strong against the witch hunt fellow patriot 
There will be more. Remember, the ruling class in this country treat…</t>
  </si>
  <si>
    <t>RT @gagemitchusson: The accusations against our governor, @EricGreitens, are completely unfounded. He is being charged with a crime with ze…</t>
  </si>
  <si>
    <t>RT @jsl909: Wake up Missouri.
The left is threading a false prosecution thru a liberal court w/a liberal circuit att'y.
The left can't win…</t>
  </si>
  <si>
    <t>RT @AllenTruitt1: Attention all #MAGA ! This man @EricGreitens ran under #MAGA  and won. Now they've used taxpayer money to secure the #gre…</t>
  </si>
  <si>
    <t>@AllenTruitt1 @EricGreitens @MOHouseGOP #MoLeg could use a hot poker to end the public corruption</t>
  </si>
  <si>
    <t>RT @chuckwoolery: Jimmy Kimmel Boycott Reaches Nearly 30,000 Signers https://t.co/iLzYsTKNSL https://t.co/CYrrOQB2UE</t>
  </si>
  <si>
    <t>@chuckwoolery @Sticknstones4 id like to ram my hot poker up his ass</t>
  </si>
  <si>
    <t>@Powerof_Six @971FMTalk @MarcCox971 @ShowMe I don’t know google it</t>
  </si>
  <si>
    <t>@ShaneMenken @AmcoRanger You didn’t hear anything, nothing was broadcast</t>
  </si>
  <si>
    <t>@LFreemond @971FMTalk allman ain’t going anywhere</t>
  </si>
  <si>
    <t>@magathemaga1 @craigsmale @RiverfrontTimes Me and My Hot Poker would like it a lot</t>
  </si>
  <si>
    <t>RT @magathemaga1: @Sticknstones4 @roykasten @RiverfrontTimes This is all about going after conservatives news sources. Look how they are al…</t>
  </si>
  <si>
    <t>RT @AllenTruitt1: @RiverfrontTimes Well, it's probably because his show rocks! #Istandwithjamieallman 
The real question is, why does anyon…</t>
  </si>
  <si>
    <t>RT @AllenTruitt1: @roykasten @magathemaga1 @SpeakerTimJones @staceynewman @jallman971 We're you mad at this? https://t.co/FHIQFzPG2J</t>
  </si>
  <si>
    <t>@SpeakerTimJones @Str8DonLemon @staceynewman @jallman971 And they think my magical hot poker is the problem</t>
  </si>
  <si>
    <t>RT @SpeakerTimJones: This got well over 100 RT’s &amp;amp; Likes so let’s do it again! @jallman971 @971FMTalk #IStandWithJamieAllman https://t.co/h…</t>
  </si>
  <si>
    <t>RT @VisioDeiFromLA: "All censorships exist to prevent anyone from challenging current conceptions and existing institutions." 
- George Be…</t>
  </si>
  <si>
    <t>@ksdknews No I’m just a fat ass usually works</t>
  </si>
  <si>
    <t>RT @SpeakerTimJones: Approaching 200 RT’s &amp;amp; Likes from multiple posts. So let’s keep letting @jallman971 know how much we support him &amp;amp; @st…</t>
  </si>
  <si>
    <t>RT @SpeakerTimJones: It’s the weekend...so it’s The Tim Jones Show! @971FMTalk Sunday, 7-9p CDT We have SO much to discuss this week. @jall…</t>
  </si>
  <si>
    <t>RT @VisioDeiFromLA: @roykasten @magathemaga1 @SpeakerTimJones @staceynewman @jallman971 @EricGreitens @RiverfrontTimes @paulcurtman First,…</t>
  </si>
  <si>
    <t>RT @AllenTruitt1: Love the handle @HotPokerPrinces</t>
  </si>
  <si>
    <t>#IstandWithAllman  Best Show in all the Land 
The🤴Prince of Truth &amp;amp; Uncontrolled MSM Narratives
Evil Liberal political operatives can’t control him 
@AllmanReport @971.1
#freespeech #MoLeg #MSM #Greitens #Hannity #conservatives #Sinclair #sinclairBroadcastGroup  #Censorship https://t.co/MUlq8EVkQz</t>
  </si>
  <si>
    <t>A little Mood Music for the  cry baby Liberals https://t.co/d77FjjuDnm</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</si>
</sst>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833"/>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HYPERLINK("http://www.twitter.com/NathanBLawrence/status/998702565872291845", "998702565872291845")</f>
        <v/>
      </c>
      <c r="B2" s="2" t="n">
        <v>43241.96552083334</v>
      </c>
      <c r="C2" t="n">
        <v>2</v>
      </c>
      <c r="D2" t="n">
        <v>1</v>
      </c>
      <c r="E2" t="s">
        <v>13</v>
      </c>
      <c r="F2" t="s"/>
      <c r="G2" t="s"/>
      <c r="H2" t="s"/>
      <c r="I2" t="s"/>
      <c r="J2" t="n">
        <v>-0.1759</v>
      </c>
      <c r="K2" t="n">
        <v>0.082</v>
      </c>
      <c r="L2" t="n">
        <v>0.918</v>
      </c>
      <c r="M2" t="n">
        <v>0</v>
      </c>
    </row>
    <row r="3" spans="1:13">
      <c r="A3" s="1">
        <f>HYPERLINK("http://www.twitter.com/NathanBLawrence/status/998702038753136640", "998702038753136640")</f>
        <v/>
      </c>
      <c r="B3" s="2" t="n">
        <v>43241.9640625</v>
      </c>
      <c r="C3" t="n">
        <v>0</v>
      </c>
      <c r="D3" t="n">
        <v>9</v>
      </c>
      <c r="E3" t="s">
        <v>14</v>
      </c>
      <c r="F3">
        <f>HYPERLINK("http://pbs.twimg.com/media/DdwEcvbU8AEr7FF.jpg", "http://pbs.twimg.com/media/DdwEcvbU8AEr7FF.jpg")</f>
        <v/>
      </c>
      <c r="G3" t="s"/>
      <c r="H3" t="s"/>
      <c r="I3" t="s"/>
      <c r="J3" t="n">
        <v>0.3204</v>
      </c>
      <c r="K3" t="n">
        <v>0</v>
      </c>
      <c r="L3" t="n">
        <v>0.88</v>
      </c>
      <c r="M3" t="n">
        <v>0.12</v>
      </c>
    </row>
    <row r="4" spans="1:13">
      <c r="A4" s="1">
        <f>HYPERLINK("http://www.twitter.com/NathanBLawrence/status/998678521894653952", "998678521894653952")</f>
        <v/>
      </c>
      <c r="B4" s="2" t="n">
        <v>43241.89916666667</v>
      </c>
      <c r="C4" t="n">
        <v>0</v>
      </c>
      <c r="D4" t="n">
        <v>0</v>
      </c>
      <c r="E4" t="s">
        <v>15</v>
      </c>
      <c r="F4" t="s"/>
      <c r="G4" t="s"/>
      <c r="H4" t="s"/>
      <c r="I4" t="s"/>
      <c r="J4" t="n">
        <v>0</v>
      </c>
      <c r="K4" t="n">
        <v>0</v>
      </c>
      <c r="L4" t="n">
        <v>1</v>
      </c>
      <c r="M4" t="n">
        <v>0</v>
      </c>
    </row>
    <row r="5" spans="1:13">
      <c r="A5" s="1">
        <f>HYPERLINK("http://www.twitter.com/NathanBLawrence/status/998678013196886016", "998678013196886016")</f>
        <v/>
      </c>
      <c r="B5" s="2" t="n">
        <v>43241.89776620371</v>
      </c>
      <c r="C5" t="n">
        <v>0</v>
      </c>
      <c r="D5" t="n">
        <v>0</v>
      </c>
      <c r="E5" t="s">
        <v>16</v>
      </c>
      <c r="F5" t="s"/>
      <c r="G5" t="s"/>
      <c r="H5" t="s"/>
      <c r="I5" t="s"/>
      <c r="J5" t="n">
        <v>0.2942</v>
      </c>
      <c r="K5" t="n">
        <v>0</v>
      </c>
      <c r="L5" t="n">
        <v>0.93</v>
      </c>
      <c r="M5" t="n">
        <v>0.07000000000000001</v>
      </c>
    </row>
    <row r="6" spans="1:13">
      <c r="A6" s="1">
        <f>HYPERLINK("http://www.twitter.com/NathanBLawrence/status/998677342393380865", "998677342393380865")</f>
        <v/>
      </c>
      <c r="B6" s="2" t="n">
        <v>43241.89591435185</v>
      </c>
      <c r="C6" t="n">
        <v>3</v>
      </c>
      <c r="D6" t="n">
        <v>2</v>
      </c>
      <c r="E6" t="s">
        <v>17</v>
      </c>
      <c r="F6" t="s"/>
      <c r="G6" t="s"/>
      <c r="H6" t="s"/>
      <c r="I6" t="s"/>
      <c r="J6" t="n">
        <v>0.2942</v>
      </c>
      <c r="K6" t="n">
        <v>0</v>
      </c>
      <c r="L6" t="n">
        <v>0.925</v>
      </c>
      <c r="M6" t="n">
        <v>0.075</v>
      </c>
    </row>
    <row r="7" spans="1:13">
      <c r="A7" s="1">
        <f>HYPERLINK("http://www.twitter.com/NathanBLawrence/status/998676537527406592", "998676537527406592")</f>
        <v/>
      </c>
      <c r="B7" s="2" t="n">
        <v>43241.89369212963</v>
      </c>
      <c r="C7" t="n">
        <v>0</v>
      </c>
      <c r="D7" t="n">
        <v>0</v>
      </c>
      <c r="E7" t="s">
        <v>18</v>
      </c>
      <c r="F7" t="s"/>
      <c r="G7" t="s"/>
      <c r="H7" t="s"/>
      <c r="I7" t="s"/>
      <c r="J7" t="n">
        <v>0</v>
      </c>
      <c r="K7" t="n">
        <v>0</v>
      </c>
      <c r="L7" t="n">
        <v>1</v>
      </c>
      <c r="M7" t="n">
        <v>0</v>
      </c>
    </row>
    <row r="8" spans="1:13">
      <c r="A8" s="1">
        <f>HYPERLINK("http://www.twitter.com/NathanBLawrence/status/998676163563270145", "998676163563270145")</f>
        <v/>
      </c>
      <c r="B8" s="2" t="n">
        <v>43241.89266203704</v>
      </c>
      <c r="C8" t="n">
        <v>2</v>
      </c>
      <c r="D8" t="n">
        <v>1</v>
      </c>
      <c r="E8" t="s">
        <v>19</v>
      </c>
      <c r="F8" t="s"/>
      <c r="G8" t="s"/>
      <c r="H8" t="s"/>
      <c r="I8" t="s"/>
      <c r="J8" t="n">
        <v>-0.2462</v>
      </c>
      <c r="K8" t="n">
        <v>0.135</v>
      </c>
      <c r="L8" t="n">
        <v>0.777</v>
      </c>
      <c r="M8" t="n">
        <v>0.08699999999999999</v>
      </c>
    </row>
    <row r="9" spans="1:13">
      <c r="A9" s="1">
        <f>HYPERLINK("http://www.twitter.com/NathanBLawrence/status/998671154880671749", "998671154880671749")</f>
        <v/>
      </c>
      <c r="B9" s="2" t="n">
        <v>43241.8788425926</v>
      </c>
      <c r="C9" t="n">
        <v>10</v>
      </c>
      <c r="D9" t="n">
        <v>9</v>
      </c>
      <c r="E9" t="s">
        <v>20</v>
      </c>
      <c r="F9">
        <f>HYPERLINK("http://pbs.twimg.com/media/Ddv-G9gU8AAqMXV.jpg", "http://pbs.twimg.com/media/Ddv-G9gU8AAqMXV.jpg")</f>
        <v/>
      </c>
      <c r="G9" t="s"/>
      <c r="H9" t="s"/>
      <c r="I9" t="s"/>
      <c r="J9" t="n">
        <v>0.6696</v>
      </c>
      <c r="K9" t="n">
        <v>0.047</v>
      </c>
      <c r="L9" t="n">
        <v>0.806</v>
      </c>
      <c r="M9" t="n">
        <v>0.147</v>
      </c>
    </row>
    <row r="10" spans="1:13">
      <c r="A10" s="1">
        <f>HYPERLINK("http://www.twitter.com/NathanBLawrence/status/998665166010159104", "998665166010159104")</f>
        <v/>
      </c>
      <c r="B10" s="2" t="n">
        <v>43241.86231481482</v>
      </c>
      <c r="C10" t="n">
        <v>2</v>
      </c>
      <c r="D10" t="n">
        <v>0</v>
      </c>
      <c r="E10" t="s">
        <v>21</v>
      </c>
      <c r="F10" t="s"/>
      <c r="G10" t="s"/>
      <c r="H10" t="s"/>
      <c r="I10" t="s"/>
      <c r="J10" t="n">
        <v>0</v>
      </c>
      <c r="K10" t="n">
        <v>0</v>
      </c>
      <c r="L10" t="n">
        <v>1</v>
      </c>
      <c r="M10" t="n">
        <v>0</v>
      </c>
    </row>
    <row r="11" spans="1:13">
      <c r="A11" s="1">
        <f>HYPERLINK("http://www.twitter.com/NathanBLawrence/status/998612845058297858", "998612845058297858")</f>
        <v/>
      </c>
      <c r="B11" s="2" t="n">
        <v>43241.71793981481</v>
      </c>
      <c r="C11" t="n">
        <v>3</v>
      </c>
      <c r="D11" t="n">
        <v>4</v>
      </c>
      <c r="E11" t="s">
        <v>22</v>
      </c>
      <c r="F11" t="s"/>
      <c r="G11" t="s"/>
      <c r="H11" t="s"/>
      <c r="I11" t="s"/>
      <c r="J11" t="n">
        <v>0.7639</v>
      </c>
      <c r="K11" t="n">
        <v>0</v>
      </c>
      <c r="L11" t="n">
        <v>0.7</v>
      </c>
      <c r="M11" t="n">
        <v>0.3</v>
      </c>
    </row>
    <row r="12" spans="1:13">
      <c r="A12" s="1">
        <f>HYPERLINK("http://www.twitter.com/NathanBLawrence/status/998611095597342721", "998611095597342721")</f>
        <v/>
      </c>
      <c r="B12" s="2" t="n">
        <v>43241.71311342593</v>
      </c>
      <c r="C12" t="n">
        <v>0</v>
      </c>
      <c r="D12" t="n">
        <v>0</v>
      </c>
      <c r="E12" t="s">
        <v>23</v>
      </c>
      <c r="F12" t="s"/>
      <c r="G12" t="s"/>
      <c r="H12" t="s"/>
      <c r="I12" t="s"/>
      <c r="J12" t="n">
        <v>0.5707</v>
      </c>
      <c r="K12" t="n">
        <v>0</v>
      </c>
      <c r="L12" t="n">
        <v>0.749</v>
      </c>
      <c r="M12" t="n">
        <v>0.251</v>
      </c>
    </row>
    <row r="13" spans="1:13">
      <c r="A13" s="1">
        <f>HYPERLINK("http://www.twitter.com/NathanBLawrence/status/998610766520610816", "998610766520610816")</f>
        <v/>
      </c>
      <c r="B13" s="2" t="n">
        <v>43241.71219907407</v>
      </c>
      <c r="C13" t="n">
        <v>14</v>
      </c>
      <c r="D13" t="n">
        <v>8</v>
      </c>
      <c r="E13" t="s">
        <v>24</v>
      </c>
      <c r="F13" t="s"/>
      <c r="G13" t="s"/>
      <c r="H13" t="s"/>
      <c r="I13" t="s"/>
      <c r="J13" t="n">
        <v>-0.6103</v>
      </c>
      <c r="K13" t="n">
        <v>0.122</v>
      </c>
      <c r="L13" t="n">
        <v>0.878</v>
      </c>
      <c r="M13" t="n">
        <v>0</v>
      </c>
    </row>
    <row r="14" spans="1:13">
      <c r="A14" s="1">
        <f>HYPERLINK("http://www.twitter.com/NathanBLawrence/status/998048180490133506", "998048180490133506")</f>
        <v/>
      </c>
      <c r="B14" s="2" t="n">
        <v>43240.15975694444</v>
      </c>
      <c r="C14" t="n">
        <v>2</v>
      </c>
      <c r="D14" t="n">
        <v>0</v>
      </c>
      <c r="E14" t="s">
        <v>25</v>
      </c>
      <c r="F14" t="s"/>
      <c r="G14" t="s"/>
      <c r="H14" t="s"/>
      <c r="I14" t="s"/>
      <c r="J14" t="n">
        <v>-0.4912</v>
      </c>
      <c r="K14" t="n">
        <v>0.152</v>
      </c>
      <c r="L14" t="n">
        <v>0.793</v>
      </c>
      <c r="M14" t="n">
        <v>0.055</v>
      </c>
    </row>
    <row r="15" spans="1:13">
      <c r="A15" s="1">
        <f>HYPERLINK("http://www.twitter.com/NathanBLawrence/status/998047787227975680", "998047787227975680")</f>
        <v/>
      </c>
      <c r="B15" s="2" t="n">
        <v>43240.15866898148</v>
      </c>
      <c r="C15" t="n">
        <v>2</v>
      </c>
      <c r="D15" t="n">
        <v>0</v>
      </c>
      <c r="E15" t="s">
        <v>26</v>
      </c>
      <c r="F15" t="s"/>
      <c r="G15" t="s"/>
      <c r="H15" t="s"/>
      <c r="I15" t="s"/>
      <c r="J15" t="n">
        <v>0.2942</v>
      </c>
      <c r="K15" t="n">
        <v>0</v>
      </c>
      <c r="L15" t="n">
        <v>0.886</v>
      </c>
      <c r="M15" t="n">
        <v>0.114</v>
      </c>
    </row>
    <row r="16" spans="1:13">
      <c r="A16" s="1">
        <f>HYPERLINK("http://www.twitter.com/NathanBLawrence/status/998047031913537538", "998047031913537538")</f>
        <v/>
      </c>
      <c r="B16" s="2" t="n">
        <v>43240.15658564815</v>
      </c>
      <c r="C16" t="n">
        <v>6</v>
      </c>
      <c r="D16" t="n">
        <v>3</v>
      </c>
      <c r="E16" t="s">
        <v>27</v>
      </c>
      <c r="F16">
        <f>HYPERLINK("http://pbs.twimg.com/media/DdnGeyGV4AA28XN.jpg", "http://pbs.twimg.com/media/DdnGeyGV4AA28XN.jpg")</f>
        <v/>
      </c>
      <c r="G16" t="s"/>
      <c r="H16" t="s"/>
      <c r="I16" t="s"/>
      <c r="J16" t="n">
        <v>-0.1531</v>
      </c>
      <c r="K16" t="n">
        <v>0.107</v>
      </c>
      <c r="L16" t="n">
        <v>0.801</v>
      </c>
      <c r="M16" t="n">
        <v>0.092</v>
      </c>
    </row>
    <row r="17" spans="1:13">
      <c r="A17" s="1">
        <f>HYPERLINK("http://www.twitter.com/NathanBLawrence/status/998020991702962176", "998020991702962176")</f>
        <v/>
      </c>
      <c r="B17" s="2" t="n">
        <v>43240.0847337963</v>
      </c>
      <c r="C17" t="n">
        <v>8</v>
      </c>
      <c r="D17" t="n">
        <v>7</v>
      </c>
      <c r="E17" t="s">
        <v>28</v>
      </c>
      <c r="F17" t="s"/>
      <c r="G17" t="s"/>
      <c r="H17" t="s"/>
      <c r="I17" t="s"/>
      <c r="J17" t="n">
        <v>-0.6067</v>
      </c>
      <c r="K17" t="n">
        <v>0.184</v>
      </c>
      <c r="L17" t="n">
        <v>0.8159999999999999</v>
      </c>
      <c r="M17" t="n">
        <v>0</v>
      </c>
    </row>
    <row r="18" spans="1:13">
      <c r="A18" s="1">
        <f>HYPERLINK("http://www.twitter.com/NathanBLawrence/status/998019101820846080", "998019101820846080")</f>
        <v/>
      </c>
      <c r="B18" s="2" t="n">
        <v>43240.07951388889</v>
      </c>
      <c r="C18" t="n">
        <v>18</v>
      </c>
      <c r="D18" t="n">
        <v>14</v>
      </c>
      <c r="E18" t="s">
        <v>29</v>
      </c>
      <c r="F18" t="s"/>
      <c r="G18" t="s"/>
      <c r="H18" t="s"/>
      <c r="I18" t="s"/>
      <c r="J18" t="n">
        <v>0</v>
      </c>
      <c r="K18" t="n">
        <v>0</v>
      </c>
      <c r="L18" t="n">
        <v>1</v>
      </c>
      <c r="M18" t="n">
        <v>0</v>
      </c>
    </row>
    <row r="19" spans="1:13">
      <c r="A19" s="1">
        <f>HYPERLINK("http://www.twitter.com/NathanBLawrence/status/997648930883194881", "997648930883194881")</f>
        <v/>
      </c>
      <c r="B19" s="2" t="n">
        <v>43239.05804398148</v>
      </c>
      <c r="C19" t="n">
        <v>5</v>
      </c>
      <c r="D19" t="n">
        <v>0</v>
      </c>
      <c r="E19" t="s">
        <v>30</v>
      </c>
      <c r="F19" t="s"/>
      <c r="G19" t="s"/>
      <c r="H19" t="s"/>
      <c r="I19" t="s"/>
      <c r="J19" t="n">
        <v>0.642</v>
      </c>
      <c r="K19" t="n">
        <v>0.109</v>
      </c>
      <c r="L19" t="n">
        <v>0.633</v>
      </c>
      <c r="M19" t="n">
        <v>0.258</v>
      </c>
    </row>
    <row r="20" spans="1:13">
      <c r="A20" s="1">
        <f>HYPERLINK("http://www.twitter.com/NathanBLawrence/status/997648434697048064", "997648434697048064")</f>
        <v/>
      </c>
      <c r="B20" s="2" t="n">
        <v>43239.05666666666</v>
      </c>
      <c r="C20" t="n">
        <v>0</v>
      </c>
      <c r="D20" t="n">
        <v>0</v>
      </c>
      <c r="E20" t="s">
        <v>31</v>
      </c>
      <c r="F20" t="s"/>
      <c r="G20" t="s"/>
      <c r="H20" t="s"/>
      <c r="I20" t="s"/>
      <c r="J20" t="n">
        <v>0</v>
      </c>
      <c r="K20" t="n">
        <v>0</v>
      </c>
      <c r="L20" t="n">
        <v>1</v>
      </c>
      <c r="M20" t="n">
        <v>0</v>
      </c>
    </row>
    <row r="21" spans="1:13">
      <c r="A21" s="1">
        <f>HYPERLINK("http://www.twitter.com/NathanBLawrence/status/997629341533179904", "997629341533179904")</f>
        <v/>
      </c>
      <c r="B21" s="2" t="n">
        <v>43239.00398148148</v>
      </c>
      <c r="C21" t="n">
        <v>14</v>
      </c>
      <c r="D21" t="n">
        <v>8</v>
      </c>
      <c r="E21" t="s">
        <v>32</v>
      </c>
      <c r="F21">
        <f>HYPERLINK("http://pbs.twimg.com/media/DdhKmJ6VQAAyz4r.jpg", "http://pbs.twimg.com/media/DdhKmJ6VQAAyz4r.jpg")</f>
        <v/>
      </c>
      <c r="G21" t="s"/>
      <c r="H21" t="s"/>
      <c r="I21" t="s"/>
      <c r="J21" t="n">
        <v>-0.4199</v>
      </c>
      <c r="K21" t="n">
        <v>0.07199999999999999</v>
      </c>
      <c r="L21" t="n">
        <v>0.928</v>
      </c>
      <c r="M21" t="n">
        <v>0</v>
      </c>
    </row>
    <row r="22" spans="1:13">
      <c r="A22" s="1">
        <f>HYPERLINK("http://www.twitter.com/NathanBLawrence/status/997626280702021633", "997626280702021633")</f>
        <v/>
      </c>
      <c r="B22" s="2" t="n">
        <v>43238.99553240741</v>
      </c>
      <c r="C22" t="n">
        <v>2</v>
      </c>
      <c r="D22" t="n">
        <v>0</v>
      </c>
      <c r="E22" t="s">
        <v>33</v>
      </c>
      <c r="F22" t="s"/>
      <c r="G22" t="s"/>
      <c r="H22" t="s"/>
      <c r="I22" t="s"/>
      <c r="J22" t="n">
        <v>-0.5106000000000001</v>
      </c>
      <c r="K22" t="n">
        <v>0.125</v>
      </c>
      <c r="L22" t="n">
        <v>0.875</v>
      </c>
      <c r="M22" t="n">
        <v>0</v>
      </c>
    </row>
    <row r="23" spans="1:13">
      <c r="A23" s="1">
        <f>HYPERLINK("http://www.twitter.com/NathanBLawrence/status/997495639025086467", "997495639025086467")</f>
        <v/>
      </c>
      <c r="B23" s="2" t="n">
        <v>43238.63503472223</v>
      </c>
      <c r="C23" t="n">
        <v>9</v>
      </c>
      <c r="D23" t="n">
        <v>8</v>
      </c>
      <c r="E23" t="s">
        <v>34</v>
      </c>
      <c r="F23">
        <f>HYPERLINK("http://pbs.twimg.com/media/DdfQ_e3UwAMar0N.jpg", "http://pbs.twimg.com/media/DdfQ_e3UwAMar0N.jpg")</f>
        <v/>
      </c>
      <c r="G23" t="s"/>
      <c r="H23" t="s"/>
      <c r="I23" t="s"/>
      <c r="J23" t="n">
        <v>-0.4632</v>
      </c>
      <c r="K23" t="n">
        <v>0.07000000000000001</v>
      </c>
      <c r="L23" t="n">
        <v>0.903</v>
      </c>
      <c r="M23" t="n">
        <v>0.027</v>
      </c>
    </row>
    <row r="24" spans="1:13">
      <c r="A24" s="1">
        <f>HYPERLINK("http://www.twitter.com/NathanBLawrence/status/997318805360709632", "997318805360709632")</f>
        <v/>
      </c>
      <c r="B24" s="2" t="n">
        <v>43238.14707175926</v>
      </c>
      <c r="C24" t="n">
        <v>17</v>
      </c>
      <c r="D24" t="n">
        <v>11</v>
      </c>
      <c r="E24" t="s">
        <v>35</v>
      </c>
      <c r="F24">
        <f>HYPERLINK("http://pbs.twimg.com/media/DdcwKkOUQAAfQve.jpg", "http://pbs.twimg.com/media/DdcwKkOUQAAfQve.jpg")</f>
        <v/>
      </c>
      <c r="G24" t="s"/>
      <c r="H24" t="s"/>
      <c r="I24" t="s"/>
      <c r="J24" t="n">
        <v>-0.4767</v>
      </c>
      <c r="K24" t="n">
        <v>0.129</v>
      </c>
      <c r="L24" t="n">
        <v>0.871</v>
      </c>
      <c r="M24" t="n">
        <v>0</v>
      </c>
    </row>
    <row r="25" spans="1:13">
      <c r="A25" s="1">
        <f>HYPERLINK("http://www.twitter.com/NathanBLawrence/status/997317610718023680", "997317610718023680")</f>
        <v/>
      </c>
      <c r="B25" s="2" t="n">
        <v>43238.14377314815</v>
      </c>
      <c r="C25" t="n">
        <v>1</v>
      </c>
      <c r="D25" t="n">
        <v>0</v>
      </c>
      <c r="E25" t="s">
        <v>36</v>
      </c>
      <c r="F25" t="s"/>
      <c r="G25" t="s"/>
      <c r="H25" t="s"/>
      <c r="I25" t="s"/>
      <c r="J25" t="n">
        <v>0</v>
      </c>
      <c r="K25" t="n">
        <v>0</v>
      </c>
      <c r="L25" t="n">
        <v>1</v>
      </c>
      <c r="M25" t="n">
        <v>0</v>
      </c>
    </row>
    <row r="26" spans="1:13">
      <c r="A26" s="1">
        <f>HYPERLINK("http://www.twitter.com/NathanBLawrence/status/997316974685380608", "997316974685380608")</f>
        <v/>
      </c>
      <c r="B26" s="2" t="n">
        <v>43238.14201388889</v>
      </c>
      <c r="C26" t="n">
        <v>2</v>
      </c>
      <c r="D26" t="n">
        <v>0</v>
      </c>
      <c r="E26" t="s">
        <v>37</v>
      </c>
      <c r="F26" t="s"/>
      <c r="G26" t="s"/>
      <c r="H26" t="s"/>
      <c r="I26" t="s"/>
      <c r="J26" t="n">
        <v>0.8885</v>
      </c>
      <c r="K26" t="n">
        <v>0</v>
      </c>
      <c r="L26" t="n">
        <v>0.709</v>
      </c>
      <c r="M26" t="n">
        <v>0.291</v>
      </c>
    </row>
    <row r="27" spans="1:13">
      <c r="A27" s="1">
        <f>HYPERLINK("http://www.twitter.com/NathanBLawrence/status/997315966341124101", "997315966341124101")</f>
        <v/>
      </c>
      <c r="B27" s="2" t="n">
        <v>43238.13923611111</v>
      </c>
      <c r="C27" t="n">
        <v>13</v>
      </c>
      <c r="D27" t="n">
        <v>7</v>
      </c>
      <c r="E27" t="s">
        <v>38</v>
      </c>
      <c r="F27">
        <f>HYPERLINK("http://pbs.twimg.com/media/DdctlMzVMAAWInP.jpg", "http://pbs.twimg.com/media/DdctlMzVMAAWInP.jpg")</f>
        <v/>
      </c>
      <c r="G27" t="s"/>
      <c r="H27" t="s"/>
      <c r="I27" t="s"/>
      <c r="J27" t="n">
        <v>0.2263</v>
      </c>
      <c r="K27" t="n">
        <v>0</v>
      </c>
      <c r="L27" t="n">
        <v>0.9389999999999999</v>
      </c>
      <c r="M27" t="n">
        <v>0.061</v>
      </c>
    </row>
    <row r="28" spans="1:13">
      <c r="A28" s="1">
        <f>HYPERLINK("http://www.twitter.com/NathanBLawrence/status/997312756931022850", "997312756931022850")</f>
        <v/>
      </c>
      <c r="B28" s="2" t="n">
        <v>43238.13038194444</v>
      </c>
      <c r="C28" t="n">
        <v>0</v>
      </c>
      <c r="D28" t="n">
        <v>14</v>
      </c>
      <c r="E28" t="s">
        <v>39</v>
      </c>
      <c r="F28" t="s"/>
      <c r="G28" t="s"/>
      <c r="H28" t="s"/>
      <c r="I28" t="s"/>
      <c r="J28" t="n">
        <v>0</v>
      </c>
      <c r="K28" t="n">
        <v>0</v>
      </c>
      <c r="L28" t="n">
        <v>1</v>
      </c>
      <c r="M28" t="n">
        <v>0</v>
      </c>
    </row>
    <row r="29" spans="1:13">
      <c r="A29" s="1">
        <f>HYPERLINK("http://www.twitter.com/NathanBLawrence/status/997311470449954817", "997311470449954817")</f>
        <v/>
      </c>
      <c r="B29" s="2" t="n">
        <v>43238.1268287037</v>
      </c>
      <c r="C29" t="n">
        <v>1</v>
      </c>
      <c r="D29" t="n">
        <v>0</v>
      </c>
      <c r="E29" t="s">
        <v>40</v>
      </c>
      <c r="F29" t="s"/>
      <c r="G29" t="s"/>
      <c r="H29" t="s"/>
      <c r="I29" t="s"/>
      <c r="J29" t="n">
        <v>-0.5994</v>
      </c>
      <c r="K29" t="n">
        <v>0.189</v>
      </c>
      <c r="L29" t="n">
        <v>0.8110000000000001</v>
      </c>
      <c r="M29" t="n">
        <v>0</v>
      </c>
    </row>
    <row r="30" spans="1:13">
      <c r="A30" s="1">
        <f>HYPERLINK("http://www.twitter.com/NathanBLawrence/status/997199350634893312", "997199350634893312")</f>
        <v/>
      </c>
      <c r="B30" s="2" t="n">
        <v>43237.81743055556</v>
      </c>
      <c r="C30" t="n">
        <v>0</v>
      </c>
      <c r="D30" t="n">
        <v>0</v>
      </c>
      <c r="E30" t="s">
        <v>41</v>
      </c>
      <c r="F30" t="s"/>
      <c r="G30" t="s"/>
      <c r="H30" t="s"/>
      <c r="I30" t="s"/>
      <c r="J30" t="n">
        <v>-0.2462</v>
      </c>
      <c r="K30" t="n">
        <v>0.123</v>
      </c>
      <c r="L30" t="n">
        <v>0.797</v>
      </c>
      <c r="M30" t="n">
        <v>0.08</v>
      </c>
    </row>
    <row r="31" spans="1:13">
      <c r="A31" s="1">
        <f>HYPERLINK("http://www.twitter.com/NathanBLawrence/status/997179905250091008", "997179905250091008")</f>
        <v/>
      </c>
      <c r="B31" s="2" t="n">
        <v>43237.76377314814</v>
      </c>
      <c r="C31" t="n">
        <v>0</v>
      </c>
      <c r="D31" t="n">
        <v>0</v>
      </c>
      <c r="E31" t="s">
        <v>42</v>
      </c>
      <c r="F31" t="s"/>
      <c r="G31" t="s"/>
      <c r="H31" t="s"/>
      <c r="I31" t="s"/>
      <c r="J31" t="n">
        <v>-0.34</v>
      </c>
      <c r="K31" t="n">
        <v>0.231</v>
      </c>
      <c r="L31" t="n">
        <v>0.769</v>
      </c>
      <c r="M31" t="n">
        <v>0</v>
      </c>
    </row>
    <row r="32" spans="1:13">
      <c r="A32" s="1">
        <f>HYPERLINK("http://www.twitter.com/NathanBLawrence/status/997178068748955648", "997178068748955648")</f>
        <v/>
      </c>
      <c r="B32" s="2" t="n">
        <v>43237.7587037037</v>
      </c>
      <c r="C32" t="n">
        <v>0</v>
      </c>
      <c r="D32" t="n">
        <v>15</v>
      </c>
      <c r="E32" t="s">
        <v>43</v>
      </c>
      <c r="F32" t="s"/>
      <c r="G32" t="s"/>
      <c r="H32" t="s"/>
      <c r="I32" t="s"/>
      <c r="J32" t="n">
        <v>0.1477</v>
      </c>
      <c r="K32" t="n">
        <v>0.108</v>
      </c>
      <c r="L32" t="n">
        <v>0.73</v>
      </c>
      <c r="M32" t="n">
        <v>0.163</v>
      </c>
    </row>
    <row r="33" spans="1:13">
      <c r="A33" s="1">
        <f>HYPERLINK("http://www.twitter.com/NathanBLawrence/status/997151314021928963", "997151314021928963")</f>
        <v/>
      </c>
      <c r="B33" s="2" t="n">
        <v>43237.68488425926</v>
      </c>
      <c r="C33" t="n">
        <v>3</v>
      </c>
      <c r="D33" t="n">
        <v>0</v>
      </c>
      <c r="E33" t="s">
        <v>44</v>
      </c>
      <c r="F33" t="s"/>
      <c r="G33" t="s"/>
      <c r="H33" t="s"/>
      <c r="I33" t="s"/>
      <c r="J33" t="n">
        <v>0.8104</v>
      </c>
      <c r="K33" t="n">
        <v>0</v>
      </c>
      <c r="L33" t="n">
        <v>0.715</v>
      </c>
      <c r="M33" t="n">
        <v>0.285</v>
      </c>
    </row>
    <row r="34" spans="1:13">
      <c r="A34" s="1">
        <f>HYPERLINK("http://www.twitter.com/NathanBLawrence/status/997150104514715648", "997150104514715648")</f>
        <v/>
      </c>
      <c r="B34" s="2" t="n">
        <v>43237.68153935186</v>
      </c>
      <c r="C34" t="n">
        <v>4</v>
      </c>
      <c r="D34" t="n">
        <v>1</v>
      </c>
      <c r="E34" t="s">
        <v>45</v>
      </c>
      <c r="F34" t="s"/>
      <c r="G34" t="s"/>
      <c r="H34" t="s"/>
      <c r="I34" t="s"/>
      <c r="J34" t="n">
        <v>0</v>
      </c>
      <c r="K34" t="n">
        <v>0.094</v>
      </c>
      <c r="L34" t="n">
        <v>0.8110000000000001</v>
      </c>
      <c r="M34" t="n">
        <v>0.094</v>
      </c>
    </row>
    <row r="35" spans="1:13">
      <c r="A35" s="1">
        <f>HYPERLINK("http://www.twitter.com/NathanBLawrence/status/997148259369054209", "997148259369054209")</f>
        <v/>
      </c>
      <c r="B35" s="2" t="n">
        <v>43237.67644675926</v>
      </c>
      <c r="C35" t="n">
        <v>0</v>
      </c>
      <c r="D35" t="n">
        <v>0</v>
      </c>
      <c r="E35" t="s">
        <v>46</v>
      </c>
      <c r="F35" t="s"/>
      <c r="G35" t="s"/>
      <c r="H35" t="s"/>
      <c r="I35" t="s"/>
      <c r="J35" t="n">
        <v>0</v>
      </c>
      <c r="K35" t="n">
        <v>0</v>
      </c>
      <c r="L35" t="n">
        <v>1</v>
      </c>
      <c r="M35" t="n">
        <v>0</v>
      </c>
    </row>
    <row r="36" spans="1:13">
      <c r="A36" s="1">
        <f>HYPERLINK("http://www.twitter.com/NathanBLawrence/status/997094523493904386", "997094523493904386")</f>
        <v/>
      </c>
      <c r="B36" s="2" t="n">
        <v>43237.5281712963</v>
      </c>
      <c r="C36" t="n">
        <v>0</v>
      </c>
      <c r="D36" t="n">
        <v>10</v>
      </c>
      <c r="E36" t="s">
        <v>47</v>
      </c>
      <c r="F36" t="s"/>
      <c r="G36" t="s"/>
      <c r="H36" t="s"/>
      <c r="I36" t="s"/>
      <c r="J36" t="n">
        <v>-0.34</v>
      </c>
      <c r="K36" t="n">
        <v>0.155</v>
      </c>
      <c r="L36" t="n">
        <v>0.762</v>
      </c>
      <c r="M36" t="n">
        <v>0.082</v>
      </c>
    </row>
    <row r="37" spans="1:13">
      <c r="A37" s="1">
        <f>HYPERLINK("http://www.twitter.com/NathanBLawrence/status/997093641234649088", "997093641234649088")</f>
        <v/>
      </c>
      <c r="B37" s="2" t="n">
        <v>43237.52572916666</v>
      </c>
      <c r="C37" t="n">
        <v>7</v>
      </c>
      <c r="D37" t="n">
        <v>6</v>
      </c>
      <c r="E37" t="s">
        <v>48</v>
      </c>
      <c r="F37" t="s"/>
      <c r="G37" t="s"/>
      <c r="H37" t="s"/>
      <c r="I37" t="s"/>
      <c r="J37" t="n">
        <v>-0.6092</v>
      </c>
      <c r="K37" t="n">
        <v>0.125</v>
      </c>
      <c r="L37" t="n">
        <v>0.827</v>
      </c>
      <c r="M37" t="n">
        <v>0.048</v>
      </c>
    </row>
    <row r="38" spans="1:13">
      <c r="A38" s="1">
        <f>HYPERLINK("http://www.twitter.com/NathanBLawrence/status/997091168507834368", "997091168507834368")</f>
        <v/>
      </c>
      <c r="B38" s="2" t="n">
        <v>43237.51891203703</v>
      </c>
      <c r="C38" t="n">
        <v>0</v>
      </c>
      <c r="D38" t="n">
        <v>0</v>
      </c>
      <c r="E38" t="s">
        <v>49</v>
      </c>
      <c r="F38">
        <f>HYPERLINK("http://pbs.twimg.com/media/DdZhIPGV0AAzb1T.jpg", "http://pbs.twimg.com/media/DdZhIPGV0AAzb1T.jpg")</f>
        <v/>
      </c>
      <c r="G38" t="s"/>
      <c r="H38" t="s"/>
      <c r="I38" t="s"/>
      <c r="J38" t="n">
        <v>-0.5707</v>
      </c>
      <c r="K38" t="n">
        <v>0.113</v>
      </c>
      <c r="L38" t="n">
        <v>0.85</v>
      </c>
      <c r="M38" t="n">
        <v>0.037</v>
      </c>
    </row>
    <row r="39" spans="1:13">
      <c r="A39" s="1">
        <f>HYPERLINK("http://www.twitter.com/NathanBLawrence/status/996938545947402240", "996938545947402240")</f>
        <v/>
      </c>
      <c r="B39" s="2" t="n">
        <v>43237.09775462963</v>
      </c>
      <c r="C39" t="n">
        <v>8</v>
      </c>
      <c r="D39" t="n">
        <v>8</v>
      </c>
      <c r="E39" t="s">
        <v>50</v>
      </c>
      <c r="F39" t="s"/>
      <c r="G39" t="s"/>
      <c r="H39" t="s"/>
      <c r="I39" t="s"/>
      <c r="J39" t="n">
        <v>-0.9399</v>
      </c>
      <c r="K39" t="n">
        <v>0.308</v>
      </c>
      <c r="L39" t="n">
        <v>0.647</v>
      </c>
      <c r="M39" t="n">
        <v>0.045</v>
      </c>
    </row>
    <row r="40" spans="1:13">
      <c r="A40" s="1">
        <f>HYPERLINK("http://www.twitter.com/NathanBLawrence/status/996937516057055232", "996937516057055232")</f>
        <v/>
      </c>
      <c r="B40" s="2" t="n">
        <v>43237.09490740741</v>
      </c>
      <c r="C40" t="n">
        <v>7</v>
      </c>
      <c r="D40" t="n">
        <v>3</v>
      </c>
      <c r="E40" t="s">
        <v>51</v>
      </c>
      <c r="F40" t="s"/>
      <c r="G40" t="s"/>
      <c r="H40" t="s"/>
      <c r="I40" t="s"/>
      <c r="J40" t="n">
        <v>0.3612</v>
      </c>
      <c r="K40" t="n">
        <v>0</v>
      </c>
      <c r="L40" t="n">
        <v>0.889</v>
      </c>
      <c r="M40" t="n">
        <v>0.111</v>
      </c>
    </row>
    <row r="41" spans="1:13">
      <c r="A41" s="1">
        <f>HYPERLINK("http://www.twitter.com/NathanBLawrence/status/996813525908643840", "996813525908643840")</f>
        <v/>
      </c>
      <c r="B41" s="2" t="n">
        <v>43236.7527662037</v>
      </c>
      <c r="C41" t="n">
        <v>2</v>
      </c>
      <c r="D41" t="n">
        <v>1</v>
      </c>
      <c r="E41" t="s">
        <v>52</v>
      </c>
      <c r="F41" t="s"/>
      <c r="G41" t="s"/>
      <c r="H41" t="s"/>
      <c r="I41" t="s"/>
      <c r="J41" t="n">
        <v>0.4019</v>
      </c>
      <c r="K41" t="n">
        <v>0</v>
      </c>
      <c r="L41" t="n">
        <v>0.9350000000000001</v>
      </c>
      <c r="M41" t="n">
        <v>0.065</v>
      </c>
    </row>
    <row r="42" spans="1:13">
      <c r="A42" s="1">
        <f>HYPERLINK("http://www.twitter.com/NathanBLawrence/status/996811945079697410", "996811945079697410")</f>
        <v/>
      </c>
      <c r="B42" s="2" t="n">
        <v>43236.74840277778</v>
      </c>
      <c r="C42" t="n">
        <v>0</v>
      </c>
      <c r="D42" t="n">
        <v>6</v>
      </c>
      <c r="E42" t="s">
        <v>53</v>
      </c>
      <c r="F42" t="s"/>
      <c r="G42" t="s"/>
      <c r="H42" t="s"/>
      <c r="I42" t="s"/>
      <c r="J42" t="n">
        <v>-0.296</v>
      </c>
      <c r="K42" t="n">
        <v>0.196</v>
      </c>
      <c r="L42" t="n">
        <v>0.804</v>
      </c>
      <c r="M42" t="n">
        <v>0</v>
      </c>
    </row>
    <row r="43" spans="1:13">
      <c r="A43" s="1">
        <f>HYPERLINK("http://www.twitter.com/NathanBLawrence/status/996808680296402945", "996808680296402945")</f>
        <v/>
      </c>
      <c r="B43" s="2" t="n">
        <v>43236.73938657407</v>
      </c>
      <c r="C43" t="n">
        <v>2</v>
      </c>
      <c r="D43" t="n">
        <v>2</v>
      </c>
      <c r="E43" t="s">
        <v>54</v>
      </c>
      <c r="F43" t="s"/>
      <c r="G43" t="s"/>
      <c r="H43" t="s"/>
      <c r="I43" t="s"/>
      <c r="J43" t="n">
        <v>-0.5289</v>
      </c>
      <c r="K43" t="n">
        <v>0.12</v>
      </c>
      <c r="L43" t="n">
        <v>0.822</v>
      </c>
      <c r="M43" t="n">
        <v>0.058</v>
      </c>
    </row>
    <row r="44" spans="1:13">
      <c r="A44" s="1">
        <f>HYPERLINK("http://www.twitter.com/NathanBLawrence/status/996807516020510720", "996807516020510720")</f>
        <v/>
      </c>
      <c r="B44" s="2" t="n">
        <v>43236.73618055556</v>
      </c>
      <c r="C44" t="n">
        <v>3</v>
      </c>
      <c r="D44" t="n">
        <v>1</v>
      </c>
      <c r="E44" t="s">
        <v>55</v>
      </c>
      <c r="F44" t="s"/>
      <c r="G44" t="s"/>
      <c r="H44" t="s"/>
      <c r="I44" t="s"/>
      <c r="J44" t="n">
        <v>0.8842</v>
      </c>
      <c r="K44" t="n">
        <v>0.121</v>
      </c>
      <c r="L44" t="n">
        <v>0.584</v>
      </c>
      <c r="M44" t="n">
        <v>0.295</v>
      </c>
    </row>
    <row r="45" spans="1:13">
      <c r="A45" s="1">
        <f>HYPERLINK("http://www.twitter.com/NathanBLawrence/status/996467778189254657", "996467778189254657")</f>
        <v/>
      </c>
      <c r="B45" s="2" t="n">
        <v>43235.79868055556</v>
      </c>
      <c r="C45" t="n">
        <v>6</v>
      </c>
      <c r="D45" t="n">
        <v>2</v>
      </c>
      <c r="E45" t="s">
        <v>56</v>
      </c>
      <c r="F45" t="s"/>
      <c r="G45" t="s"/>
      <c r="H45" t="s"/>
      <c r="I45" t="s"/>
      <c r="J45" t="n">
        <v>-0.7964</v>
      </c>
      <c r="K45" t="n">
        <v>0.362</v>
      </c>
      <c r="L45" t="n">
        <v>0.5570000000000001</v>
      </c>
      <c r="M45" t="n">
        <v>0.08</v>
      </c>
    </row>
    <row r="46" spans="1:13">
      <c r="A46" s="1">
        <f>HYPERLINK("http://www.twitter.com/NathanBLawrence/status/996457426718248960", "996457426718248960")</f>
        <v/>
      </c>
      <c r="B46" s="2" t="n">
        <v>43235.77011574074</v>
      </c>
      <c r="C46" t="n">
        <v>0</v>
      </c>
      <c r="D46" t="n">
        <v>36</v>
      </c>
      <c r="E46" t="s">
        <v>57</v>
      </c>
      <c r="F46">
        <f>HYPERLINK("http://pbs.twimg.com/media/DdMo_hGWAAA9-6q.jpg", "http://pbs.twimg.com/media/DdMo_hGWAAA9-6q.jpg")</f>
        <v/>
      </c>
      <c r="G46" t="s"/>
      <c r="H46" t="s"/>
      <c r="I46" t="s"/>
      <c r="J46" t="n">
        <v>-0.3578</v>
      </c>
      <c r="K46" t="n">
        <v>0.112</v>
      </c>
      <c r="L46" t="n">
        <v>0.837</v>
      </c>
      <c r="M46" t="n">
        <v>0.05</v>
      </c>
    </row>
    <row r="47" spans="1:13">
      <c r="A47" s="1">
        <f>HYPERLINK("http://www.twitter.com/NathanBLawrence/status/996373187167424512", "996373187167424512")</f>
        <v/>
      </c>
      <c r="B47" s="2" t="n">
        <v>43235.53766203704</v>
      </c>
      <c r="C47" t="n">
        <v>2</v>
      </c>
      <c r="D47" t="n">
        <v>0</v>
      </c>
      <c r="E47" t="s">
        <v>58</v>
      </c>
      <c r="F47" t="s"/>
      <c r="G47" t="s"/>
      <c r="H47" t="s"/>
      <c r="I47" t="s"/>
      <c r="J47" t="n">
        <v>0</v>
      </c>
      <c r="K47" t="n">
        <v>0</v>
      </c>
      <c r="L47" t="n">
        <v>1</v>
      </c>
      <c r="M47" t="n">
        <v>0</v>
      </c>
    </row>
    <row r="48" spans="1:13">
      <c r="A48" s="1">
        <f>HYPERLINK("http://www.twitter.com/NathanBLawrence/status/996371961939939331", "996371961939939331")</f>
        <v/>
      </c>
      <c r="B48" s="2" t="n">
        <v>43235.53428240741</v>
      </c>
      <c r="C48" t="n">
        <v>10</v>
      </c>
      <c r="D48" t="n">
        <v>4</v>
      </c>
      <c r="E48" t="s">
        <v>59</v>
      </c>
      <c r="F48">
        <f>HYPERLINK("http://pbs.twimg.com/media/DdPTArfUwAAb8dD.jpg", "http://pbs.twimg.com/media/DdPTArfUwAAb8dD.jpg")</f>
        <v/>
      </c>
      <c r="G48" t="s"/>
      <c r="H48" t="s"/>
      <c r="I48" t="s"/>
      <c r="J48" t="n">
        <v>0.4863</v>
      </c>
      <c r="K48" t="n">
        <v>0</v>
      </c>
      <c r="L48" t="n">
        <v>0.835</v>
      </c>
      <c r="M48" t="n">
        <v>0.165</v>
      </c>
    </row>
    <row r="49" spans="1:13">
      <c r="A49" s="1">
        <f>HYPERLINK("http://www.twitter.com/NathanBLawrence/status/996123619288846336", "996123619288846336")</f>
        <v/>
      </c>
      <c r="B49" s="2" t="n">
        <v>43234.84898148148</v>
      </c>
      <c r="C49" t="n">
        <v>3</v>
      </c>
      <c r="D49" t="n">
        <v>2</v>
      </c>
      <c r="E49" t="s">
        <v>60</v>
      </c>
      <c r="F49" t="s"/>
      <c r="G49" t="s"/>
      <c r="H49" t="s"/>
      <c r="I49" t="s"/>
      <c r="J49" t="n">
        <v>0</v>
      </c>
      <c r="K49" t="n">
        <v>0</v>
      </c>
      <c r="L49" t="n">
        <v>1</v>
      </c>
      <c r="M49" t="n">
        <v>0</v>
      </c>
    </row>
    <row r="50" spans="1:13">
      <c r="A50" s="1">
        <f>HYPERLINK("http://www.twitter.com/NathanBLawrence/status/996106640834392066", "996106640834392066")</f>
        <v/>
      </c>
      <c r="B50" s="2" t="n">
        <v>43234.80212962963</v>
      </c>
      <c r="C50" t="n">
        <v>0</v>
      </c>
      <c r="D50" t="n">
        <v>0</v>
      </c>
      <c r="E50" t="s">
        <v>61</v>
      </c>
      <c r="F50" t="s"/>
      <c r="G50" t="s"/>
      <c r="H50" t="s"/>
      <c r="I50" t="s"/>
      <c r="J50" t="n">
        <v>0</v>
      </c>
      <c r="K50" t="n">
        <v>0</v>
      </c>
      <c r="L50" t="n">
        <v>1</v>
      </c>
      <c r="M50" t="n">
        <v>0</v>
      </c>
    </row>
    <row r="51" spans="1:13">
      <c r="A51" s="1">
        <f>HYPERLINK("http://www.twitter.com/NathanBLawrence/status/996106299866836993", "996106299866836993")</f>
        <v/>
      </c>
      <c r="B51" s="2" t="n">
        <v>43234.80119212963</v>
      </c>
      <c r="C51" t="n">
        <v>0</v>
      </c>
      <c r="D51" t="n">
        <v>1</v>
      </c>
      <c r="E51" t="s">
        <v>62</v>
      </c>
      <c r="F51" t="s"/>
      <c r="G51" t="s"/>
      <c r="H51" t="s"/>
      <c r="I51" t="s"/>
      <c r="J51" t="n">
        <v>0.1027</v>
      </c>
      <c r="K51" t="n">
        <v>0.167</v>
      </c>
      <c r="L51" t="n">
        <v>0.635</v>
      </c>
      <c r="M51" t="n">
        <v>0.198</v>
      </c>
    </row>
    <row r="52" spans="1:13">
      <c r="A52" s="1">
        <f>HYPERLINK("http://www.twitter.com/NathanBLawrence/status/996105945578115073", "996105945578115073")</f>
        <v/>
      </c>
      <c r="B52" s="2" t="n">
        <v>43234.80020833333</v>
      </c>
      <c r="C52" t="n">
        <v>1</v>
      </c>
      <c r="D52" t="n">
        <v>0</v>
      </c>
      <c r="E52" t="s">
        <v>63</v>
      </c>
      <c r="F52" t="s"/>
      <c r="G52" t="s"/>
      <c r="H52" t="s"/>
      <c r="I52" t="s"/>
      <c r="J52" t="n">
        <v>-0.3612</v>
      </c>
      <c r="K52" t="n">
        <v>0.238</v>
      </c>
      <c r="L52" t="n">
        <v>0.762</v>
      </c>
      <c r="M52" t="n">
        <v>0</v>
      </c>
    </row>
    <row r="53" spans="1:13">
      <c r="A53" s="1">
        <f>HYPERLINK("http://www.twitter.com/NathanBLawrence/status/996105794537082883", "996105794537082883")</f>
        <v/>
      </c>
      <c r="B53" s="2" t="n">
        <v>43234.79979166666</v>
      </c>
      <c r="C53" t="n">
        <v>0</v>
      </c>
      <c r="D53" t="n">
        <v>1</v>
      </c>
      <c r="E53" t="s">
        <v>64</v>
      </c>
      <c r="F53" t="s"/>
      <c r="G53" t="s"/>
      <c r="H53" t="s"/>
      <c r="I53" t="s"/>
      <c r="J53" t="n">
        <v>0</v>
      </c>
      <c r="K53" t="n">
        <v>0</v>
      </c>
      <c r="L53" t="n">
        <v>1</v>
      </c>
      <c r="M53" t="n">
        <v>0</v>
      </c>
    </row>
    <row r="54" spans="1:13">
      <c r="A54" s="1">
        <f>HYPERLINK("http://www.twitter.com/NathanBLawrence/status/996105216050286592", "996105216050286592")</f>
        <v/>
      </c>
      <c r="B54" s="2" t="n">
        <v>43234.79819444445</v>
      </c>
      <c r="C54" t="n">
        <v>1</v>
      </c>
      <c r="D54" t="n">
        <v>1</v>
      </c>
      <c r="E54" t="s">
        <v>65</v>
      </c>
      <c r="F54" t="s"/>
      <c r="G54" t="s"/>
      <c r="H54" t="s"/>
      <c r="I54" t="s"/>
      <c r="J54" t="n">
        <v>0.7128</v>
      </c>
      <c r="K54" t="n">
        <v>0.033</v>
      </c>
      <c r="L54" t="n">
        <v>0.801</v>
      </c>
      <c r="M54" t="n">
        <v>0.165</v>
      </c>
    </row>
    <row r="55" spans="1:13">
      <c r="A55" s="1">
        <f>HYPERLINK("http://www.twitter.com/NathanBLawrence/status/996060001436389381", "996060001436389381")</f>
        <v/>
      </c>
      <c r="B55" s="2" t="n">
        <v>43234.67342592592</v>
      </c>
      <c r="C55" t="n">
        <v>13</v>
      </c>
      <c r="D55" t="n">
        <v>3</v>
      </c>
      <c r="E55" t="s">
        <v>66</v>
      </c>
      <c r="F55" t="s"/>
      <c r="G55" t="s"/>
      <c r="H55" t="s"/>
      <c r="I55" t="s"/>
      <c r="J55" t="n">
        <v>-0.8401999999999999</v>
      </c>
      <c r="K55" t="n">
        <v>0.239</v>
      </c>
      <c r="L55" t="n">
        <v>0.761</v>
      </c>
      <c r="M55" t="n">
        <v>0</v>
      </c>
    </row>
    <row r="56" spans="1:13">
      <c r="A56" s="1">
        <f>HYPERLINK("http://www.twitter.com/NathanBLawrence/status/996059284831199233", "996059284831199233")</f>
        <v/>
      </c>
      <c r="B56" s="2" t="n">
        <v>43234.67145833333</v>
      </c>
      <c r="C56" t="n">
        <v>0</v>
      </c>
      <c r="D56" t="n">
        <v>30</v>
      </c>
      <c r="E56" t="s">
        <v>67</v>
      </c>
      <c r="F56">
        <f>HYPERLINK("http://pbs.twimg.com/media/DdKsTO8X0AA9v2X.jpg", "http://pbs.twimg.com/media/DdKsTO8X0AA9v2X.jpg")</f>
        <v/>
      </c>
      <c r="G56" t="s"/>
      <c r="H56" t="s"/>
      <c r="I56" t="s"/>
      <c r="J56" t="n">
        <v>0.128</v>
      </c>
      <c r="K56" t="n">
        <v>0</v>
      </c>
      <c r="L56" t="n">
        <v>0.9360000000000001</v>
      </c>
      <c r="M56" t="n">
        <v>0.064</v>
      </c>
    </row>
    <row r="57" spans="1:13">
      <c r="A57" s="1">
        <f>HYPERLINK("http://www.twitter.com/NathanBLawrence/status/996011550338101248", "996011550338101248")</f>
        <v/>
      </c>
      <c r="B57" s="2" t="n">
        <v>43234.53973379629</v>
      </c>
      <c r="C57" t="n">
        <v>6</v>
      </c>
      <c r="D57" t="n">
        <v>5</v>
      </c>
      <c r="E57" t="s">
        <v>68</v>
      </c>
      <c r="F57">
        <f>HYPERLINK("http://pbs.twimg.com/media/DdKLOGUU8AA0_mR.jpg", "http://pbs.twimg.com/media/DdKLOGUU8AA0_mR.jpg")</f>
        <v/>
      </c>
      <c r="G57" t="s"/>
      <c r="H57" t="s"/>
      <c r="I57" t="s"/>
      <c r="J57" t="n">
        <v>-0.765</v>
      </c>
      <c r="K57" t="n">
        <v>0.233</v>
      </c>
      <c r="L57" t="n">
        <v>0.707</v>
      </c>
      <c r="M57" t="n">
        <v>0.06</v>
      </c>
    </row>
    <row r="58" spans="1:13">
      <c r="A58" s="1">
        <f>HYPERLINK("http://www.twitter.com/NathanBLawrence/status/996009784406085632", "996009784406085632")</f>
        <v/>
      </c>
      <c r="B58" s="2" t="n">
        <v>43234.53486111111</v>
      </c>
      <c r="C58" t="n">
        <v>8</v>
      </c>
      <c r="D58" t="n">
        <v>7</v>
      </c>
      <c r="E58" t="s">
        <v>69</v>
      </c>
      <c r="F58">
        <f>HYPERLINK("http://pbs.twimg.com/media/DdKJnYcU8AAcCk7.jpg", "http://pbs.twimg.com/media/DdKJnYcU8AAcCk7.jpg")</f>
        <v/>
      </c>
      <c r="G58" t="s"/>
      <c r="H58" t="s"/>
      <c r="I58" t="s"/>
      <c r="J58" t="n">
        <v>0.186</v>
      </c>
      <c r="K58" t="n">
        <v>0.142</v>
      </c>
      <c r="L58" t="n">
        <v>0.6840000000000001</v>
      </c>
      <c r="M58" t="n">
        <v>0.174</v>
      </c>
    </row>
    <row r="59" spans="1:13">
      <c r="A59" s="1">
        <f>HYPERLINK("http://www.twitter.com/NathanBLawrence/status/996007894855319552", "996007894855319552")</f>
        <v/>
      </c>
      <c r="B59" s="2" t="n">
        <v>43234.52964120371</v>
      </c>
      <c r="C59" t="n">
        <v>10</v>
      </c>
      <c r="D59" t="n">
        <v>9</v>
      </c>
      <c r="E59" t="s">
        <v>70</v>
      </c>
      <c r="F59" t="s"/>
      <c r="G59" t="s"/>
      <c r="H59" t="s"/>
      <c r="I59" t="s"/>
      <c r="J59" t="n">
        <v>0.762</v>
      </c>
      <c r="K59" t="n">
        <v>0.135</v>
      </c>
      <c r="L59" t="n">
        <v>0.583</v>
      </c>
      <c r="M59" t="n">
        <v>0.282</v>
      </c>
    </row>
    <row r="60" spans="1:13">
      <c r="A60" s="1">
        <f>HYPERLINK("http://www.twitter.com/NathanBLawrence/status/996005286254137344", "996005286254137344")</f>
        <v/>
      </c>
      <c r="B60" s="2" t="n">
        <v>43234.52244212963</v>
      </c>
      <c r="C60" t="n">
        <v>3</v>
      </c>
      <c r="D60" t="n">
        <v>1</v>
      </c>
      <c r="E60" t="s">
        <v>71</v>
      </c>
      <c r="F60" t="s"/>
      <c r="G60" t="s"/>
      <c r="H60" t="s"/>
      <c r="I60" t="s"/>
      <c r="J60" t="n">
        <v>0.9019</v>
      </c>
      <c r="K60" t="n">
        <v>0.13</v>
      </c>
      <c r="L60" t="n">
        <v>0.536</v>
      </c>
      <c r="M60" t="n">
        <v>0.335</v>
      </c>
    </row>
    <row r="61" spans="1:13">
      <c r="A61" s="1">
        <f>HYPERLINK("http://www.twitter.com/NathanBLawrence/status/996001883612418049", "996001883612418049")</f>
        <v/>
      </c>
      <c r="B61" s="2" t="n">
        <v>43234.51305555556</v>
      </c>
      <c r="C61" t="n">
        <v>24</v>
      </c>
      <c r="D61" t="n">
        <v>21</v>
      </c>
      <c r="E61" t="s">
        <v>72</v>
      </c>
      <c r="F61">
        <f>HYPERLINK("http://pbs.twimg.com/media/DdKCbiHVQAAZH_p.jpg", "http://pbs.twimg.com/media/DdKCbiHVQAAZH_p.jpg")</f>
        <v/>
      </c>
      <c r="G61" t="s"/>
      <c r="H61" t="s"/>
      <c r="I61" t="s"/>
      <c r="J61" t="n">
        <v>-0.9509</v>
      </c>
      <c r="K61" t="n">
        <v>0.36</v>
      </c>
      <c r="L61" t="n">
        <v>0.64</v>
      </c>
      <c r="M61" t="n">
        <v>0</v>
      </c>
    </row>
    <row r="62" spans="1:13">
      <c r="A62" s="1">
        <f>HYPERLINK("http://www.twitter.com/NathanBLawrence/status/995871101703131137", "995871101703131137")</f>
        <v/>
      </c>
      <c r="B62" s="2" t="n">
        <v>43234.15216435185</v>
      </c>
      <c r="C62" t="n">
        <v>8</v>
      </c>
      <c r="D62" t="n">
        <v>5</v>
      </c>
      <c r="E62" t="s">
        <v>73</v>
      </c>
      <c r="F62" t="s"/>
      <c r="G62" t="s"/>
      <c r="H62" t="s"/>
      <c r="I62" t="s"/>
      <c r="J62" t="n">
        <v>0.4215</v>
      </c>
      <c r="K62" t="n">
        <v>0.08500000000000001</v>
      </c>
      <c r="L62" t="n">
        <v>0.798</v>
      </c>
      <c r="M62" t="n">
        <v>0.117</v>
      </c>
    </row>
    <row r="63" spans="1:13">
      <c r="A63" s="1">
        <f>HYPERLINK("http://www.twitter.com/NathanBLawrence/status/995869980246896640", "995869980246896640")</f>
        <v/>
      </c>
      <c r="B63" s="2" t="n">
        <v>43234.14907407408</v>
      </c>
      <c r="C63" t="n">
        <v>5</v>
      </c>
      <c r="D63" t="n">
        <v>3</v>
      </c>
      <c r="E63" t="s">
        <v>74</v>
      </c>
      <c r="F63" t="s"/>
      <c r="G63" t="s"/>
      <c r="H63" t="s"/>
      <c r="I63" t="s"/>
      <c r="J63" t="n">
        <v>-0.2732</v>
      </c>
      <c r="K63" t="n">
        <v>0.158</v>
      </c>
      <c r="L63" t="n">
        <v>0.726</v>
      </c>
      <c r="M63" t="n">
        <v>0.116</v>
      </c>
    </row>
    <row r="64" spans="1:13">
      <c r="A64" s="1">
        <f>HYPERLINK("http://www.twitter.com/NathanBLawrence/status/995710578743218176", "995710578743218176")</f>
        <v/>
      </c>
      <c r="B64" s="2" t="n">
        <v>43233.70921296296</v>
      </c>
      <c r="C64" t="n">
        <v>7</v>
      </c>
      <c r="D64" t="n">
        <v>6</v>
      </c>
      <c r="E64" t="s">
        <v>75</v>
      </c>
      <c r="F64">
        <f>HYPERLINK("http://pbs.twimg.com/media/DdF5fNuX0AA-ZWX.jpg", "http://pbs.twimg.com/media/DdF5fNuX0AA-ZWX.jpg")</f>
        <v/>
      </c>
      <c r="G64" t="s"/>
      <c r="H64" t="s"/>
      <c r="I64" t="s"/>
      <c r="J64" t="n">
        <v>-0.6124000000000001</v>
      </c>
      <c r="K64" t="n">
        <v>0.114</v>
      </c>
      <c r="L64" t="n">
        <v>0.886</v>
      </c>
      <c r="M64" t="n">
        <v>0</v>
      </c>
    </row>
    <row r="65" spans="1:13">
      <c r="A65" s="1">
        <f>HYPERLINK("http://www.twitter.com/NathanBLawrence/status/995486328270786561", "995486328270786561")</f>
        <v/>
      </c>
      <c r="B65" s="2" t="n">
        <v>43233.09039351852</v>
      </c>
      <c r="C65" t="n">
        <v>12</v>
      </c>
      <c r="D65" t="n">
        <v>8</v>
      </c>
      <c r="E65" t="s">
        <v>76</v>
      </c>
      <c r="F65">
        <f>HYPERLINK("http://pbs.twimg.com/media/DdCtiQqV0AALdRk.jpg", "http://pbs.twimg.com/media/DdCtiQqV0AALdRk.jpg")</f>
        <v/>
      </c>
      <c r="G65" t="s"/>
      <c r="H65" t="s"/>
      <c r="I65" t="s"/>
      <c r="J65" t="n">
        <v>-0.4648</v>
      </c>
      <c r="K65" t="n">
        <v>0.082</v>
      </c>
      <c r="L65" t="n">
        <v>0.918</v>
      </c>
      <c r="M65" t="n">
        <v>0</v>
      </c>
    </row>
    <row r="66" spans="1:13">
      <c r="A66" s="1">
        <f>HYPERLINK("http://www.twitter.com/NathanBLawrence/status/995271122399694850", "995271122399694850")</f>
        <v/>
      </c>
      <c r="B66" s="2" t="n">
        <v>43232.49653935185</v>
      </c>
      <c r="C66" t="n">
        <v>8</v>
      </c>
      <c r="D66" t="n">
        <v>5</v>
      </c>
      <c r="E66" t="s">
        <v>77</v>
      </c>
      <c r="F66" t="s"/>
      <c r="G66" t="s"/>
      <c r="H66" t="s"/>
      <c r="I66" t="s"/>
      <c r="J66" t="n">
        <v>-0.5255</v>
      </c>
      <c r="K66" t="n">
        <v>0.07199999999999999</v>
      </c>
      <c r="L66" t="n">
        <v>0.928</v>
      </c>
      <c r="M66" t="n">
        <v>0</v>
      </c>
    </row>
    <row r="67" spans="1:13">
      <c r="A67" s="1">
        <f>HYPERLINK("http://www.twitter.com/NathanBLawrence/status/995268381598199808", "995268381598199808")</f>
        <v/>
      </c>
      <c r="B67" s="2" t="n">
        <v>43232.48898148148</v>
      </c>
      <c r="C67" t="n">
        <v>7</v>
      </c>
      <c r="D67" t="n">
        <v>1</v>
      </c>
      <c r="E67" t="s">
        <v>78</v>
      </c>
      <c r="F67" t="s"/>
      <c r="G67" t="s"/>
      <c r="H67" t="s"/>
      <c r="I67" t="s"/>
      <c r="J67" t="n">
        <v>0.7506</v>
      </c>
      <c r="K67" t="n">
        <v>0</v>
      </c>
      <c r="L67" t="n">
        <v>0.842</v>
      </c>
      <c r="M67" t="n">
        <v>0.158</v>
      </c>
    </row>
    <row r="68" spans="1:13">
      <c r="A68" s="1">
        <f>HYPERLINK("http://www.twitter.com/NathanBLawrence/status/995266186920284160", "995266186920284160")</f>
        <v/>
      </c>
      <c r="B68" s="2" t="n">
        <v>43232.48291666667</v>
      </c>
      <c r="C68" t="n">
        <v>0</v>
      </c>
      <c r="D68" t="n">
        <v>0</v>
      </c>
      <c r="E68" t="s">
        <v>79</v>
      </c>
      <c r="F68" t="s"/>
      <c r="G68" t="s"/>
      <c r="H68" t="s"/>
      <c r="I68" t="s"/>
      <c r="J68" t="n">
        <v>-0.6249</v>
      </c>
      <c r="K68" t="n">
        <v>0.196</v>
      </c>
      <c r="L68" t="n">
        <v>0.738</v>
      </c>
      <c r="M68" t="n">
        <v>0.066</v>
      </c>
    </row>
    <row r="69" spans="1:13">
      <c r="A69" s="1">
        <f>HYPERLINK("http://www.twitter.com/NathanBLawrence/status/995264576060116992", "995264576060116992")</f>
        <v/>
      </c>
      <c r="B69" s="2" t="n">
        <v>43232.47847222222</v>
      </c>
      <c r="C69" t="n">
        <v>0</v>
      </c>
      <c r="D69" t="n">
        <v>0</v>
      </c>
      <c r="E69" t="s">
        <v>80</v>
      </c>
      <c r="F69" t="s"/>
      <c r="G69" t="s"/>
      <c r="H69" t="s"/>
      <c r="I69" t="s"/>
      <c r="J69" t="n">
        <v>0</v>
      </c>
      <c r="K69" t="n">
        <v>0</v>
      </c>
      <c r="L69" t="n">
        <v>1</v>
      </c>
      <c r="M69" t="n">
        <v>0</v>
      </c>
    </row>
    <row r="70" spans="1:13">
      <c r="A70" s="1">
        <f>HYPERLINK("http://www.twitter.com/NathanBLawrence/status/995143444678012928", "995143444678012928")</f>
        <v/>
      </c>
      <c r="B70" s="2" t="n">
        <v>43232.14421296296</v>
      </c>
      <c r="C70" t="n">
        <v>0</v>
      </c>
      <c r="D70" t="n">
        <v>15</v>
      </c>
      <c r="E70" t="s">
        <v>81</v>
      </c>
      <c r="F70" t="s"/>
      <c r="G70" t="s"/>
      <c r="H70" t="s"/>
      <c r="I70" t="s"/>
      <c r="J70" t="n">
        <v>-0.296</v>
      </c>
      <c r="K70" t="n">
        <v>0.109</v>
      </c>
      <c r="L70" t="n">
        <v>0.891</v>
      </c>
      <c r="M70" t="n">
        <v>0</v>
      </c>
    </row>
    <row r="71" spans="1:13">
      <c r="A71" s="1">
        <f>HYPERLINK("http://www.twitter.com/NathanBLawrence/status/995124368664678400", "995124368664678400")</f>
        <v/>
      </c>
      <c r="B71" s="2" t="n">
        <v>43232.09157407407</v>
      </c>
      <c r="C71" t="n">
        <v>2</v>
      </c>
      <c r="D71" t="n">
        <v>1</v>
      </c>
      <c r="E71" t="s">
        <v>82</v>
      </c>
      <c r="F71" t="s"/>
      <c r="G71" t="s"/>
      <c r="H71" t="s"/>
      <c r="I71" t="s"/>
      <c r="J71" t="n">
        <v>-0.296</v>
      </c>
      <c r="K71" t="n">
        <v>0.073</v>
      </c>
      <c r="L71" t="n">
        <v>0.927</v>
      </c>
      <c r="M71" t="n">
        <v>0</v>
      </c>
    </row>
    <row r="72" spans="1:13">
      <c r="A72" s="1">
        <f>HYPERLINK("http://www.twitter.com/NathanBLawrence/status/995123406935818240", "995123406935818240")</f>
        <v/>
      </c>
      <c r="B72" s="2" t="n">
        <v>43232.08892361111</v>
      </c>
      <c r="C72" t="n">
        <v>6</v>
      </c>
      <c r="D72" t="n">
        <v>3</v>
      </c>
      <c r="E72" t="s">
        <v>83</v>
      </c>
      <c r="F72">
        <f>HYPERLINK("http://pbs.twimg.com/media/Dc9jdXyV0AAOD2W.jpg", "http://pbs.twimg.com/media/Dc9jdXyV0AAOD2W.jpg")</f>
        <v/>
      </c>
      <c r="G72" t="s"/>
      <c r="H72" t="s"/>
      <c r="I72" t="s"/>
      <c r="J72" t="n">
        <v>0.5766</v>
      </c>
      <c r="K72" t="n">
        <v>0</v>
      </c>
      <c r="L72" t="n">
        <v>0.879</v>
      </c>
      <c r="M72" t="n">
        <v>0.121</v>
      </c>
    </row>
    <row r="73" spans="1:13">
      <c r="A73" s="1">
        <f>HYPERLINK("http://www.twitter.com/NathanBLawrence/status/995044717992841218", "995044717992841218")</f>
        <v/>
      </c>
      <c r="B73" s="2" t="n">
        <v>43231.8717824074</v>
      </c>
      <c r="C73" t="n">
        <v>1</v>
      </c>
      <c r="D73" t="n">
        <v>1</v>
      </c>
      <c r="E73" t="s">
        <v>84</v>
      </c>
      <c r="F73" t="s"/>
      <c r="G73" t="s"/>
      <c r="H73" t="s"/>
      <c r="I73" t="s"/>
      <c r="J73" t="n">
        <v>0.4201</v>
      </c>
      <c r="K73" t="n">
        <v>0</v>
      </c>
      <c r="L73" t="n">
        <v>0.715</v>
      </c>
      <c r="M73" t="n">
        <v>0.285</v>
      </c>
    </row>
    <row r="74" spans="1:13">
      <c r="A74" s="1">
        <f>HYPERLINK("http://www.twitter.com/NathanBLawrence/status/995044151392657414", "995044151392657414")</f>
        <v/>
      </c>
      <c r="B74" s="2" t="n">
        <v>43231.87021990741</v>
      </c>
      <c r="C74" t="n">
        <v>2</v>
      </c>
      <c r="D74" t="n">
        <v>2</v>
      </c>
      <c r="E74" t="s">
        <v>85</v>
      </c>
      <c r="F74" t="s"/>
      <c r="G74" t="s"/>
      <c r="H74" t="s"/>
      <c r="I74" t="s"/>
      <c r="J74" t="n">
        <v>0</v>
      </c>
      <c r="K74" t="n">
        <v>0</v>
      </c>
      <c r="L74" t="n">
        <v>1</v>
      </c>
      <c r="M74" t="n">
        <v>0</v>
      </c>
    </row>
    <row r="75" spans="1:13">
      <c r="A75" s="1">
        <f>HYPERLINK("http://www.twitter.com/NathanBLawrence/status/994957269539409921", "994957269539409921")</f>
        <v/>
      </c>
      <c r="B75" s="2" t="n">
        <v>43231.63047453704</v>
      </c>
      <c r="C75" t="n">
        <v>5</v>
      </c>
      <c r="D75" t="n">
        <v>1</v>
      </c>
      <c r="E75" t="s">
        <v>86</v>
      </c>
      <c r="F75" t="s"/>
      <c r="G75" t="s"/>
      <c r="H75" t="s"/>
      <c r="I75" t="s"/>
      <c r="J75" t="n">
        <v>0</v>
      </c>
      <c r="K75" t="n">
        <v>0</v>
      </c>
      <c r="L75" t="n">
        <v>1</v>
      </c>
      <c r="M75" t="n">
        <v>0</v>
      </c>
    </row>
    <row r="76" spans="1:13">
      <c r="A76" s="1">
        <f>HYPERLINK("http://www.twitter.com/NathanBLawrence/status/994896009963671553", "994896009963671553")</f>
        <v/>
      </c>
      <c r="B76" s="2" t="n">
        <v>43231.46142361111</v>
      </c>
      <c r="C76" t="n">
        <v>0</v>
      </c>
      <c r="D76" t="n">
        <v>8</v>
      </c>
      <c r="E76" t="s">
        <v>87</v>
      </c>
      <c r="F76" t="s"/>
      <c r="G76" t="s"/>
      <c r="H76" t="s"/>
      <c r="I76" t="s"/>
      <c r="J76" t="n">
        <v>0.4019</v>
      </c>
      <c r="K76" t="n">
        <v>0</v>
      </c>
      <c r="L76" t="n">
        <v>0.821</v>
      </c>
      <c r="M76" t="n">
        <v>0.179</v>
      </c>
    </row>
    <row r="77" spans="1:13">
      <c r="A77" s="1">
        <f>HYPERLINK("http://www.twitter.com/NathanBLawrence/status/994722984706367488", "994722984706367488")</f>
        <v/>
      </c>
      <c r="B77" s="2" t="n">
        <v>43230.98396990741</v>
      </c>
      <c r="C77" t="n">
        <v>0</v>
      </c>
      <c r="D77" t="n">
        <v>0</v>
      </c>
      <c r="E77" t="s">
        <v>88</v>
      </c>
      <c r="F77" t="s"/>
      <c r="G77" t="s"/>
      <c r="H77" t="s"/>
      <c r="I77" t="s"/>
      <c r="J77" t="n">
        <v>0.3612</v>
      </c>
      <c r="K77" t="n">
        <v>0</v>
      </c>
      <c r="L77" t="n">
        <v>0.828</v>
      </c>
      <c r="M77" t="n">
        <v>0.172</v>
      </c>
    </row>
    <row r="78" spans="1:13">
      <c r="A78" s="1">
        <f>HYPERLINK("http://www.twitter.com/NathanBLawrence/status/994722232822878210", "994722232822878210")</f>
        <v/>
      </c>
      <c r="B78" s="2" t="n">
        <v>43230.98189814815</v>
      </c>
      <c r="C78" t="n">
        <v>0</v>
      </c>
      <c r="D78" t="n">
        <v>2</v>
      </c>
      <c r="E78" t="s">
        <v>89</v>
      </c>
      <c r="F78" t="s"/>
      <c r="G78" t="s"/>
      <c r="H78" t="s"/>
      <c r="I78" t="s"/>
      <c r="J78" t="n">
        <v>0</v>
      </c>
      <c r="K78" t="n">
        <v>0</v>
      </c>
      <c r="L78" t="n">
        <v>1</v>
      </c>
      <c r="M78" t="n">
        <v>0</v>
      </c>
    </row>
    <row r="79" spans="1:13">
      <c r="A79" s="1">
        <f>HYPERLINK("http://www.twitter.com/NathanBLawrence/status/994719533138087937", "994719533138087937")</f>
        <v/>
      </c>
      <c r="B79" s="2" t="n">
        <v>43230.97444444444</v>
      </c>
      <c r="C79" t="n">
        <v>2</v>
      </c>
      <c r="D79" t="n">
        <v>1</v>
      </c>
      <c r="E79" t="s">
        <v>90</v>
      </c>
      <c r="F79" t="s"/>
      <c r="G79" t="s"/>
      <c r="H79" t="s"/>
      <c r="I79" t="s"/>
      <c r="J79" t="n">
        <v>-0.5423</v>
      </c>
      <c r="K79" t="n">
        <v>0.179</v>
      </c>
      <c r="L79" t="n">
        <v>0.821</v>
      </c>
      <c r="M79" t="n">
        <v>0</v>
      </c>
    </row>
    <row r="80" spans="1:13">
      <c r="A80" s="1">
        <f>HYPERLINK("http://www.twitter.com/NathanBLawrence/status/994686430835281920", "994686430835281920")</f>
        <v/>
      </c>
      <c r="B80" s="2" t="n">
        <v>43230.88310185185</v>
      </c>
      <c r="C80" t="n">
        <v>2</v>
      </c>
      <c r="D80" t="n">
        <v>0</v>
      </c>
      <c r="E80" t="s">
        <v>91</v>
      </c>
      <c r="F80" t="s"/>
      <c r="G80" t="s"/>
      <c r="H80" t="s"/>
      <c r="I80" t="s"/>
      <c r="J80" t="n">
        <v>-0.4404</v>
      </c>
      <c r="K80" t="n">
        <v>0.166</v>
      </c>
      <c r="L80" t="n">
        <v>0.764</v>
      </c>
      <c r="M80" t="n">
        <v>0.07000000000000001</v>
      </c>
    </row>
    <row r="81" spans="1:13">
      <c r="A81" s="1">
        <f>HYPERLINK("http://www.twitter.com/NathanBLawrence/status/994685394569629698", "994685394569629698")</f>
        <v/>
      </c>
      <c r="B81" s="2" t="n">
        <v>43230.88024305556</v>
      </c>
      <c r="C81" t="n">
        <v>2</v>
      </c>
      <c r="D81" t="n">
        <v>1</v>
      </c>
      <c r="E81" t="s">
        <v>92</v>
      </c>
      <c r="F81" t="s"/>
      <c r="G81" t="s"/>
      <c r="H81" t="s"/>
      <c r="I81" t="s"/>
      <c r="J81" t="n">
        <v>-0.9246</v>
      </c>
      <c r="K81" t="n">
        <v>0.488</v>
      </c>
      <c r="L81" t="n">
        <v>0.512</v>
      </c>
      <c r="M81" t="n">
        <v>0</v>
      </c>
    </row>
    <row r="82" spans="1:13">
      <c r="A82" s="1">
        <f>HYPERLINK("http://www.twitter.com/NathanBLawrence/status/994684186589040645", "994684186589040645")</f>
        <v/>
      </c>
      <c r="B82" s="2" t="n">
        <v>43230.87690972222</v>
      </c>
      <c r="C82" t="n">
        <v>10</v>
      </c>
      <c r="D82" t="n">
        <v>8</v>
      </c>
      <c r="E82" t="s">
        <v>93</v>
      </c>
      <c r="F82" t="s"/>
      <c r="G82" t="s"/>
      <c r="H82" t="s"/>
      <c r="I82" t="s"/>
      <c r="J82" t="n">
        <v>-0.4767</v>
      </c>
      <c r="K82" t="n">
        <v>0.205</v>
      </c>
      <c r="L82" t="n">
        <v>0.795</v>
      </c>
      <c r="M82" t="n">
        <v>0</v>
      </c>
    </row>
    <row r="83" spans="1:13">
      <c r="A83" s="1">
        <f>HYPERLINK("http://www.twitter.com/NathanBLawrence/status/994644122609831937", "994644122609831937")</f>
        <v/>
      </c>
      <c r="B83" s="2" t="n">
        <v>43230.76635416667</v>
      </c>
      <c r="C83" t="n">
        <v>4</v>
      </c>
      <c r="D83" t="n">
        <v>4</v>
      </c>
      <c r="E83" t="s">
        <v>94</v>
      </c>
      <c r="F83">
        <f>HYPERLINK("http://pbs.twimg.com/media/Dc2vjE2VQAA63t1.jpg", "http://pbs.twimg.com/media/Dc2vjE2VQAA63t1.jpg")</f>
        <v/>
      </c>
      <c r="G83" t="s"/>
      <c r="H83" t="s"/>
      <c r="I83" t="s"/>
      <c r="J83" t="n">
        <v>-0.3612</v>
      </c>
      <c r="K83" t="n">
        <v>0.128</v>
      </c>
      <c r="L83" t="n">
        <v>0.872</v>
      </c>
      <c r="M83" t="n">
        <v>0</v>
      </c>
    </row>
    <row r="84" spans="1:13">
      <c r="A84" s="1">
        <f>HYPERLINK("http://www.twitter.com/NathanBLawrence/status/994643163976470528", "994643163976470528")</f>
        <v/>
      </c>
      <c r="B84" s="2" t="n">
        <v>43230.76370370371</v>
      </c>
      <c r="C84" t="n">
        <v>0</v>
      </c>
      <c r="D84" t="n">
        <v>10</v>
      </c>
      <c r="E84" t="s">
        <v>95</v>
      </c>
      <c r="F84">
        <f>HYPERLINK("http://pbs.twimg.com/media/DctmJTzWsAgWs27.jpg", "http://pbs.twimg.com/media/DctmJTzWsAgWs27.jpg")</f>
        <v/>
      </c>
      <c r="G84" t="s"/>
      <c r="H84" t="s"/>
      <c r="I84" t="s"/>
      <c r="J84" t="n">
        <v>0.5859</v>
      </c>
      <c r="K84" t="n">
        <v>0</v>
      </c>
      <c r="L84" t="n">
        <v>0.652</v>
      </c>
      <c r="M84" t="n">
        <v>0.348</v>
      </c>
    </row>
    <row r="85" spans="1:13">
      <c r="A85" s="1">
        <f>HYPERLINK("http://www.twitter.com/NathanBLawrence/status/994643137439072256", "994643137439072256")</f>
        <v/>
      </c>
      <c r="B85" s="2" t="n">
        <v>43230.76363425926</v>
      </c>
      <c r="C85" t="n">
        <v>0</v>
      </c>
      <c r="D85" t="n">
        <v>7</v>
      </c>
      <c r="E85" t="s">
        <v>96</v>
      </c>
      <c r="F85">
        <f>HYPERLINK("http://pbs.twimg.com/media/Dc2e0ACVQAAAjED.jpg", "http://pbs.twimg.com/media/Dc2e0ACVQAAAjED.jpg")</f>
        <v/>
      </c>
      <c r="G85" t="s"/>
      <c r="H85" t="s"/>
      <c r="I85" t="s"/>
      <c r="J85" t="n">
        <v>0.4926</v>
      </c>
      <c r="K85" t="n">
        <v>0</v>
      </c>
      <c r="L85" t="n">
        <v>0.868</v>
      </c>
      <c r="M85" t="n">
        <v>0.132</v>
      </c>
    </row>
    <row r="86" spans="1:13">
      <c r="A86" s="1">
        <f>HYPERLINK("http://www.twitter.com/NathanBLawrence/status/994643026973810690", "994643026973810690")</f>
        <v/>
      </c>
      <c r="B86" s="2" t="n">
        <v>43230.76332175926</v>
      </c>
      <c r="C86" t="n">
        <v>2</v>
      </c>
      <c r="D86" t="n">
        <v>0</v>
      </c>
      <c r="E86" t="s">
        <v>97</v>
      </c>
      <c r="F86" t="s"/>
      <c r="G86" t="s"/>
      <c r="H86" t="s"/>
      <c r="I86" t="s"/>
      <c r="J86" t="n">
        <v>0</v>
      </c>
      <c r="K86" t="n">
        <v>0</v>
      </c>
      <c r="L86" t="n">
        <v>1</v>
      </c>
      <c r="M86" t="n">
        <v>0</v>
      </c>
    </row>
    <row r="87" spans="1:13">
      <c r="A87" s="1">
        <f>HYPERLINK("http://www.twitter.com/NathanBLawrence/status/994642751227645952", "994642751227645952")</f>
        <v/>
      </c>
      <c r="B87" s="2" t="n">
        <v>43230.76256944444</v>
      </c>
      <c r="C87" t="n">
        <v>14</v>
      </c>
      <c r="D87" t="n">
        <v>10</v>
      </c>
      <c r="E87" t="s">
        <v>98</v>
      </c>
      <c r="F87">
        <f>HYPERLINK("http://pbs.twimg.com/media/Dc2uTl8W4AA58ah.jpg", "http://pbs.twimg.com/media/Dc2uTl8W4AA58ah.jpg")</f>
        <v/>
      </c>
      <c r="G87" t="s"/>
      <c r="H87" t="s"/>
      <c r="I87" t="s"/>
      <c r="J87" t="n">
        <v>0.5574</v>
      </c>
      <c r="K87" t="n">
        <v>0.05</v>
      </c>
      <c r="L87" t="n">
        <v>0.734</v>
      </c>
      <c r="M87" t="n">
        <v>0.216</v>
      </c>
    </row>
    <row r="88" spans="1:13">
      <c r="A88" s="1">
        <f>HYPERLINK("http://www.twitter.com/NathanBLawrence/status/994641777532592129", "994641777532592129")</f>
        <v/>
      </c>
      <c r="B88" s="2" t="n">
        <v>43230.75987268519</v>
      </c>
      <c r="C88" t="n">
        <v>0</v>
      </c>
      <c r="D88" t="n">
        <v>16</v>
      </c>
      <c r="E88" t="s">
        <v>99</v>
      </c>
      <c r="F88">
        <f>HYPERLINK("http://pbs.twimg.com/media/Dc2pfzWW4AAq-cS.jpg", "http://pbs.twimg.com/media/Dc2pfzWW4AAq-cS.jpg")</f>
        <v/>
      </c>
      <c r="G88" t="s"/>
      <c r="H88" t="s"/>
      <c r="I88" t="s"/>
      <c r="J88" t="n">
        <v>0</v>
      </c>
      <c r="K88" t="n">
        <v>0</v>
      </c>
      <c r="L88" t="n">
        <v>1</v>
      </c>
      <c r="M88" t="n">
        <v>0</v>
      </c>
    </row>
    <row r="89" spans="1:13">
      <c r="A89" s="1">
        <f>HYPERLINK("http://www.twitter.com/NathanBLawrence/status/994595688750215174", "994595688750215174")</f>
        <v/>
      </c>
      <c r="B89" s="2" t="n">
        <v>43230.63269675926</v>
      </c>
      <c r="C89" t="n">
        <v>0</v>
      </c>
      <c r="D89" t="n">
        <v>3</v>
      </c>
      <c r="E89" t="s">
        <v>100</v>
      </c>
      <c r="F89" t="s"/>
      <c r="G89" t="s"/>
      <c r="H89" t="s"/>
      <c r="I89" t="s"/>
      <c r="J89" t="n">
        <v>-0.296</v>
      </c>
      <c r="K89" t="n">
        <v>0.109</v>
      </c>
      <c r="L89" t="n">
        <v>0.891</v>
      </c>
      <c r="M89" t="n">
        <v>0</v>
      </c>
    </row>
    <row r="90" spans="1:13">
      <c r="A90" s="1">
        <f>HYPERLINK("http://www.twitter.com/NathanBLawrence/status/994595652247138305", "994595652247138305")</f>
        <v/>
      </c>
      <c r="B90" s="2" t="n">
        <v>43230.63259259259</v>
      </c>
      <c r="C90" t="n">
        <v>0</v>
      </c>
      <c r="D90" t="n">
        <v>4</v>
      </c>
      <c r="E90" t="s">
        <v>101</v>
      </c>
      <c r="F90" t="s"/>
      <c r="G90" t="s"/>
      <c r="H90" t="s"/>
      <c r="I90" t="s"/>
      <c r="J90" t="n">
        <v>-0.7901</v>
      </c>
      <c r="K90" t="n">
        <v>0.291</v>
      </c>
      <c r="L90" t="n">
        <v>0.709</v>
      </c>
      <c r="M90" t="n">
        <v>0</v>
      </c>
    </row>
    <row r="91" spans="1:13">
      <c r="A91" s="1">
        <f>HYPERLINK("http://www.twitter.com/NathanBLawrence/status/994595507912761345", "994595507912761345")</f>
        <v/>
      </c>
      <c r="B91" s="2" t="n">
        <v>43230.63219907408</v>
      </c>
      <c r="C91" t="n">
        <v>14</v>
      </c>
      <c r="D91" t="n">
        <v>13</v>
      </c>
      <c r="E91" t="s">
        <v>102</v>
      </c>
      <c r="F91">
        <f>HYPERLINK("http://pbs.twimg.com/media/Dc2DVrwW4AUk41y.jpg", "http://pbs.twimg.com/media/Dc2DVrwW4AUk41y.jpg")</f>
        <v/>
      </c>
      <c r="G91" t="s"/>
      <c r="H91" t="s"/>
      <c r="I91" t="s"/>
      <c r="J91" t="n">
        <v>-0.9303</v>
      </c>
      <c r="K91" t="n">
        <v>0.295</v>
      </c>
      <c r="L91" t="n">
        <v>0.705</v>
      </c>
      <c r="M91" t="n">
        <v>0</v>
      </c>
    </row>
    <row r="92" spans="1:13">
      <c r="A92" s="1">
        <f>HYPERLINK("http://www.twitter.com/NathanBLawrence/status/994592761276977153", "994592761276977153")</f>
        <v/>
      </c>
      <c r="B92" s="2" t="n">
        <v>43230.62461805555</v>
      </c>
      <c r="C92" t="n">
        <v>3</v>
      </c>
      <c r="D92" t="n">
        <v>3</v>
      </c>
      <c r="E92" t="s">
        <v>103</v>
      </c>
      <c r="F92">
        <f>HYPERLINK("http://pbs.twimg.com/media/Dc2A1d4U0AEmeNJ.jpg", "http://pbs.twimg.com/media/Dc2A1d4U0AEmeNJ.jpg")</f>
        <v/>
      </c>
      <c r="G92" t="s"/>
      <c r="H92" t="s"/>
      <c r="I92" t="s"/>
      <c r="J92" t="n">
        <v>0</v>
      </c>
      <c r="K92" t="n">
        <v>0</v>
      </c>
      <c r="L92" t="n">
        <v>1</v>
      </c>
      <c r="M92" t="n">
        <v>0</v>
      </c>
    </row>
    <row r="93" spans="1:13">
      <c r="A93" s="1">
        <f>HYPERLINK("http://www.twitter.com/NathanBLawrence/status/994591720879910912", "994591720879910912")</f>
        <v/>
      </c>
      <c r="B93" s="2" t="n">
        <v>43230.62174768518</v>
      </c>
      <c r="C93" t="n">
        <v>3</v>
      </c>
      <c r="D93" t="n">
        <v>1</v>
      </c>
      <c r="E93" t="s">
        <v>104</v>
      </c>
      <c r="F93" t="s"/>
      <c r="G93" t="s"/>
      <c r="H93" t="s"/>
      <c r="I93" t="s"/>
      <c r="J93" t="n">
        <v>-0.1759</v>
      </c>
      <c r="K93" t="n">
        <v>0.13</v>
      </c>
      <c r="L93" t="n">
        <v>0.76</v>
      </c>
      <c r="M93" t="n">
        <v>0.109</v>
      </c>
    </row>
    <row r="94" spans="1:13">
      <c r="A94" s="1">
        <f>HYPERLINK("http://www.twitter.com/NathanBLawrence/status/994591213444653059", "994591213444653059")</f>
        <v/>
      </c>
      <c r="B94" s="2" t="n">
        <v>43230.62034722222</v>
      </c>
      <c r="C94" t="n">
        <v>2</v>
      </c>
      <c r="D94" t="n">
        <v>2</v>
      </c>
      <c r="E94" t="s">
        <v>105</v>
      </c>
      <c r="F94" t="s"/>
      <c r="G94" t="s"/>
      <c r="H94" t="s"/>
      <c r="I94" t="s"/>
      <c r="J94" t="n">
        <v>-0.8825</v>
      </c>
      <c r="K94" t="n">
        <v>0.288</v>
      </c>
      <c r="L94" t="n">
        <v>0.624</v>
      </c>
      <c r="M94" t="n">
        <v>0.08699999999999999</v>
      </c>
    </row>
    <row r="95" spans="1:13">
      <c r="A95" s="1">
        <f>HYPERLINK("http://www.twitter.com/NathanBLawrence/status/994589848634888193", "994589848634888193")</f>
        <v/>
      </c>
      <c r="B95" s="2" t="n">
        <v>43230.61658564815</v>
      </c>
      <c r="C95" t="n">
        <v>0</v>
      </c>
      <c r="D95" t="n">
        <v>0</v>
      </c>
      <c r="E95" t="s">
        <v>106</v>
      </c>
      <c r="F95">
        <f>HYPERLINK("http://pbs.twimg.com/media/Dc1-L7-V0AEjhWC.jpg", "http://pbs.twimg.com/media/Dc1-L7-V0AEjhWC.jpg")</f>
        <v/>
      </c>
      <c r="G95" t="s"/>
      <c r="H95" t="s"/>
      <c r="I95" t="s"/>
      <c r="J95" t="n">
        <v>0</v>
      </c>
      <c r="K95" t="n">
        <v>0</v>
      </c>
      <c r="L95" t="n">
        <v>1</v>
      </c>
      <c r="M95" t="n">
        <v>0</v>
      </c>
    </row>
    <row r="96" spans="1:13">
      <c r="A96" s="1">
        <f>HYPERLINK("http://www.twitter.com/NathanBLawrence/status/994589442005495809", "994589442005495809")</f>
        <v/>
      </c>
      <c r="B96" s="2" t="n">
        <v>43230.61546296296</v>
      </c>
      <c r="C96" t="n">
        <v>0</v>
      </c>
      <c r="D96" t="n">
        <v>0</v>
      </c>
      <c r="E96" t="s">
        <v>107</v>
      </c>
      <c r="F96">
        <f>HYPERLINK("http://pbs.twimg.com/media/Dc190RTU0AA2umT.jpg", "http://pbs.twimg.com/media/Dc190RTU0AA2umT.jpg")</f>
        <v/>
      </c>
      <c r="G96" t="s"/>
      <c r="H96" t="s"/>
      <c r="I96" t="s"/>
      <c r="J96" t="n">
        <v>0</v>
      </c>
      <c r="K96" t="n">
        <v>0</v>
      </c>
      <c r="L96" t="n">
        <v>1</v>
      </c>
      <c r="M96" t="n">
        <v>0</v>
      </c>
    </row>
    <row r="97" spans="1:13">
      <c r="A97" s="1">
        <f>HYPERLINK("http://www.twitter.com/NathanBLawrence/status/994589176149528576", "994589176149528576")</f>
        <v/>
      </c>
      <c r="B97" s="2" t="n">
        <v>43230.61472222222</v>
      </c>
      <c r="C97" t="n">
        <v>0</v>
      </c>
      <c r="D97" t="n">
        <v>0</v>
      </c>
      <c r="E97" t="s">
        <v>108</v>
      </c>
      <c r="F97" t="s"/>
      <c r="G97" t="s"/>
      <c r="H97" t="s"/>
      <c r="I97" t="s"/>
      <c r="J97" t="n">
        <v>-0.7845</v>
      </c>
      <c r="K97" t="n">
        <v>0.408</v>
      </c>
      <c r="L97" t="n">
        <v>0.592</v>
      </c>
      <c r="M97" t="n">
        <v>0</v>
      </c>
    </row>
    <row r="98" spans="1:13">
      <c r="A98" s="1">
        <f>HYPERLINK("http://www.twitter.com/NathanBLawrence/status/994588556525015040", "994588556525015040")</f>
        <v/>
      </c>
      <c r="B98" s="2" t="n">
        <v>43230.61302083333</v>
      </c>
      <c r="C98" t="n">
        <v>0</v>
      </c>
      <c r="D98" t="n">
        <v>0</v>
      </c>
      <c r="E98" t="s">
        <v>109</v>
      </c>
      <c r="F98" t="s"/>
      <c r="G98" t="s"/>
      <c r="H98" t="s"/>
      <c r="I98" t="s"/>
      <c r="J98" t="n">
        <v>0.8270999999999999</v>
      </c>
      <c r="K98" t="n">
        <v>0.08699999999999999</v>
      </c>
      <c r="L98" t="n">
        <v>0.5570000000000001</v>
      </c>
      <c r="M98" t="n">
        <v>0.355</v>
      </c>
    </row>
    <row r="99" spans="1:13">
      <c r="A99" s="1">
        <f>HYPERLINK("http://www.twitter.com/NathanBLawrence/status/994588310571012096", "994588310571012096")</f>
        <v/>
      </c>
      <c r="B99" s="2" t="n">
        <v>43230.61233796296</v>
      </c>
      <c r="C99" t="n">
        <v>27</v>
      </c>
      <c r="D99" t="n">
        <v>14</v>
      </c>
      <c r="E99" t="s">
        <v>110</v>
      </c>
      <c r="F99" t="s"/>
      <c r="G99" t="s"/>
      <c r="H99" t="s"/>
      <c r="I99" t="s"/>
      <c r="J99" t="n">
        <v>0.6514</v>
      </c>
      <c r="K99" t="n">
        <v>0.07199999999999999</v>
      </c>
      <c r="L99" t="n">
        <v>0.759</v>
      </c>
      <c r="M99" t="n">
        <v>0.169</v>
      </c>
    </row>
    <row r="100" spans="1:13">
      <c r="A100" s="1">
        <f>HYPERLINK("http://www.twitter.com/NathanBLawrence/status/994585100959567872", "994585100959567872")</f>
        <v/>
      </c>
      <c r="B100" s="2" t="n">
        <v>43230.60348379629</v>
      </c>
      <c r="C100" t="n">
        <v>1</v>
      </c>
      <c r="D100" t="n">
        <v>0</v>
      </c>
      <c r="E100" t="s">
        <v>111</v>
      </c>
      <c r="F100">
        <f>HYPERLINK("http://pbs.twimg.com/media/Dc1533rVMAApqKT.jpg", "http://pbs.twimg.com/media/Dc1533rVMAApqKT.jpg")</f>
        <v/>
      </c>
      <c r="G100" t="s"/>
      <c r="H100" t="s"/>
      <c r="I100" t="s"/>
      <c r="J100" t="n">
        <v>0</v>
      </c>
      <c r="K100" t="n">
        <v>0</v>
      </c>
      <c r="L100" t="n">
        <v>1</v>
      </c>
      <c r="M100" t="n">
        <v>0</v>
      </c>
    </row>
    <row r="101" spans="1:13">
      <c r="A101" s="1">
        <f>HYPERLINK("http://www.twitter.com/NathanBLawrence/status/994584430466486278", "994584430466486278")</f>
        <v/>
      </c>
      <c r="B101" s="2" t="n">
        <v>43230.60163194445</v>
      </c>
      <c r="C101" t="n">
        <v>0</v>
      </c>
      <c r="D101" t="n">
        <v>0</v>
      </c>
      <c r="E101" t="s">
        <v>112</v>
      </c>
      <c r="F101" t="s"/>
      <c r="G101" t="s"/>
      <c r="H101" t="s"/>
      <c r="I101" t="s"/>
      <c r="J101" t="n">
        <v>0.5266999999999999</v>
      </c>
      <c r="K101" t="n">
        <v>0</v>
      </c>
      <c r="L101" t="n">
        <v>0.779</v>
      </c>
      <c r="M101" t="n">
        <v>0.221</v>
      </c>
    </row>
    <row r="102" spans="1:13">
      <c r="A102" s="1">
        <f>HYPERLINK("http://www.twitter.com/NathanBLawrence/status/994579543779364864", "994579543779364864")</f>
        <v/>
      </c>
      <c r="B102" s="2" t="n">
        <v>43230.58814814815</v>
      </c>
      <c r="C102" t="n">
        <v>0</v>
      </c>
      <c r="D102" t="n">
        <v>0</v>
      </c>
      <c r="E102" t="s">
        <v>113</v>
      </c>
      <c r="F102">
        <f>HYPERLINK("http://pbs.twimg.com/media/Dc10z-OU0AE-z8Y.jpg", "http://pbs.twimg.com/media/Dc10z-OU0AE-z8Y.jpg")</f>
        <v/>
      </c>
      <c r="G102" t="s"/>
      <c r="H102" t="s"/>
      <c r="I102" t="s"/>
      <c r="J102" t="n">
        <v>0</v>
      </c>
      <c r="K102" t="n">
        <v>0</v>
      </c>
      <c r="L102" t="n">
        <v>1</v>
      </c>
      <c r="M102" t="n">
        <v>0</v>
      </c>
    </row>
    <row r="103" spans="1:13">
      <c r="A103" s="1">
        <f>HYPERLINK("http://www.twitter.com/NathanBLawrence/status/994579309548507136", "994579309548507136")</f>
        <v/>
      </c>
      <c r="B103" s="2" t="n">
        <v>43230.5875</v>
      </c>
      <c r="C103" t="n">
        <v>0</v>
      </c>
      <c r="D103" t="n">
        <v>0</v>
      </c>
      <c r="E103" t="s">
        <v>114</v>
      </c>
      <c r="F103">
        <f>HYPERLINK("http://pbs.twimg.com/media/Dc10mpZU0AEaDa-.jpg", "http://pbs.twimg.com/media/Dc10mpZU0AEaDa-.jpg")</f>
        <v/>
      </c>
      <c r="G103" t="s"/>
      <c r="H103" t="s"/>
      <c r="I103" t="s"/>
      <c r="J103" t="n">
        <v>0</v>
      </c>
      <c r="K103" t="n">
        <v>0</v>
      </c>
      <c r="L103" t="n">
        <v>1</v>
      </c>
      <c r="M103" t="n">
        <v>0</v>
      </c>
    </row>
    <row r="104" spans="1:13">
      <c r="A104" s="1">
        <f>HYPERLINK("http://www.twitter.com/NathanBLawrence/status/994579041008091136", "994579041008091136")</f>
        <v/>
      </c>
      <c r="B104" s="2" t="n">
        <v>43230.58675925926</v>
      </c>
      <c r="C104" t="n">
        <v>0</v>
      </c>
      <c r="D104" t="n">
        <v>0</v>
      </c>
      <c r="E104" t="s">
        <v>115</v>
      </c>
      <c r="F104" t="s"/>
      <c r="G104" t="s"/>
      <c r="H104" t="s"/>
      <c r="I104" t="s"/>
      <c r="J104" t="n">
        <v>0</v>
      </c>
      <c r="K104" t="n">
        <v>0</v>
      </c>
      <c r="L104" t="n">
        <v>1</v>
      </c>
      <c r="M104" t="n">
        <v>0</v>
      </c>
    </row>
    <row r="105" spans="1:13">
      <c r="A105" s="1">
        <f>HYPERLINK("http://www.twitter.com/NathanBLawrence/status/994578924851159041", "994578924851159041")</f>
        <v/>
      </c>
      <c r="B105" s="2" t="n">
        <v>43230.58643518519</v>
      </c>
      <c r="C105" t="n">
        <v>0</v>
      </c>
      <c r="D105" t="n">
        <v>0</v>
      </c>
      <c r="E105" t="s">
        <v>116</v>
      </c>
      <c r="F105">
        <f>HYPERLINK("http://pbs.twimg.com/media/Dc10QE9UQAEX1CC.jpg", "http://pbs.twimg.com/media/Dc10QE9UQAEX1CC.jpg")</f>
        <v/>
      </c>
      <c r="G105" t="s"/>
      <c r="H105" t="s"/>
      <c r="I105" t="s"/>
      <c r="J105" t="n">
        <v>-0.6908</v>
      </c>
      <c r="K105" t="n">
        <v>0.192</v>
      </c>
      <c r="L105" t="n">
        <v>0.8080000000000001</v>
      </c>
      <c r="M105" t="n">
        <v>0</v>
      </c>
    </row>
    <row r="106" spans="1:13">
      <c r="A106" s="1">
        <f>HYPERLINK("http://www.twitter.com/NathanBLawrence/status/994578531660324864", "994578531660324864")</f>
        <v/>
      </c>
      <c r="B106" s="2" t="n">
        <v>43230.58534722222</v>
      </c>
      <c r="C106" t="n">
        <v>0</v>
      </c>
      <c r="D106" t="n">
        <v>1</v>
      </c>
      <c r="E106" t="s">
        <v>117</v>
      </c>
      <c r="F106" t="s"/>
      <c r="G106" t="s"/>
      <c r="H106" t="s"/>
      <c r="I106" t="s"/>
      <c r="J106" t="n">
        <v>0.5897</v>
      </c>
      <c r="K106" t="n">
        <v>0</v>
      </c>
      <c r="L106" t="n">
        <v>0.806</v>
      </c>
      <c r="M106" t="n">
        <v>0.194</v>
      </c>
    </row>
    <row r="107" spans="1:13">
      <c r="A107" s="1">
        <f>HYPERLINK("http://www.twitter.com/NathanBLawrence/status/994166049158434816", "994166049158434816")</f>
        <v/>
      </c>
      <c r="B107" s="2" t="n">
        <v>43229.44711805556</v>
      </c>
      <c r="C107" t="n">
        <v>0</v>
      </c>
      <c r="D107" t="n">
        <v>3</v>
      </c>
      <c r="E107" t="s">
        <v>118</v>
      </c>
      <c r="F107" t="s"/>
      <c r="G107" t="s"/>
      <c r="H107" t="s"/>
      <c r="I107" t="s"/>
      <c r="J107" t="n">
        <v>0.2023</v>
      </c>
      <c r="K107" t="n">
        <v>0</v>
      </c>
      <c r="L107" t="n">
        <v>0.917</v>
      </c>
      <c r="M107" t="n">
        <v>0.083</v>
      </c>
    </row>
    <row r="108" spans="1:13">
      <c r="A108" s="1">
        <f>HYPERLINK("http://www.twitter.com/NathanBLawrence/status/994072408943407105", "994072408943407105")</f>
        <v/>
      </c>
      <c r="B108" s="2" t="n">
        <v>43229.18871527778</v>
      </c>
      <c r="C108" t="n">
        <v>0</v>
      </c>
      <c r="D108" t="n">
        <v>3</v>
      </c>
      <c r="E108" t="s">
        <v>119</v>
      </c>
      <c r="F108" t="s"/>
      <c r="G108" t="s"/>
      <c r="H108" t="s"/>
      <c r="I108" t="s"/>
      <c r="J108" t="n">
        <v>0</v>
      </c>
      <c r="K108" t="n">
        <v>0</v>
      </c>
      <c r="L108" t="n">
        <v>1</v>
      </c>
      <c r="M108" t="n">
        <v>0</v>
      </c>
    </row>
    <row r="109" spans="1:13">
      <c r="A109" s="1">
        <f>HYPERLINK("http://www.twitter.com/NathanBLawrence/status/994072299828637700", "994072299828637700")</f>
        <v/>
      </c>
      <c r="B109" s="2" t="n">
        <v>43229.18841435185</v>
      </c>
      <c r="C109" t="n">
        <v>0</v>
      </c>
      <c r="D109" t="n">
        <v>0</v>
      </c>
      <c r="E109" t="s">
        <v>120</v>
      </c>
      <c r="F109" t="s"/>
      <c r="G109" t="s"/>
      <c r="H109" t="s"/>
      <c r="I109" t="s"/>
      <c r="J109" t="n">
        <v>-0.5574</v>
      </c>
      <c r="K109" t="n">
        <v>0.175</v>
      </c>
      <c r="L109" t="n">
        <v>0.825</v>
      </c>
      <c r="M109" t="n">
        <v>0</v>
      </c>
    </row>
    <row r="110" spans="1:13">
      <c r="A110" s="1">
        <f>HYPERLINK("http://www.twitter.com/NathanBLawrence/status/994071674852118530", "994071674852118530")</f>
        <v/>
      </c>
      <c r="B110" s="2" t="n">
        <v>43229.18668981481</v>
      </c>
      <c r="C110" t="n">
        <v>0</v>
      </c>
      <c r="D110" t="n">
        <v>3</v>
      </c>
      <c r="E110" t="s">
        <v>121</v>
      </c>
      <c r="F110" t="s"/>
      <c r="G110" t="s"/>
      <c r="H110" t="s"/>
      <c r="I110" t="s"/>
      <c r="J110" t="n">
        <v>0.6369</v>
      </c>
      <c r="K110" t="n">
        <v>0</v>
      </c>
      <c r="L110" t="n">
        <v>0.766</v>
      </c>
      <c r="M110" t="n">
        <v>0.234</v>
      </c>
    </row>
    <row r="111" spans="1:13">
      <c r="A111" s="1">
        <f>HYPERLINK("http://www.twitter.com/NathanBLawrence/status/994067122866327552", "994067122866327552")</f>
        <v/>
      </c>
      <c r="B111" s="2" t="n">
        <v>43229.17413194444</v>
      </c>
      <c r="C111" t="n">
        <v>0</v>
      </c>
      <c r="D111" t="n">
        <v>1</v>
      </c>
      <c r="E111" t="s">
        <v>122</v>
      </c>
      <c r="F111" t="s"/>
      <c r="G111" t="s"/>
      <c r="H111" t="s"/>
      <c r="I111" t="s"/>
      <c r="J111" t="n">
        <v>0.6808</v>
      </c>
      <c r="K111" t="n">
        <v>0</v>
      </c>
      <c r="L111" t="n">
        <v>0.517</v>
      </c>
      <c r="M111" t="n">
        <v>0.483</v>
      </c>
    </row>
    <row r="112" spans="1:13">
      <c r="A112" s="1">
        <f>HYPERLINK("http://www.twitter.com/NathanBLawrence/status/994065545409499136", "994065545409499136")</f>
        <v/>
      </c>
      <c r="B112" s="2" t="n">
        <v>43229.16978009259</v>
      </c>
      <c r="C112" t="n">
        <v>0</v>
      </c>
      <c r="D112" t="n">
        <v>0</v>
      </c>
      <c r="E112" t="s">
        <v>123</v>
      </c>
      <c r="F112" t="s"/>
      <c r="G112" t="s"/>
      <c r="H112" t="s"/>
      <c r="I112" t="s"/>
      <c r="J112" t="n">
        <v>-0.7096</v>
      </c>
      <c r="K112" t="n">
        <v>0.396</v>
      </c>
      <c r="L112" t="n">
        <v>0.604</v>
      </c>
      <c r="M112" t="n">
        <v>0</v>
      </c>
    </row>
    <row r="113" spans="1:13">
      <c r="A113" s="1">
        <f>HYPERLINK("http://www.twitter.com/NathanBLawrence/status/994064977559474176", "994064977559474176")</f>
        <v/>
      </c>
      <c r="B113" s="2" t="n">
        <v>43229.1682175926</v>
      </c>
      <c r="C113" t="n">
        <v>0</v>
      </c>
      <c r="D113" t="n">
        <v>0</v>
      </c>
      <c r="E113" t="s">
        <v>124</v>
      </c>
      <c r="F113" t="s"/>
      <c r="G113" t="s"/>
      <c r="H113" t="s"/>
      <c r="I113" t="s"/>
      <c r="J113" t="n">
        <v>0.0772</v>
      </c>
      <c r="K113" t="n">
        <v>0.253</v>
      </c>
      <c r="L113" t="n">
        <v>0.46</v>
      </c>
      <c r="M113" t="n">
        <v>0.287</v>
      </c>
    </row>
    <row r="114" spans="1:13">
      <c r="A114" s="1">
        <f>HYPERLINK("http://www.twitter.com/NathanBLawrence/status/994063250005340163", "994063250005340163")</f>
        <v/>
      </c>
      <c r="B114" s="2" t="n">
        <v>43229.16344907408</v>
      </c>
      <c r="C114" t="n">
        <v>1</v>
      </c>
      <c r="D114" t="n">
        <v>0</v>
      </c>
      <c r="E114" t="s">
        <v>125</v>
      </c>
      <c r="F114" t="s"/>
      <c r="G114" t="s"/>
      <c r="H114" t="s"/>
      <c r="I114" t="s"/>
      <c r="J114" t="n">
        <v>-0.1531</v>
      </c>
      <c r="K114" t="n">
        <v>0.266</v>
      </c>
      <c r="L114" t="n">
        <v>0.495</v>
      </c>
      <c r="M114" t="n">
        <v>0.239</v>
      </c>
    </row>
    <row r="115" spans="1:13">
      <c r="A115" s="1">
        <f>HYPERLINK("http://www.twitter.com/NathanBLawrence/status/994062915278983174", "994062915278983174")</f>
        <v/>
      </c>
      <c r="B115" s="2" t="n">
        <v>43229.16252314814</v>
      </c>
      <c r="C115" t="n">
        <v>0</v>
      </c>
      <c r="D115" t="n">
        <v>8</v>
      </c>
      <c r="E115" t="s">
        <v>126</v>
      </c>
      <c r="F115" t="s"/>
      <c r="G115" t="s"/>
      <c r="H115" t="s"/>
      <c r="I115" t="s"/>
      <c r="J115" t="n">
        <v>-0.296</v>
      </c>
      <c r="K115" t="n">
        <v>0.095</v>
      </c>
      <c r="L115" t="n">
        <v>0.905</v>
      </c>
      <c r="M115" t="n">
        <v>0</v>
      </c>
    </row>
    <row r="116" spans="1:13">
      <c r="A116" s="1">
        <f>HYPERLINK("http://www.twitter.com/NathanBLawrence/status/994062780671160322", "994062780671160322")</f>
        <v/>
      </c>
      <c r="B116" s="2" t="n">
        <v>43229.16215277778</v>
      </c>
      <c r="C116" t="n">
        <v>0</v>
      </c>
      <c r="D116" t="n">
        <v>13</v>
      </c>
      <c r="E116" t="s">
        <v>127</v>
      </c>
      <c r="F116">
        <f>HYPERLINK("http://pbs.twimg.com/media/DcsfDHuU8AE-h6k.jpg", "http://pbs.twimg.com/media/DcsfDHuU8AE-h6k.jpg")</f>
        <v/>
      </c>
      <c r="G116" t="s"/>
      <c r="H116" t="s"/>
      <c r="I116" t="s"/>
      <c r="J116" t="n">
        <v>-0.6908</v>
      </c>
      <c r="K116" t="n">
        <v>0.231</v>
      </c>
      <c r="L116" t="n">
        <v>0.769</v>
      </c>
      <c r="M116" t="n">
        <v>0</v>
      </c>
    </row>
    <row r="117" spans="1:13">
      <c r="A117" s="1">
        <f>HYPERLINK("http://www.twitter.com/NathanBLawrence/status/994062364394840064", "994062364394840064")</f>
        <v/>
      </c>
      <c r="B117" s="2" t="n">
        <v>43229.16100694444</v>
      </c>
      <c r="C117" t="n">
        <v>2</v>
      </c>
      <c r="D117" t="n">
        <v>0</v>
      </c>
      <c r="E117" t="s">
        <v>128</v>
      </c>
      <c r="F117" t="s"/>
      <c r="G117" t="s"/>
      <c r="H117" t="s"/>
      <c r="I117" t="s"/>
      <c r="J117" t="n">
        <v>0.4019</v>
      </c>
      <c r="K117" t="n">
        <v>0</v>
      </c>
      <c r="L117" t="n">
        <v>0.886</v>
      </c>
      <c r="M117" t="n">
        <v>0.114</v>
      </c>
    </row>
    <row r="118" spans="1:13">
      <c r="A118" s="1">
        <f>HYPERLINK("http://www.twitter.com/NathanBLawrence/status/994061697383129089", "994061697383129089")</f>
        <v/>
      </c>
      <c r="B118" s="2" t="n">
        <v>43229.15916666666</v>
      </c>
      <c r="C118" t="n">
        <v>0</v>
      </c>
      <c r="D118" t="n">
        <v>0</v>
      </c>
      <c r="E118" t="s">
        <v>129</v>
      </c>
      <c r="F118" t="s"/>
      <c r="G118" t="s"/>
      <c r="H118" t="s"/>
      <c r="I118" t="s"/>
      <c r="J118" t="n">
        <v>0.8622</v>
      </c>
      <c r="K118" t="n">
        <v>0</v>
      </c>
      <c r="L118" t="n">
        <v>0.8120000000000001</v>
      </c>
      <c r="M118" t="n">
        <v>0.188</v>
      </c>
    </row>
    <row r="119" spans="1:13">
      <c r="A119" s="1">
        <f>HYPERLINK("http://www.twitter.com/NathanBLawrence/status/994021819903553537", "994021819903553537")</f>
        <v/>
      </c>
      <c r="B119" s="2" t="n">
        <v>43229.04912037037</v>
      </c>
      <c r="C119" t="n">
        <v>4</v>
      </c>
      <c r="D119" t="n">
        <v>3</v>
      </c>
      <c r="E119" t="s">
        <v>130</v>
      </c>
      <c r="F119">
        <f>HYPERLINK("http://pbs.twimg.com/media/Dct5knPVQAEswl9.jpg", "http://pbs.twimg.com/media/Dct5knPVQAEswl9.jpg")</f>
        <v/>
      </c>
      <c r="G119">
        <f>HYPERLINK("http://pbs.twimg.com/media/Dct5knQVAAA9KAg.jpg", "http://pbs.twimg.com/media/Dct5knQVAAA9KAg.jpg")</f>
        <v/>
      </c>
      <c r="H119" t="s"/>
      <c r="I119" t="s"/>
      <c r="J119" t="n">
        <v>0</v>
      </c>
      <c r="K119" t="n">
        <v>0</v>
      </c>
      <c r="L119" t="n">
        <v>1</v>
      </c>
      <c r="M119" t="n">
        <v>0</v>
      </c>
    </row>
    <row r="120" spans="1:13">
      <c r="A120" s="1">
        <f>HYPERLINK("http://www.twitter.com/NathanBLawrence/status/994020925539602432", "994020925539602432")</f>
        <v/>
      </c>
      <c r="B120" s="2" t="n">
        <v>43229.04665509259</v>
      </c>
      <c r="C120" t="n">
        <v>11</v>
      </c>
      <c r="D120" t="n">
        <v>10</v>
      </c>
      <c r="E120" t="s">
        <v>131</v>
      </c>
      <c r="F120">
        <f>HYPERLINK("http://pbs.twimg.com/media/Dct4worWsAAiN-F.jpg", "http://pbs.twimg.com/media/Dct4worWsAAiN-F.jpg")</f>
        <v/>
      </c>
      <c r="G120" t="s"/>
      <c r="H120" t="s"/>
      <c r="I120" t="s"/>
      <c r="J120" t="n">
        <v>-0.9134</v>
      </c>
      <c r="K120" t="n">
        <v>0.261</v>
      </c>
      <c r="L120" t="n">
        <v>0.739</v>
      </c>
      <c r="M120" t="n">
        <v>0</v>
      </c>
    </row>
    <row r="121" spans="1:13">
      <c r="A121" s="1">
        <f>HYPERLINK("http://www.twitter.com/NathanBLawrence/status/994018252216061952", "994018252216061952")</f>
        <v/>
      </c>
      <c r="B121" s="2" t="n">
        <v>43229.03927083333</v>
      </c>
      <c r="C121" t="n">
        <v>0</v>
      </c>
      <c r="D121" t="n">
        <v>13</v>
      </c>
      <c r="E121" t="s">
        <v>132</v>
      </c>
      <c r="F121" t="s"/>
      <c r="G121" t="s"/>
      <c r="H121" t="s"/>
      <c r="I121" t="s"/>
      <c r="J121" t="n">
        <v>0</v>
      </c>
      <c r="K121" t="n">
        <v>0</v>
      </c>
      <c r="L121" t="n">
        <v>1</v>
      </c>
      <c r="M121" t="n">
        <v>0</v>
      </c>
    </row>
    <row r="122" spans="1:13">
      <c r="A122" s="1">
        <f>HYPERLINK("http://www.twitter.com/NathanBLawrence/status/994018127422939136", "994018127422939136")</f>
        <v/>
      </c>
      <c r="B122" s="2" t="n">
        <v>43229.03893518518</v>
      </c>
      <c r="C122" t="n">
        <v>0</v>
      </c>
      <c r="D122" t="n">
        <v>7</v>
      </c>
      <c r="E122" t="s">
        <v>133</v>
      </c>
      <c r="F122" t="s"/>
      <c r="G122" t="s"/>
      <c r="H122" t="s"/>
      <c r="I122" t="s"/>
      <c r="J122" t="n">
        <v>-0.3612</v>
      </c>
      <c r="K122" t="n">
        <v>0.116</v>
      </c>
      <c r="L122" t="n">
        <v>0.884</v>
      </c>
      <c r="M122" t="n">
        <v>0</v>
      </c>
    </row>
    <row r="123" spans="1:13">
      <c r="A123" s="1">
        <f>HYPERLINK("http://www.twitter.com/NathanBLawrence/status/994014425240784896", "994014425240784896")</f>
        <v/>
      </c>
      <c r="B123" s="2" t="n">
        <v>43229.02871527777</v>
      </c>
      <c r="C123" t="n">
        <v>0</v>
      </c>
      <c r="D123" t="n">
        <v>15</v>
      </c>
      <c r="E123" t="s">
        <v>134</v>
      </c>
      <c r="F123">
        <f>HYPERLINK("http://pbs.twimg.com/media/DctSesfX4AA6NFD.jpg", "http://pbs.twimg.com/media/DctSesfX4AA6NFD.jpg")</f>
        <v/>
      </c>
      <c r="G123" t="s"/>
      <c r="H123" t="s"/>
      <c r="I123" t="s"/>
      <c r="J123" t="n">
        <v>0</v>
      </c>
      <c r="K123" t="n">
        <v>0</v>
      </c>
      <c r="L123" t="n">
        <v>1</v>
      </c>
      <c r="M123" t="n">
        <v>0</v>
      </c>
    </row>
    <row r="124" spans="1:13">
      <c r="A124" s="1">
        <f>HYPERLINK("http://www.twitter.com/NathanBLawrence/status/994014147259043840", "994014147259043840")</f>
        <v/>
      </c>
      <c r="B124" s="2" t="n">
        <v>43229.02795138889</v>
      </c>
      <c r="C124" t="n">
        <v>0</v>
      </c>
      <c r="D124" t="n">
        <v>4</v>
      </c>
      <c r="E124" t="s">
        <v>135</v>
      </c>
      <c r="F124">
        <f>HYPERLINK("http://pbs.twimg.com/media/Dctl6SXWkAQmTTx.jpg", "http://pbs.twimg.com/media/Dctl6SXWkAQmTTx.jpg")</f>
        <v/>
      </c>
      <c r="G124" t="s"/>
      <c r="H124" t="s"/>
      <c r="I124" t="s"/>
      <c r="J124" t="n">
        <v>0.5859</v>
      </c>
      <c r="K124" t="n">
        <v>0</v>
      </c>
      <c r="L124" t="n">
        <v>0.652</v>
      </c>
      <c r="M124" t="n">
        <v>0.348</v>
      </c>
    </row>
    <row r="125" spans="1:13">
      <c r="A125" s="1">
        <f>HYPERLINK("http://www.twitter.com/NathanBLawrence/status/993884017555640320", "993884017555640320")</f>
        <v/>
      </c>
      <c r="B125" s="2" t="n">
        <v>43228.66885416667</v>
      </c>
      <c r="C125" t="n">
        <v>0</v>
      </c>
      <c r="D125" t="n">
        <v>0</v>
      </c>
      <c r="E125" t="s">
        <v>136</v>
      </c>
      <c r="F125" t="s"/>
      <c r="G125" t="s"/>
      <c r="H125" t="s"/>
      <c r="I125" t="s"/>
      <c r="J125" t="n">
        <v>0</v>
      </c>
      <c r="K125" t="n">
        <v>0</v>
      </c>
      <c r="L125" t="n">
        <v>1</v>
      </c>
      <c r="M125" t="n">
        <v>0</v>
      </c>
    </row>
    <row r="126" spans="1:13">
      <c r="A126" s="1">
        <f>HYPERLINK("http://www.twitter.com/NathanBLawrence/status/993871545079607303", "993871545079607303")</f>
        <v/>
      </c>
      <c r="B126" s="2" t="n">
        <v>43228.63444444445</v>
      </c>
      <c r="C126" t="n">
        <v>3</v>
      </c>
      <c r="D126" t="n">
        <v>1</v>
      </c>
      <c r="E126" t="s">
        <v>137</v>
      </c>
      <c r="F126" t="s"/>
      <c r="G126" t="s"/>
      <c r="H126" t="s"/>
      <c r="I126" t="s"/>
      <c r="J126" t="n">
        <v>0</v>
      </c>
      <c r="K126" t="n">
        <v>0</v>
      </c>
      <c r="L126" t="n">
        <v>1</v>
      </c>
      <c r="M126" t="n">
        <v>0</v>
      </c>
    </row>
    <row r="127" spans="1:13">
      <c r="A127" s="1">
        <f>HYPERLINK("http://www.twitter.com/NathanBLawrence/status/993869824341237760", "993869824341237760")</f>
        <v/>
      </c>
      <c r="B127" s="2" t="n">
        <v>43228.6296875</v>
      </c>
      <c r="C127" t="n">
        <v>0</v>
      </c>
      <c r="D127" t="n">
        <v>24</v>
      </c>
      <c r="E127" t="s">
        <v>138</v>
      </c>
      <c r="F127">
        <f>HYPERLINK("http://pbs.twimg.com/media/DcruEZmWkAElq61.jpg", "http://pbs.twimg.com/media/DcruEZmWkAElq61.jpg")</f>
        <v/>
      </c>
      <c r="G127" t="s"/>
      <c r="H127" t="s"/>
      <c r="I127" t="s"/>
      <c r="J127" t="n">
        <v>0</v>
      </c>
      <c r="K127" t="n">
        <v>0</v>
      </c>
      <c r="L127" t="n">
        <v>1</v>
      </c>
      <c r="M127" t="n">
        <v>0</v>
      </c>
    </row>
    <row r="128" spans="1:13">
      <c r="A128" s="1">
        <f>HYPERLINK("http://www.twitter.com/NathanBLawrence/status/993869631373930496", "993869631373930496")</f>
        <v/>
      </c>
      <c r="B128" s="2" t="n">
        <v>43228.6291550926</v>
      </c>
      <c r="C128" t="n">
        <v>0</v>
      </c>
      <c r="D128" t="n">
        <v>5</v>
      </c>
      <c r="E128" t="s">
        <v>139</v>
      </c>
      <c r="F128">
        <f>HYPERLINK("http://pbs.twimg.com/media/Dcoe8S8U0AAtHia.jpg", "http://pbs.twimg.com/media/Dcoe8S8U0AAtHia.jpg")</f>
        <v/>
      </c>
      <c r="G128" t="s"/>
      <c r="H128" t="s"/>
      <c r="I128" t="s"/>
      <c r="J128" t="n">
        <v>0</v>
      </c>
      <c r="K128" t="n">
        <v>0</v>
      </c>
      <c r="L128" t="n">
        <v>1</v>
      </c>
      <c r="M128" t="n">
        <v>0</v>
      </c>
    </row>
    <row r="129" spans="1:13">
      <c r="A129" s="1">
        <f>HYPERLINK("http://www.twitter.com/NathanBLawrence/status/993831562457169922", "993831562457169922")</f>
        <v/>
      </c>
      <c r="B129" s="2" t="n">
        <v>43228.52410879629</v>
      </c>
      <c r="C129" t="n">
        <v>13</v>
      </c>
      <c r="D129" t="n">
        <v>11</v>
      </c>
      <c r="E129" t="s">
        <v>140</v>
      </c>
      <c r="F129">
        <f>HYPERLINK("http://pbs.twimg.com/media/DcrMiLFU8AY3Ypa.jpg", "http://pbs.twimg.com/media/DcrMiLFU8AY3Ypa.jpg")</f>
        <v/>
      </c>
      <c r="G129" t="s"/>
      <c r="H129" t="s"/>
      <c r="I129" t="s"/>
      <c r="J129" t="n">
        <v>-0.1027</v>
      </c>
      <c r="K129" t="n">
        <v>0.055</v>
      </c>
      <c r="L129" t="n">
        <v>0.877</v>
      </c>
      <c r="M129" t="n">
        <v>0.068</v>
      </c>
    </row>
    <row r="130" spans="1:13">
      <c r="A130" s="1">
        <f>HYPERLINK("http://www.twitter.com/NathanBLawrence/status/993829359575322624", "993829359575322624")</f>
        <v/>
      </c>
      <c r="B130" s="2" t="n">
        <v>43228.51803240741</v>
      </c>
      <c r="C130" t="n">
        <v>11</v>
      </c>
      <c r="D130" t="n">
        <v>9</v>
      </c>
      <c r="E130" t="s">
        <v>141</v>
      </c>
      <c r="F130">
        <f>HYPERLINK("http://pbs.twimg.com/media/DcrKh-xUQAI0EMo.jpg", "http://pbs.twimg.com/media/DcrKh-xUQAI0EMo.jpg")</f>
        <v/>
      </c>
      <c r="G130" t="s"/>
      <c r="H130" t="s"/>
      <c r="I130" t="s"/>
      <c r="J130" t="n">
        <v>-0.296</v>
      </c>
      <c r="K130" t="n">
        <v>0.047</v>
      </c>
      <c r="L130" t="n">
        <v>0.953</v>
      </c>
      <c r="M130" t="n">
        <v>0</v>
      </c>
    </row>
    <row r="131" spans="1:13">
      <c r="A131" s="1">
        <f>HYPERLINK("http://www.twitter.com/NathanBLawrence/status/993824755349409794", "993824755349409794")</f>
        <v/>
      </c>
      <c r="B131" s="2" t="n">
        <v>43228.50532407407</v>
      </c>
      <c r="C131" t="n">
        <v>10</v>
      </c>
      <c r="D131" t="n">
        <v>8</v>
      </c>
      <c r="E131" t="s">
        <v>142</v>
      </c>
      <c r="F131">
        <f>HYPERLINK("http://pbs.twimg.com/media/DcrGVvNVAAESE2L.jpg", "http://pbs.twimg.com/media/DcrGVvNVAAESE2L.jpg")</f>
        <v/>
      </c>
      <c r="G131" t="s"/>
      <c r="H131" t="s"/>
      <c r="I131" t="s"/>
      <c r="J131" t="n">
        <v>-0.6808</v>
      </c>
      <c r="K131" t="n">
        <v>0.171</v>
      </c>
      <c r="L131" t="n">
        <v>0.829</v>
      </c>
      <c r="M131" t="n">
        <v>0</v>
      </c>
    </row>
    <row r="132" spans="1:13">
      <c r="A132" s="1">
        <f>HYPERLINK("http://www.twitter.com/NathanBLawrence/status/993823070199705601", "993823070199705601")</f>
        <v/>
      </c>
      <c r="B132" s="2" t="n">
        <v>43228.50067129629</v>
      </c>
      <c r="C132" t="n">
        <v>10</v>
      </c>
      <c r="D132" t="n">
        <v>8</v>
      </c>
      <c r="E132" t="s">
        <v>143</v>
      </c>
      <c r="F132">
        <f>HYPERLINK("http://pbs.twimg.com/media/DcrEzpoV4AEo53F.jpg", "http://pbs.twimg.com/media/DcrEzpoV4AEo53F.jpg")</f>
        <v/>
      </c>
      <c r="G132" t="s"/>
      <c r="H132" t="s"/>
      <c r="I132" t="s"/>
      <c r="J132" t="n">
        <v>-0.9153</v>
      </c>
      <c r="K132" t="n">
        <v>0.368</v>
      </c>
      <c r="L132" t="n">
        <v>0.632</v>
      </c>
      <c r="M132" t="n">
        <v>0</v>
      </c>
    </row>
    <row r="133" spans="1:13">
      <c r="A133" s="1">
        <f>HYPERLINK("http://www.twitter.com/NathanBLawrence/status/993821981710733313", "993821981710733313")</f>
        <v/>
      </c>
      <c r="B133" s="2" t="n">
        <v>43228.49767361111</v>
      </c>
      <c r="C133" t="n">
        <v>12</v>
      </c>
      <c r="D133" t="n">
        <v>10</v>
      </c>
      <c r="E133" t="s">
        <v>144</v>
      </c>
      <c r="F133">
        <f>HYPERLINK("http://pbs.twimg.com/media/DcrD0cfU0AAkF8O.jpg", "http://pbs.twimg.com/media/DcrD0cfU0AAkF8O.jpg")</f>
        <v/>
      </c>
      <c r="G133" t="s"/>
      <c r="H133" t="s"/>
      <c r="I133" t="s"/>
      <c r="J133" t="n">
        <v>0.296</v>
      </c>
      <c r="K133" t="n">
        <v>0</v>
      </c>
      <c r="L133" t="n">
        <v>0.9360000000000001</v>
      </c>
      <c r="M133" t="n">
        <v>0.064</v>
      </c>
    </row>
    <row r="134" spans="1:13">
      <c r="A134" s="1">
        <f>HYPERLINK("http://www.twitter.com/NathanBLawrence/status/993820454501736448", "993820454501736448")</f>
        <v/>
      </c>
      <c r="B134" s="2" t="n">
        <v>43228.49346064815</v>
      </c>
      <c r="C134" t="n">
        <v>6</v>
      </c>
      <c r="D134" t="n">
        <v>5</v>
      </c>
      <c r="E134" t="s">
        <v>145</v>
      </c>
      <c r="F134">
        <f>HYPERLINK("http://pbs.twimg.com/media/DcrCblAU0AIwasY.jpg", "http://pbs.twimg.com/media/DcrCblAU0AIwasY.jpg")</f>
        <v/>
      </c>
      <c r="G134" t="s"/>
      <c r="H134" t="s"/>
      <c r="I134" t="s"/>
      <c r="J134" t="n">
        <v>0</v>
      </c>
      <c r="K134" t="n">
        <v>0</v>
      </c>
      <c r="L134" t="n">
        <v>1</v>
      </c>
      <c r="M134" t="n">
        <v>0</v>
      </c>
    </row>
    <row r="135" spans="1:13">
      <c r="A135" s="1">
        <f>HYPERLINK("http://www.twitter.com/NathanBLawrence/status/993819845987794945", "993819845987794945")</f>
        <v/>
      </c>
      <c r="B135" s="2" t="n">
        <v>43228.49178240741</v>
      </c>
      <c r="C135" t="n">
        <v>11</v>
      </c>
      <c r="D135" t="n">
        <v>8</v>
      </c>
      <c r="E135" t="s">
        <v>146</v>
      </c>
      <c r="F135">
        <f>HYPERLINK("http://pbs.twimg.com/media/DcrB4GsV4AAgLhB.jpg", "http://pbs.twimg.com/media/DcrB4GsV4AAgLhB.jpg")</f>
        <v/>
      </c>
      <c r="G135" t="s"/>
      <c r="H135" t="s"/>
      <c r="I135" t="s"/>
      <c r="J135" t="n">
        <v>0.5266999999999999</v>
      </c>
      <c r="K135" t="n">
        <v>0</v>
      </c>
      <c r="L135" t="n">
        <v>0.888</v>
      </c>
      <c r="M135" t="n">
        <v>0.112</v>
      </c>
    </row>
    <row r="136" spans="1:13">
      <c r="A136" s="1">
        <f>HYPERLINK("http://www.twitter.com/NathanBLawrence/status/993818526203990016", "993818526203990016")</f>
        <v/>
      </c>
      <c r="B136" s="2" t="n">
        <v>43228.48813657407</v>
      </c>
      <c r="C136" t="n">
        <v>14</v>
      </c>
      <c r="D136" t="n">
        <v>12</v>
      </c>
      <c r="E136" t="s">
        <v>147</v>
      </c>
      <c r="F136" t="s"/>
      <c r="G136" t="s"/>
      <c r="H136" t="s"/>
      <c r="I136" t="s"/>
      <c r="J136" t="n">
        <v>-0.5423</v>
      </c>
      <c r="K136" t="n">
        <v>0.077</v>
      </c>
      <c r="L136" t="n">
        <v>0.923</v>
      </c>
      <c r="M136" t="n">
        <v>0</v>
      </c>
    </row>
    <row r="137" spans="1:13">
      <c r="A137" s="1">
        <f>HYPERLINK("http://www.twitter.com/NathanBLawrence/status/993815094223167489", "993815094223167489")</f>
        <v/>
      </c>
      <c r="B137" s="2" t="n">
        <v>43228.47866898148</v>
      </c>
      <c r="C137" t="n">
        <v>0</v>
      </c>
      <c r="D137" t="n">
        <v>4</v>
      </c>
      <c r="E137" t="s">
        <v>148</v>
      </c>
      <c r="F137" t="s"/>
      <c r="G137" t="s"/>
      <c r="H137" t="s"/>
      <c r="I137" t="s"/>
      <c r="J137" t="n">
        <v>0</v>
      </c>
      <c r="K137" t="n">
        <v>0</v>
      </c>
      <c r="L137" t="n">
        <v>1</v>
      </c>
      <c r="M137" t="n">
        <v>0</v>
      </c>
    </row>
    <row r="138" spans="1:13">
      <c r="A138" s="1">
        <f>HYPERLINK("http://www.twitter.com/NathanBLawrence/status/993694701885771777", "993694701885771777")</f>
        <v/>
      </c>
      <c r="B138" s="2" t="n">
        <v>43228.14644675926</v>
      </c>
      <c r="C138" t="n">
        <v>0</v>
      </c>
      <c r="D138" t="n">
        <v>11</v>
      </c>
      <c r="E138" t="s">
        <v>149</v>
      </c>
      <c r="F138">
        <f>HYPERLINK("http://pbs.twimg.com/media/DcpPgTUWAAAvSHw.jpg", "http://pbs.twimg.com/media/DcpPgTUWAAAvSHw.jpg")</f>
        <v/>
      </c>
      <c r="G138" t="s"/>
      <c r="H138" t="s"/>
      <c r="I138" t="s"/>
      <c r="J138" t="n">
        <v>0.6249</v>
      </c>
      <c r="K138" t="n">
        <v>0</v>
      </c>
      <c r="L138" t="n">
        <v>0.797</v>
      </c>
      <c r="M138" t="n">
        <v>0.203</v>
      </c>
    </row>
    <row r="139" spans="1:13">
      <c r="A139" s="1">
        <f>HYPERLINK("http://www.twitter.com/NathanBLawrence/status/993694473518485506", "993694473518485506")</f>
        <v/>
      </c>
      <c r="B139" s="2" t="n">
        <v>43228.14582175926</v>
      </c>
      <c r="C139" t="n">
        <v>3</v>
      </c>
      <c r="D139" t="n">
        <v>1</v>
      </c>
      <c r="E139" t="s">
        <v>150</v>
      </c>
      <c r="F139" t="s"/>
      <c r="G139" t="s"/>
      <c r="H139" t="s"/>
      <c r="I139" t="s"/>
      <c r="J139" t="n">
        <v>0</v>
      </c>
      <c r="K139" t="n">
        <v>0</v>
      </c>
      <c r="L139" t="n">
        <v>1</v>
      </c>
      <c r="M139" t="n">
        <v>0</v>
      </c>
    </row>
    <row r="140" spans="1:13">
      <c r="A140" s="1">
        <f>HYPERLINK("http://www.twitter.com/NathanBLawrence/status/993693142984650758", "993693142984650758")</f>
        <v/>
      </c>
      <c r="B140" s="2" t="n">
        <v>43228.1421412037</v>
      </c>
      <c r="C140" t="n">
        <v>19</v>
      </c>
      <c r="D140" t="n">
        <v>15</v>
      </c>
      <c r="E140" t="s">
        <v>151</v>
      </c>
      <c r="F140">
        <f>HYPERLINK("http://pbs.twimg.com/media/DcpOpEaU0AA7Y94.jpg", "http://pbs.twimg.com/media/DcpOpEaU0AA7Y94.jpg")</f>
        <v/>
      </c>
      <c r="G140" t="s"/>
      <c r="H140" t="s"/>
      <c r="I140" t="s"/>
      <c r="J140" t="n">
        <v>-0.6369</v>
      </c>
      <c r="K140" t="n">
        <v>0.198</v>
      </c>
      <c r="L140" t="n">
        <v>0.802</v>
      </c>
      <c r="M140" t="n">
        <v>0</v>
      </c>
    </row>
    <row r="141" spans="1:13">
      <c r="A141" s="1">
        <f>HYPERLINK("http://www.twitter.com/NathanBLawrence/status/993690550187503617", "993690550187503617")</f>
        <v/>
      </c>
      <c r="B141" s="2" t="n">
        <v>43228.13498842593</v>
      </c>
      <c r="C141" t="n">
        <v>0</v>
      </c>
      <c r="D141" t="n">
        <v>16</v>
      </c>
      <c r="E141" t="s">
        <v>152</v>
      </c>
      <c r="F141">
        <f>HYPERLINK("http://pbs.twimg.com/media/DcpCFzdVMAAgSJn.jpg", "http://pbs.twimg.com/media/DcpCFzdVMAAgSJn.jpg")</f>
        <v/>
      </c>
      <c r="G141" t="s"/>
      <c r="H141" t="s"/>
      <c r="I141" t="s"/>
      <c r="J141" t="n">
        <v>-0.4767</v>
      </c>
      <c r="K141" t="n">
        <v>0.193</v>
      </c>
      <c r="L141" t="n">
        <v>0.8070000000000001</v>
      </c>
      <c r="M141" t="n">
        <v>0</v>
      </c>
    </row>
    <row r="142" spans="1:13">
      <c r="A142" s="1">
        <f>HYPERLINK("http://www.twitter.com/NathanBLawrence/status/993607737606098946", "993607737606098946")</f>
        <v/>
      </c>
      <c r="B142" s="2" t="n">
        <v>43227.90646990741</v>
      </c>
      <c r="C142" t="n">
        <v>5</v>
      </c>
      <c r="D142" t="n">
        <v>3</v>
      </c>
      <c r="E142" t="s">
        <v>153</v>
      </c>
      <c r="F142" t="s"/>
      <c r="G142" t="s"/>
      <c r="H142" t="s"/>
      <c r="I142" t="s"/>
      <c r="J142" t="n">
        <v>0</v>
      </c>
      <c r="K142" t="n">
        <v>0</v>
      </c>
      <c r="L142" t="n">
        <v>1</v>
      </c>
      <c r="M142" t="n">
        <v>0</v>
      </c>
    </row>
    <row r="143" spans="1:13">
      <c r="A143" s="1">
        <f>HYPERLINK("http://www.twitter.com/NathanBLawrence/status/993478700892114944", "993478700892114944")</f>
        <v/>
      </c>
      <c r="B143" s="2" t="n">
        <v>43227.55039351852</v>
      </c>
      <c r="C143" t="n">
        <v>16</v>
      </c>
      <c r="D143" t="n">
        <v>15</v>
      </c>
      <c r="E143" t="s">
        <v>154</v>
      </c>
      <c r="F143">
        <f>HYPERLINK("http://pbs.twimg.com/media/DcmLm5LU8AIr2bi.jpg", "http://pbs.twimg.com/media/DcmLm5LU8AIr2bi.jpg")</f>
        <v/>
      </c>
      <c r="G143" t="s"/>
      <c r="H143" t="s"/>
      <c r="I143" t="s"/>
      <c r="J143" t="n">
        <v>0.4648</v>
      </c>
      <c r="K143" t="n">
        <v>0</v>
      </c>
      <c r="L143" t="n">
        <v>0.896</v>
      </c>
      <c r="M143" t="n">
        <v>0.104</v>
      </c>
    </row>
    <row r="144" spans="1:13">
      <c r="A144" s="1">
        <f>HYPERLINK("http://www.twitter.com/NathanBLawrence/status/993472967374974976", "993472967374974976")</f>
        <v/>
      </c>
      <c r="B144" s="2" t="n">
        <v>43227.53457175926</v>
      </c>
      <c r="C144" t="n">
        <v>5</v>
      </c>
      <c r="D144" t="n">
        <v>3</v>
      </c>
      <c r="E144" t="s">
        <v>155</v>
      </c>
      <c r="F144" t="s"/>
      <c r="G144" t="s"/>
      <c r="H144" t="s"/>
      <c r="I144" t="s"/>
      <c r="J144" t="n">
        <v>-0.8698</v>
      </c>
      <c r="K144" t="n">
        <v>0.376</v>
      </c>
      <c r="L144" t="n">
        <v>0.514</v>
      </c>
      <c r="M144" t="n">
        <v>0.11</v>
      </c>
    </row>
    <row r="145" spans="1:13">
      <c r="A145" s="1">
        <f>HYPERLINK("http://www.twitter.com/NathanBLawrence/status/993471611138342914", "993471611138342914")</f>
        <v/>
      </c>
      <c r="B145" s="2" t="n">
        <v>43227.53083333333</v>
      </c>
      <c r="C145" t="n">
        <v>14</v>
      </c>
      <c r="D145" t="n">
        <v>13</v>
      </c>
      <c r="E145" t="s">
        <v>156</v>
      </c>
      <c r="F145">
        <f>HYPERLINK("http://pbs.twimg.com/media/DcmFJ-pV4AA8wNJ.jpg", "http://pbs.twimg.com/media/DcmFJ-pV4AA8wNJ.jpg")</f>
        <v/>
      </c>
      <c r="G145" t="s"/>
      <c r="H145" t="s"/>
      <c r="I145" t="s"/>
      <c r="J145" t="n">
        <v>-0.7783</v>
      </c>
      <c r="K145" t="n">
        <v>0.328</v>
      </c>
      <c r="L145" t="n">
        <v>0.672</v>
      </c>
      <c r="M145" t="n">
        <v>0</v>
      </c>
    </row>
    <row r="146" spans="1:13">
      <c r="A146" s="1">
        <f>HYPERLINK("http://www.twitter.com/NathanBLawrence/status/993470345414873088", "993470345414873088")</f>
        <v/>
      </c>
      <c r="B146" s="2" t="n">
        <v>43227.52733796297</v>
      </c>
      <c r="C146" t="n">
        <v>7</v>
      </c>
      <c r="D146" t="n">
        <v>4</v>
      </c>
      <c r="E146" t="s">
        <v>157</v>
      </c>
      <c r="F146">
        <f>HYPERLINK("http://pbs.twimg.com/media/DcmEAPzUwAESPfE.jpg", "http://pbs.twimg.com/media/DcmEAPzUwAESPfE.jpg")</f>
        <v/>
      </c>
      <c r="G146" t="s"/>
      <c r="H146" t="s"/>
      <c r="I146" t="s"/>
      <c r="J146" t="n">
        <v>0</v>
      </c>
      <c r="K146" t="n">
        <v>0</v>
      </c>
      <c r="L146" t="n">
        <v>1</v>
      </c>
      <c r="M146" t="n">
        <v>0</v>
      </c>
    </row>
    <row r="147" spans="1:13">
      <c r="A147" s="1">
        <f>HYPERLINK("http://www.twitter.com/NathanBLawrence/status/993461877077311488", "993461877077311488")</f>
        <v/>
      </c>
      <c r="B147" s="2" t="n">
        <v>43227.5039699074</v>
      </c>
      <c r="C147" t="n">
        <v>6</v>
      </c>
      <c r="D147" t="n">
        <v>3</v>
      </c>
      <c r="E147" t="s">
        <v>158</v>
      </c>
      <c r="F147">
        <f>HYPERLINK("http://pbs.twimg.com/media/Dcl8TpcV0AA8AKg.jpg", "http://pbs.twimg.com/media/Dcl8TpcV0AA8AKg.jpg")</f>
        <v/>
      </c>
      <c r="G147" t="s"/>
      <c r="H147" t="s"/>
      <c r="I147" t="s"/>
      <c r="J147" t="n">
        <v>0</v>
      </c>
      <c r="K147" t="n">
        <v>0</v>
      </c>
      <c r="L147" t="n">
        <v>1</v>
      </c>
      <c r="M147" t="n">
        <v>0</v>
      </c>
    </row>
    <row r="148" spans="1:13">
      <c r="A148" s="1">
        <f>HYPERLINK("http://www.twitter.com/NathanBLawrence/status/993461597694824448", "993461597694824448")</f>
        <v/>
      </c>
      <c r="B148" s="2" t="n">
        <v>43227.50320601852</v>
      </c>
      <c r="C148" t="n">
        <v>4</v>
      </c>
      <c r="D148" t="n">
        <v>2</v>
      </c>
      <c r="E148" t="s">
        <v>159</v>
      </c>
      <c r="F148">
        <f>HYPERLINK("http://pbs.twimg.com/media/Dcl8DQPV4AIH7ba.jpg", "http://pbs.twimg.com/media/Dcl8DQPV4AIH7ba.jpg")</f>
        <v/>
      </c>
      <c r="G148" t="s"/>
      <c r="H148" t="s"/>
      <c r="I148" t="s"/>
      <c r="J148" t="n">
        <v>0</v>
      </c>
      <c r="K148" t="n">
        <v>0</v>
      </c>
      <c r="L148" t="n">
        <v>1</v>
      </c>
      <c r="M148" t="n">
        <v>0</v>
      </c>
    </row>
    <row r="149" spans="1:13">
      <c r="A149" s="1">
        <f>HYPERLINK("http://www.twitter.com/NathanBLawrence/status/993461248179277824", "993461248179277824")</f>
        <v/>
      </c>
      <c r="B149" s="2" t="n">
        <v>43227.50223379629</v>
      </c>
      <c r="C149" t="n">
        <v>4</v>
      </c>
      <c r="D149" t="n">
        <v>2</v>
      </c>
      <c r="E149" t="s">
        <v>160</v>
      </c>
      <c r="F149">
        <f>HYPERLINK("http://pbs.twimg.com/media/Dcl7u9NVQAA46HS.jpg", "http://pbs.twimg.com/media/Dcl7u9NVQAA46HS.jpg")</f>
        <v/>
      </c>
      <c r="G149" t="s"/>
      <c r="H149" t="s"/>
      <c r="I149" t="s"/>
      <c r="J149" t="n">
        <v>0</v>
      </c>
      <c r="K149" t="n">
        <v>0</v>
      </c>
      <c r="L149" t="n">
        <v>1</v>
      </c>
      <c r="M149" t="n">
        <v>0</v>
      </c>
    </row>
    <row r="150" spans="1:13">
      <c r="A150" s="1">
        <f>HYPERLINK("http://www.twitter.com/NathanBLawrence/status/993310012419313665", "993310012419313665")</f>
        <v/>
      </c>
      <c r="B150" s="2" t="n">
        <v>43227.08490740741</v>
      </c>
      <c r="C150" t="n">
        <v>21</v>
      </c>
      <c r="D150" t="n">
        <v>19</v>
      </c>
      <c r="E150" t="s">
        <v>161</v>
      </c>
      <c r="F150">
        <f>HYPERLINK("http://pbs.twimg.com/media/DcjyMBCVwAAfETo.jpg", "http://pbs.twimg.com/media/DcjyMBCVwAAfETo.jpg")</f>
        <v/>
      </c>
      <c r="G150" t="s"/>
      <c r="H150" t="s"/>
      <c r="I150" t="s"/>
      <c r="J150" t="n">
        <v>-0.4084</v>
      </c>
      <c r="K150" t="n">
        <v>0.133</v>
      </c>
      <c r="L150" t="n">
        <v>0.794</v>
      </c>
      <c r="M150" t="n">
        <v>0.073</v>
      </c>
    </row>
    <row r="151" spans="1:13">
      <c r="A151" s="1">
        <f>HYPERLINK("http://www.twitter.com/NathanBLawrence/status/993307607287787520", "993307607287787520")</f>
        <v/>
      </c>
      <c r="B151" s="2" t="n">
        <v>43227.07826388889</v>
      </c>
      <c r="C151" t="n">
        <v>0</v>
      </c>
      <c r="D151" t="n">
        <v>0</v>
      </c>
      <c r="E151" t="s">
        <v>162</v>
      </c>
      <c r="F151">
        <f>HYPERLINK("http://pbs.twimg.com/media/DcjwAAuU0AA_8FG.jpg", "http://pbs.twimg.com/media/DcjwAAuU0AA_8FG.jpg")</f>
        <v/>
      </c>
      <c r="G151" t="s"/>
      <c r="H151" t="s"/>
      <c r="I151" t="s"/>
      <c r="J151" t="n">
        <v>0</v>
      </c>
      <c r="K151" t="n">
        <v>0</v>
      </c>
      <c r="L151" t="n">
        <v>1</v>
      </c>
      <c r="M151" t="n">
        <v>0</v>
      </c>
    </row>
    <row r="152" spans="1:13">
      <c r="A152" s="1">
        <f>HYPERLINK("http://www.twitter.com/NathanBLawrence/status/993301805990907906", "993301805990907906")</f>
        <v/>
      </c>
      <c r="B152" s="2" t="n">
        <v>43227.06225694445</v>
      </c>
      <c r="C152" t="n">
        <v>4</v>
      </c>
      <c r="D152" t="n">
        <v>1</v>
      </c>
      <c r="E152" t="s">
        <v>163</v>
      </c>
      <c r="F152" t="s"/>
      <c r="G152" t="s"/>
      <c r="H152" t="s"/>
      <c r="I152" t="s"/>
      <c r="J152" t="n">
        <v>-0.802</v>
      </c>
      <c r="K152" t="n">
        <v>0.387</v>
      </c>
      <c r="L152" t="n">
        <v>0.613</v>
      </c>
      <c r="M152" t="n">
        <v>0</v>
      </c>
    </row>
    <row r="153" spans="1:13">
      <c r="A153" s="1">
        <f>HYPERLINK("http://www.twitter.com/NathanBLawrence/status/993300993982033920", "993300993982033920")</f>
        <v/>
      </c>
      <c r="B153" s="2" t="n">
        <v>43227.06002314815</v>
      </c>
      <c r="C153" t="n">
        <v>0</v>
      </c>
      <c r="D153" t="n">
        <v>7</v>
      </c>
      <c r="E153" t="s">
        <v>164</v>
      </c>
      <c r="F153">
        <f>HYPERLINK("http://pbs.twimg.com/media/DcjRY5-XcAA9At-.jpg", "http://pbs.twimg.com/media/DcjRY5-XcAA9At-.jpg")</f>
        <v/>
      </c>
      <c r="G153">
        <f>HYPERLINK("http://pbs.twimg.com/media/DcjRZDPWkAU8FrO.jpg", "http://pbs.twimg.com/media/DcjRZDPWkAU8FrO.jpg")</f>
        <v/>
      </c>
      <c r="H153">
        <f>HYPERLINK("http://pbs.twimg.com/media/DcjRZLfWsAE-mvM.jpg", "http://pbs.twimg.com/media/DcjRZLfWsAE-mvM.jpg")</f>
        <v/>
      </c>
      <c r="I153">
        <f>HYPERLINK("http://pbs.twimg.com/media/DcjRZUZW0AA9MOw.jpg", "http://pbs.twimg.com/media/DcjRZUZW0AA9MOw.jpg")</f>
        <v/>
      </c>
      <c r="J153" t="n">
        <v>-0.8038</v>
      </c>
      <c r="K153" t="n">
        <v>0.247</v>
      </c>
      <c r="L153" t="n">
        <v>0.753</v>
      </c>
      <c r="M153" t="n">
        <v>0</v>
      </c>
    </row>
    <row r="154" spans="1:13">
      <c r="A154" s="1">
        <f>HYPERLINK("http://www.twitter.com/NathanBLawrence/status/993246286714417152", "993246286714417152")</f>
        <v/>
      </c>
      <c r="B154" s="2" t="n">
        <v>43226.9090625</v>
      </c>
      <c r="C154" t="n">
        <v>2</v>
      </c>
      <c r="D154" t="n">
        <v>0</v>
      </c>
      <c r="E154" t="s">
        <v>165</v>
      </c>
      <c r="F154" t="s"/>
      <c r="G154" t="s"/>
      <c r="H154" t="s"/>
      <c r="I154" t="s"/>
      <c r="J154" t="n">
        <v>0</v>
      </c>
      <c r="K154" t="n">
        <v>0</v>
      </c>
      <c r="L154" t="n">
        <v>1</v>
      </c>
      <c r="M154" t="n">
        <v>0</v>
      </c>
    </row>
    <row r="155" spans="1:13">
      <c r="A155" s="1">
        <f>HYPERLINK("http://www.twitter.com/NathanBLawrence/status/993189946348449792", "993189946348449792")</f>
        <v/>
      </c>
      <c r="B155" s="2" t="n">
        <v>43226.75358796296</v>
      </c>
      <c r="C155" t="n">
        <v>0</v>
      </c>
      <c r="D155" t="n">
        <v>0</v>
      </c>
      <c r="E155" t="s">
        <v>166</v>
      </c>
      <c r="F155" t="s"/>
      <c r="G155" t="s"/>
      <c r="H155" t="s"/>
      <c r="I155" t="s"/>
      <c r="J155" t="n">
        <v>0</v>
      </c>
      <c r="K155" t="n">
        <v>0</v>
      </c>
      <c r="L155" t="n">
        <v>1</v>
      </c>
      <c r="M155" t="n">
        <v>0</v>
      </c>
    </row>
    <row r="156" spans="1:13">
      <c r="A156" s="1">
        <f>HYPERLINK("http://www.twitter.com/NathanBLawrence/status/993188991464812544", "993188991464812544")</f>
        <v/>
      </c>
      <c r="B156" s="2" t="n">
        <v>43226.75094907408</v>
      </c>
      <c r="C156" t="n">
        <v>0</v>
      </c>
      <c r="D156" t="n">
        <v>3</v>
      </c>
      <c r="E156" t="s">
        <v>167</v>
      </c>
      <c r="F156" t="s"/>
      <c r="G156" t="s"/>
      <c r="H156" t="s"/>
      <c r="I156" t="s"/>
      <c r="J156" t="n">
        <v>0.5994</v>
      </c>
      <c r="K156" t="n">
        <v>0</v>
      </c>
      <c r="L156" t="n">
        <v>0.672</v>
      </c>
      <c r="M156" t="n">
        <v>0.328</v>
      </c>
    </row>
    <row r="157" spans="1:13">
      <c r="A157" s="1">
        <f>HYPERLINK("http://www.twitter.com/NathanBLawrence/status/993188840515960837", "993188840515960837")</f>
        <v/>
      </c>
      <c r="B157" s="2" t="n">
        <v>43226.75053240741</v>
      </c>
      <c r="C157" t="n">
        <v>0</v>
      </c>
      <c r="D157" t="n">
        <v>7</v>
      </c>
      <c r="E157" t="s">
        <v>168</v>
      </c>
      <c r="F157" t="s"/>
      <c r="G157" t="s"/>
      <c r="H157" t="s"/>
      <c r="I157" t="s"/>
      <c r="J157" t="n">
        <v>-0.0072</v>
      </c>
      <c r="K157" t="n">
        <v>0.093</v>
      </c>
      <c r="L157" t="n">
        <v>0.8149999999999999</v>
      </c>
      <c r="M157" t="n">
        <v>0.092</v>
      </c>
    </row>
    <row r="158" spans="1:13">
      <c r="A158" s="1">
        <f>HYPERLINK("http://www.twitter.com/NathanBLawrence/status/993188403620532225", "993188403620532225")</f>
        <v/>
      </c>
      <c r="B158" s="2" t="n">
        <v>43226.74932870371</v>
      </c>
      <c r="C158" t="n">
        <v>2</v>
      </c>
      <c r="D158" t="n">
        <v>1</v>
      </c>
      <c r="E158" t="s">
        <v>169</v>
      </c>
      <c r="F158" t="s"/>
      <c r="G158" t="s"/>
      <c r="H158" t="s"/>
      <c r="I158" t="s"/>
      <c r="J158" t="n">
        <v>0.4404</v>
      </c>
      <c r="K158" t="n">
        <v>0</v>
      </c>
      <c r="L158" t="n">
        <v>0.828</v>
      </c>
      <c r="M158" t="n">
        <v>0.172</v>
      </c>
    </row>
    <row r="159" spans="1:13">
      <c r="A159" s="1">
        <f>HYPERLINK("http://www.twitter.com/NathanBLawrence/status/993187281753313280", "993187281753313280")</f>
        <v/>
      </c>
      <c r="B159" s="2" t="n">
        <v>43226.74623842593</v>
      </c>
      <c r="C159" t="n">
        <v>0</v>
      </c>
      <c r="D159" t="n">
        <v>9</v>
      </c>
      <c r="E159" t="s">
        <v>170</v>
      </c>
      <c r="F159" t="s"/>
      <c r="G159" t="s"/>
      <c r="H159" t="s"/>
      <c r="I159" t="s"/>
      <c r="J159" t="n">
        <v>-0.4003</v>
      </c>
      <c r="K159" t="n">
        <v>0.147</v>
      </c>
      <c r="L159" t="n">
        <v>0.784</v>
      </c>
      <c r="M159" t="n">
        <v>0.06900000000000001</v>
      </c>
    </row>
    <row r="160" spans="1:13">
      <c r="A160" s="1">
        <f>HYPERLINK("http://www.twitter.com/NathanBLawrence/status/993187100949450752", "993187100949450752")</f>
        <v/>
      </c>
      <c r="B160" s="2" t="n">
        <v>43226.74574074074</v>
      </c>
      <c r="C160" t="n">
        <v>0</v>
      </c>
      <c r="D160" t="n">
        <v>29</v>
      </c>
      <c r="E160" t="s">
        <v>171</v>
      </c>
      <c r="F160" t="s"/>
      <c r="G160" t="s"/>
      <c r="H160" t="s"/>
      <c r="I160" t="s"/>
      <c r="J160" t="n">
        <v>0.2023</v>
      </c>
      <c r="K160" t="n">
        <v>0.08400000000000001</v>
      </c>
      <c r="L160" t="n">
        <v>0.796</v>
      </c>
      <c r="M160" t="n">
        <v>0.119</v>
      </c>
    </row>
    <row r="161" spans="1:13">
      <c r="A161" s="1">
        <f>HYPERLINK("http://www.twitter.com/NathanBLawrence/status/993186894887440385", "993186894887440385")</f>
        <v/>
      </c>
      <c r="B161" s="2" t="n">
        <v>43226.74516203703</v>
      </c>
      <c r="C161" t="n">
        <v>1</v>
      </c>
      <c r="D161" t="n">
        <v>0</v>
      </c>
      <c r="E161" t="s">
        <v>172</v>
      </c>
      <c r="F161" t="s"/>
      <c r="G161" t="s"/>
      <c r="H161" t="s"/>
      <c r="I161" t="s"/>
      <c r="J161" t="n">
        <v>0.6249</v>
      </c>
      <c r="K161" t="n">
        <v>0</v>
      </c>
      <c r="L161" t="n">
        <v>0.494</v>
      </c>
      <c r="M161" t="n">
        <v>0.506</v>
      </c>
    </row>
    <row r="162" spans="1:13">
      <c r="A162" s="1">
        <f>HYPERLINK("http://www.twitter.com/NathanBLawrence/status/993144032426635270", "993144032426635270")</f>
        <v/>
      </c>
      <c r="B162" s="2" t="n">
        <v>43226.62688657407</v>
      </c>
      <c r="C162" t="n">
        <v>0</v>
      </c>
      <c r="D162" t="n">
        <v>0</v>
      </c>
      <c r="E162" t="s">
        <v>173</v>
      </c>
      <c r="F162" t="s"/>
      <c r="G162" t="s"/>
      <c r="H162" t="s"/>
      <c r="I162" t="s"/>
      <c r="J162" t="n">
        <v>0.6249</v>
      </c>
      <c r="K162" t="n">
        <v>0</v>
      </c>
      <c r="L162" t="n">
        <v>0.661</v>
      </c>
      <c r="M162" t="n">
        <v>0.339</v>
      </c>
    </row>
    <row r="163" spans="1:13">
      <c r="A163" s="1">
        <f>HYPERLINK("http://www.twitter.com/NathanBLawrence/status/993143438639009792", "993143438639009792")</f>
        <v/>
      </c>
      <c r="B163" s="2" t="n">
        <v>43226.62525462963</v>
      </c>
      <c r="C163" t="n">
        <v>12</v>
      </c>
      <c r="D163" t="n">
        <v>7</v>
      </c>
      <c r="E163" t="s">
        <v>174</v>
      </c>
      <c r="F163">
        <f>HYPERLINK("http://pbs.twimg.com/media/Dchar1dVwAA8P8d.jpg", "http://pbs.twimg.com/media/Dchar1dVwAA8P8d.jpg")</f>
        <v/>
      </c>
      <c r="G163" t="s"/>
      <c r="H163" t="s"/>
      <c r="I163" t="s"/>
      <c r="J163" t="n">
        <v>0.8802</v>
      </c>
      <c r="K163" t="n">
        <v>0</v>
      </c>
      <c r="L163" t="n">
        <v>0.822</v>
      </c>
      <c r="M163" t="n">
        <v>0.178</v>
      </c>
    </row>
    <row r="164" spans="1:13">
      <c r="A164" s="1">
        <f>HYPERLINK("http://www.twitter.com/NathanBLawrence/status/993100842856271872", "993100842856271872")</f>
        <v/>
      </c>
      <c r="B164" s="2" t="n">
        <v>43226.50770833333</v>
      </c>
      <c r="C164" t="n">
        <v>0</v>
      </c>
      <c r="D164" t="n">
        <v>5</v>
      </c>
      <c r="E164" t="s">
        <v>175</v>
      </c>
      <c r="F164" t="s"/>
      <c r="G164" t="s"/>
      <c r="H164" t="s"/>
      <c r="I164" t="s"/>
      <c r="J164" t="n">
        <v>0</v>
      </c>
      <c r="K164" t="n">
        <v>0</v>
      </c>
      <c r="L164" t="n">
        <v>1</v>
      </c>
      <c r="M164" t="n">
        <v>0</v>
      </c>
    </row>
    <row r="165" spans="1:13">
      <c r="A165" s="1">
        <f>HYPERLINK("http://www.twitter.com/NathanBLawrence/status/992968476636647424", "992968476636647424")</f>
        <v/>
      </c>
      <c r="B165" s="2" t="n">
        <v>43226.14244212963</v>
      </c>
      <c r="C165" t="n">
        <v>0</v>
      </c>
      <c r="D165" t="n">
        <v>0</v>
      </c>
      <c r="E165" t="s">
        <v>176</v>
      </c>
      <c r="F165" t="s"/>
      <c r="G165" t="s"/>
      <c r="H165" t="s"/>
      <c r="I165" t="s"/>
      <c r="J165" t="n">
        <v>0.5610000000000001</v>
      </c>
      <c r="K165" t="n">
        <v>0</v>
      </c>
      <c r="L165" t="n">
        <v>0.713</v>
      </c>
      <c r="M165" t="n">
        <v>0.287</v>
      </c>
    </row>
    <row r="166" spans="1:13">
      <c r="A166" s="1">
        <f>HYPERLINK("http://www.twitter.com/NathanBLawrence/status/992937052953104384", "992937052953104384")</f>
        <v/>
      </c>
      <c r="B166" s="2" t="n">
        <v>43226.05572916667</v>
      </c>
      <c r="C166" t="n">
        <v>3</v>
      </c>
      <c r="D166" t="n">
        <v>4</v>
      </c>
      <c r="E166" t="s">
        <v>177</v>
      </c>
      <c r="F166" t="s"/>
      <c r="G166" t="s"/>
      <c r="H166" t="s"/>
      <c r="I166" t="s"/>
      <c r="J166" t="n">
        <v>-0.2263</v>
      </c>
      <c r="K166" t="n">
        <v>0.147</v>
      </c>
      <c r="L166" t="n">
        <v>0.853</v>
      </c>
      <c r="M166" t="n">
        <v>0</v>
      </c>
    </row>
    <row r="167" spans="1:13">
      <c r="A167" s="1">
        <f>HYPERLINK("http://www.twitter.com/NathanBLawrence/status/992936278122430464", "992936278122430464")</f>
        <v/>
      </c>
      <c r="B167" s="2" t="n">
        <v>43226.05359953704</v>
      </c>
      <c r="C167" t="n">
        <v>0</v>
      </c>
      <c r="D167" t="n">
        <v>0</v>
      </c>
      <c r="E167" t="s">
        <v>178</v>
      </c>
      <c r="F167" t="s"/>
      <c r="G167" t="s"/>
      <c r="H167" t="s"/>
      <c r="I167" t="s"/>
      <c r="J167" t="n">
        <v>0.3802</v>
      </c>
      <c r="K167" t="n">
        <v>0</v>
      </c>
      <c r="L167" t="n">
        <v>0.844</v>
      </c>
      <c r="M167" t="n">
        <v>0.156</v>
      </c>
    </row>
    <row r="168" spans="1:13">
      <c r="A168" s="1">
        <f>HYPERLINK("http://www.twitter.com/NathanBLawrence/status/992933541230055424", "992933541230055424")</f>
        <v/>
      </c>
      <c r="B168" s="2" t="n">
        <v>43226.04604166667</v>
      </c>
      <c r="C168" t="n">
        <v>8</v>
      </c>
      <c r="D168" t="n">
        <v>6</v>
      </c>
      <c r="E168" t="s">
        <v>179</v>
      </c>
      <c r="F168">
        <f>HYPERLINK("http://pbs.twimg.com/media/DcebyfAV0AEp4bm.jpg", "http://pbs.twimg.com/media/DcebyfAV0AEp4bm.jpg")</f>
        <v/>
      </c>
      <c r="G168" t="s"/>
      <c r="H168" t="s"/>
      <c r="I168" t="s"/>
      <c r="J168" t="n">
        <v>-0.4466</v>
      </c>
      <c r="K168" t="n">
        <v>0.155</v>
      </c>
      <c r="L168" t="n">
        <v>0.845</v>
      </c>
      <c r="M168" t="n">
        <v>0</v>
      </c>
    </row>
    <row r="169" spans="1:13">
      <c r="A169" s="1">
        <f>HYPERLINK("http://www.twitter.com/NathanBLawrence/status/992930910826844165", "992930910826844165")</f>
        <v/>
      </c>
      <c r="B169" s="2" t="n">
        <v>43226.03878472222</v>
      </c>
      <c r="C169" t="n">
        <v>0</v>
      </c>
      <c r="D169" t="n">
        <v>24</v>
      </c>
      <c r="E169" t="s">
        <v>180</v>
      </c>
      <c r="F169" t="s"/>
      <c r="G169" t="s"/>
      <c r="H169" t="s"/>
      <c r="I169" t="s"/>
      <c r="J169" t="n">
        <v>0.2023</v>
      </c>
      <c r="K169" t="n">
        <v>0.081</v>
      </c>
      <c r="L169" t="n">
        <v>0.769</v>
      </c>
      <c r="M169" t="n">
        <v>0.15</v>
      </c>
    </row>
    <row r="170" spans="1:13">
      <c r="A170" s="1">
        <f>HYPERLINK("http://www.twitter.com/NathanBLawrence/status/992930608006430721", "992930608006430721")</f>
        <v/>
      </c>
      <c r="B170" s="2" t="n">
        <v>43226.03795138889</v>
      </c>
      <c r="C170" t="n">
        <v>0</v>
      </c>
      <c r="D170" t="n">
        <v>30</v>
      </c>
      <c r="E170" t="s">
        <v>181</v>
      </c>
      <c r="F170">
        <f>HYPERLINK("http://pbs.twimg.com/media/DcPFC7YWkAALWdT.jpg", "http://pbs.twimg.com/media/DcPFC7YWkAALWdT.jpg")</f>
        <v/>
      </c>
      <c r="G170" t="s"/>
      <c r="H170" t="s"/>
      <c r="I170" t="s"/>
      <c r="J170" t="n">
        <v>-0.5266999999999999</v>
      </c>
      <c r="K170" t="n">
        <v>0.18</v>
      </c>
      <c r="L170" t="n">
        <v>0.82</v>
      </c>
      <c r="M170" t="n">
        <v>0</v>
      </c>
    </row>
    <row r="171" spans="1:13">
      <c r="A171" s="1">
        <f>HYPERLINK("http://www.twitter.com/NathanBLawrence/status/992930219672694784", "992930219672694784")</f>
        <v/>
      </c>
      <c r="B171" s="2" t="n">
        <v>43226.036875</v>
      </c>
      <c r="C171" t="n">
        <v>1</v>
      </c>
      <c r="D171" t="n">
        <v>0</v>
      </c>
      <c r="E171" t="s">
        <v>182</v>
      </c>
      <c r="F171" t="s"/>
      <c r="G171" t="s"/>
      <c r="H171" t="s"/>
      <c r="I171" t="s"/>
      <c r="J171" t="n">
        <v>-0.1295</v>
      </c>
      <c r="K171" t="n">
        <v>0.082</v>
      </c>
      <c r="L171" t="n">
        <v>0.853</v>
      </c>
      <c r="M171" t="n">
        <v>0.065</v>
      </c>
    </row>
    <row r="172" spans="1:13">
      <c r="A172" s="1">
        <f>HYPERLINK("http://www.twitter.com/NathanBLawrence/status/992929838930554881", "992929838930554881")</f>
        <v/>
      </c>
      <c r="B172" s="2" t="n">
        <v>43226.03583333334</v>
      </c>
      <c r="C172" t="n">
        <v>1</v>
      </c>
      <c r="D172" t="n">
        <v>1</v>
      </c>
      <c r="E172" t="s">
        <v>183</v>
      </c>
      <c r="F172" t="s"/>
      <c r="G172" t="s"/>
      <c r="H172" t="s"/>
      <c r="I172" t="s"/>
      <c r="J172" t="n">
        <v>0.6486</v>
      </c>
      <c r="K172" t="n">
        <v>0</v>
      </c>
      <c r="L172" t="n">
        <v>0.862</v>
      </c>
      <c r="M172" t="n">
        <v>0.138</v>
      </c>
    </row>
    <row r="173" spans="1:13">
      <c r="A173" s="1">
        <f>HYPERLINK("http://www.twitter.com/NathanBLawrence/status/992927304824344576", "992927304824344576")</f>
        <v/>
      </c>
      <c r="B173" s="2" t="n">
        <v>43226.02883101852</v>
      </c>
      <c r="C173" t="n">
        <v>0</v>
      </c>
      <c r="D173" t="n">
        <v>0</v>
      </c>
      <c r="E173" t="s">
        <v>184</v>
      </c>
      <c r="F173" t="s"/>
      <c r="G173" t="s"/>
      <c r="H173" t="s"/>
      <c r="I173" t="s"/>
      <c r="J173" t="n">
        <v>-0.4981</v>
      </c>
      <c r="K173" t="n">
        <v>0.227</v>
      </c>
      <c r="L173" t="n">
        <v>0.773</v>
      </c>
      <c r="M173" t="n">
        <v>0</v>
      </c>
    </row>
    <row r="174" spans="1:13">
      <c r="A174" s="1">
        <f>HYPERLINK("http://www.twitter.com/NathanBLawrence/status/992926213898416129", "992926213898416129")</f>
        <v/>
      </c>
      <c r="B174" s="2" t="n">
        <v>43226.02582175926</v>
      </c>
      <c r="C174" t="n">
        <v>0</v>
      </c>
      <c r="D174" t="n">
        <v>10</v>
      </c>
      <c r="E174" t="s">
        <v>185</v>
      </c>
      <c r="F174" t="s"/>
      <c r="G174" t="s"/>
      <c r="H174" t="s"/>
      <c r="I174" t="s"/>
      <c r="J174" t="n">
        <v>0.6989</v>
      </c>
      <c r="K174" t="n">
        <v>0</v>
      </c>
      <c r="L174" t="n">
        <v>0.8139999999999999</v>
      </c>
      <c r="M174" t="n">
        <v>0.186</v>
      </c>
    </row>
    <row r="175" spans="1:13">
      <c r="A175" s="1">
        <f>HYPERLINK("http://www.twitter.com/NathanBLawrence/status/992925983576649729", "992925983576649729")</f>
        <v/>
      </c>
      <c r="B175" s="2" t="n">
        <v>43226.02518518519</v>
      </c>
      <c r="C175" t="n">
        <v>0</v>
      </c>
      <c r="D175" t="n">
        <v>13</v>
      </c>
      <c r="E175" t="s">
        <v>186</v>
      </c>
      <c r="F175" t="s"/>
      <c r="G175" t="s"/>
      <c r="H175" t="s"/>
      <c r="I175" t="s"/>
      <c r="J175" t="n">
        <v>0</v>
      </c>
      <c r="K175" t="n">
        <v>0</v>
      </c>
      <c r="L175" t="n">
        <v>1</v>
      </c>
      <c r="M175" t="n">
        <v>0</v>
      </c>
    </row>
    <row r="176" spans="1:13">
      <c r="A176" s="1">
        <f>HYPERLINK("http://www.twitter.com/NathanBLawrence/status/992925816819470336", "992925816819470336")</f>
        <v/>
      </c>
      <c r="B176" s="2" t="n">
        <v>43226.02473379629</v>
      </c>
      <c r="C176" t="n">
        <v>0</v>
      </c>
      <c r="D176" t="n">
        <v>15</v>
      </c>
      <c r="E176" t="s">
        <v>187</v>
      </c>
      <c r="F176">
        <f>HYPERLINK("http://pbs.twimg.com/media/Dcc5D3PVMAApE-A.jpg", "http://pbs.twimg.com/media/Dcc5D3PVMAApE-A.jpg")</f>
        <v/>
      </c>
      <c r="G176" t="s"/>
      <c r="H176" t="s"/>
      <c r="I176" t="s"/>
      <c r="J176" t="n">
        <v>0.4588</v>
      </c>
      <c r="K176" t="n">
        <v>0.058</v>
      </c>
      <c r="L176" t="n">
        <v>0.796</v>
      </c>
      <c r="M176" t="n">
        <v>0.146</v>
      </c>
    </row>
    <row r="177" spans="1:13">
      <c r="A177" s="1">
        <f>HYPERLINK("http://www.twitter.com/NathanBLawrence/status/992925746988544000", "992925746988544000")</f>
        <v/>
      </c>
      <c r="B177" s="2" t="n">
        <v>43226.02453703704</v>
      </c>
      <c r="C177" t="n">
        <v>0</v>
      </c>
      <c r="D177" t="n">
        <v>14</v>
      </c>
      <c r="E177" t="s">
        <v>188</v>
      </c>
      <c r="F177" t="s"/>
      <c r="G177" t="s"/>
      <c r="H177" t="s"/>
      <c r="I177" t="s"/>
      <c r="J177" t="n">
        <v>-0.5255</v>
      </c>
      <c r="K177" t="n">
        <v>0.159</v>
      </c>
      <c r="L177" t="n">
        <v>0.841</v>
      </c>
      <c r="M177" t="n">
        <v>0</v>
      </c>
    </row>
    <row r="178" spans="1:13">
      <c r="A178" s="1">
        <f>HYPERLINK("http://www.twitter.com/NathanBLawrence/status/992920299124547585", "992920299124547585")</f>
        <v/>
      </c>
      <c r="B178" s="2" t="n">
        <v>43226.00950231482</v>
      </c>
      <c r="C178" t="n">
        <v>0</v>
      </c>
      <c r="D178" t="n">
        <v>1</v>
      </c>
      <c r="E178" t="s">
        <v>189</v>
      </c>
      <c r="F178" t="s"/>
      <c r="G178" t="s"/>
      <c r="H178" t="s"/>
      <c r="I178" t="s"/>
      <c r="J178" t="n">
        <v>0.128</v>
      </c>
      <c r="K178" t="n">
        <v>0</v>
      </c>
      <c r="L178" t="n">
        <v>0.909</v>
      </c>
      <c r="M178" t="n">
        <v>0.091</v>
      </c>
    </row>
    <row r="179" spans="1:13">
      <c r="A179" s="1">
        <f>HYPERLINK("http://www.twitter.com/NathanBLawrence/status/992818271475916800", "992818271475916800")</f>
        <v/>
      </c>
      <c r="B179" s="2" t="n">
        <v>43225.72796296296</v>
      </c>
      <c r="C179" t="n">
        <v>0</v>
      </c>
      <c r="D179" t="n">
        <v>0</v>
      </c>
      <c r="E179" t="s">
        <v>190</v>
      </c>
      <c r="F179" t="s"/>
      <c r="G179" t="s"/>
      <c r="H179" t="s"/>
      <c r="I179" t="s"/>
      <c r="J179" t="n">
        <v>0.3182</v>
      </c>
      <c r="K179" t="n">
        <v>0</v>
      </c>
      <c r="L179" t="n">
        <v>0.635</v>
      </c>
      <c r="M179" t="n">
        <v>0.365</v>
      </c>
    </row>
    <row r="180" spans="1:13">
      <c r="A180" s="1">
        <f>HYPERLINK("http://www.twitter.com/NathanBLawrence/status/992816498312957953", "992816498312957953")</f>
        <v/>
      </c>
      <c r="B180" s="2" t="n">
        <v>43225.72306712963</v>
      </c>
      <c r="C180" t="n">
        <v>0</v>
      </c>
      <c r="D180" t="n">
        <v>8</v>
      </c>
      <c r="E180" t="s">
        <v>191</v>
      </c>
      <c r="F180" t="s"/>
      <c r="G180" t="s"/>
      <c r="H180" t="s"/>
      <c r="I180" t="s"/>
      <c r="J180" t="n">
        <v>-0.765</v>
      </c>
      <c r="K180" t="n">
        <v>0.309</v>
      </c>
      <c r="L180" t="n">
        <v>0.6909999999999999</v>
      </c>
      <c r="M180" t="n">
        <v>0</v>
      </c>
    </row>
    <row r="181" spans="1:13">
      <c r="A181" s="1">
        <f>HYPERLINK("http://www.twitter.com/NathanBLawrence/status/992816320461844480", "992816320461844480")</f>
        <v/>
      </c>
      <c r="B181" s="2" t="n">
        <v>43225.72258101852</v>
      </c>
      <c r="C181" t="n">
        <v>0</v>
      </c>
      <c r="D181" t="n">
        <v>7</v>
      </c>
      <c r="E181" t="s">
        <v>192</v>
      </c>
      <c r="F181" t="s"/>
      <c r="G181" t="s"/>
      <c r="H181" t="s"/>
      <c r="I181" t="s"/>
      <c r="J181" t="n">
        <v>0</v>
      </c>
      <c r="K181" t="n">
        <v>0</v>
      </c>
      <c r="L181" t="n">
        <v>1</v>
      </c>
      <c r="M181" t="n">
        <v>0</v>
      </c>
    </row>
    <row r="182" spans="1:13">
      <c r="A182" s="1">
        <f>HYPERLINK("http://www.twitter.com/NathanBLawrence/status/992815567357796354", "992815567357796354")</f>
        <v/>
      </c>
      <c r="B182" s="2" t="n">
        <v>43225.72049768519</v>
      </c>
      <c r="C182" t="n">
        <v>0</v>
      </c>
      <c r="D182" t="n">
        <v>4</v>
      </c>
      <c r="E182" t="s">
        <v>193</v>
      </c>
      <c r="F182" t="s"/>
      <c r="G182" t="s"/>
      <c r="H182" t="s"/>
      <c r="I182" t="s"/>
      <c r="J182" t="n">
        <v>0</v>
      </c>
      <c r="K182" t="n">
        <v>0</v>
      </c>
      <c r="L182" t="n">
        <v>1</v>
      </c>
      <c r="M182" t="n">
        <v>0</v>
      </c>
    </row>
    <row r="183" spans="1:13">
      <c r="A183" s="1">
        <f>HYPERLINK("http://www.twitter.com/NathanBLawrence/status/992807687481167872", "992807687481167872")</f>
        <v/>
      </c>
      <c r="B183" s="2" t="n">
        <v>43225.69875</v>
      </c>
      <c r="C183" t="n">
        <v>6</v>
      </c>
      <c r="D183" t="n">
        <v>7</v>
      </c>
      <c r="E183" t="s">
        <v>194</v>
      </c>
      <c r="F183" t="s"/>
      <c r="G183" t="s"/>
      <c r="H183" t="s"/>
      <c r="I183" t="s"/>
      <c r="J183" t="n">
        <v>0.3847</v>
      </c>
      <c r="K183" t="n">
        <v>0.091</v>
      </c>
      <c r="L183" t="n">
        <v>0.717</v>
      </c>
      <c r="M183" t="n">
        <v>0.192</v>
      </c>
    </row>
    <row r="184" spans="1:13">
      <c r="A184" s="1">
        <f>HYPERLINK("http://www.twitter.com/NathanBLawrence/status/992801338378608641", "992801338378608641")</f>
        <v/>
      </c>
      <c r="B184" s="2" t="n">
        <v>43225.68123842592</v>
      </c>
      <c r="C184" t="n">
        <v>13</v>
      </c>
      <c r="D184" t="n">
        <v>11</v>
      </c>
      <c r="E184" t="s">
        <v>195</v>
      </c>
      <c r="F184" t="s"/>
      <c r="G184" t="s"/>
      <c r="H184" t="s"/>
      <c r="I184" t="s"/>
      <c r="J184" t="n">
        <v>-0.212</v>
      </c>
      <c r="K184" t="n">
        <v>0.046</v>
      </c>
      <c r="L184" t="n">
        <v>0.954</v>
      </c>
      <c r="M184" t="n">
        <v>0</v>
      </c>
    </row>
    <row r="185" spans="1:13">
      <c r="A185" s="1">
        <f>HYPERLINK("http://www.twitter.com/NathanBLawrence/status/992799461771489281", "992799461771489281")</f>
        <v/>
      </c>
      <c r="B185" s="2" t="n">
        <v>43225.67605324074</v>
      </c>
      <c r="C185" t="n">
        <v>0</v>
      </c>
      <c r="D185" t="n">
        <v>17</v>
      </c>
      <c r="E185" t="s">
        <v>196</v>
      </c>
      <c r="F185" t="s"/>
      <c r="G185" t="s"/>
      <c r="H185" t="s"/>
      <c r="I185" t="s"/>
      <c r="J185" t="n">
        <v>0</v>
      </c>
      <c r="K185" t="n">
        <v>0.121</v>
      </c>
      <c r="L185" t="n">
        <v>0.759</v>
      </c>
      <c r="M185" t="n">
        <v>0.121</v>
      </c>
    </row>
    <row r="186" spans="1:13">
      <c r="A186" s="1">
        <f>HYPERLINK("http://www.twitter.com/NathanBLawrence/status/992795156905709568", "992795156905709568")</f>
        <v/>
      </c>
      <c r="B186" s="2" t="n">
        <v>43225.66417824074</v>
      </c>
      <c r="C186" t="n">
        <v>1</v>
      </c>
      <c r="D186" t="n">
        <v>0</v>
      </c>
      <c r="E186" t="s">
        <v>197</v>
      </c>
      <c r="F186" t="s"/>
      <c r="G186" t="s"/>
      <c r="H186" t="s"/>
      <c r="I186" t="s"/>
      <c r="J186" t="n">
        <v>0</v>
      </c>
      <c r="K186" t="n">
        <v>0</v>
      </c>
      <c r="L186" t="n">
        <v>1</v>
      </c>
      <c r="M186" t="n">
        <v>0</v>
      </c>
    </row>
    <row r="187" spans="1:13">
      <c r="A187" s="1">
        <f>HYPERLINK("http://www.twitter.com/NathanBLawrence/status/992794469367013376", "992794469367013376")</f>
        <v/>
      </c>
      <c r="B187" s="2" t="n">
        <v>43225.66228009259</v>
      </c>
      <c r="C187" t="n">
        <v>0</v>
      </c>
      <c r="D187" t="n">
        <v>19</v>
      </c>
      <c r="E187" t="s">
        <v>198</v>
      </c>
      <c r="F187">
        <f>HYPERLINK("http://pbs.twimg.com/media/DccL8dvXkAAY4G0.jpg", "http://pbs.twimg.com/media/DccL8dvXkAAY4G0.jpg")</f>
        <v/>
      </c>
      <c r="G187" t="s"/>
      <c r="H187" t="s"/>
      <c r="I187" t="s"/>
      <c r="J187" t="n">
        <v>-0.3853</v>
      </c>
      <c r="K187" t="n">
        <v>0.116</v>
      </c>
      <c r="L187" t="n">
        <v>0.884</v>
      </c>
      <c r="M187" t="n">
        <v>0</v>
      </c>
    </row>
    <row r="188" spans="1:13">
      <c r="A188" s="1">
        <f>HYPERLINK("http://www.twitter.com/NathanBLawrence/status/992751838649896961", "992751838649896961")</f>
        <v/>
      </c>
      <c r="B188" s="2" t="n">
        <v>43225.54464120371</v>
      </c>
      <c r="C188" t="n">
        <v>0</v>
      </c>
      <c r="D188" t="n">
        <v>0</v>
      </c>
      <c r="E188" t="s">
        <v>199</v>
      </c>
      <c r="F188" t="s"/>
      <c r="G188" t="s"/>
      <c r="H188" t="s"/>
      <c r="I188" t="s"/>
      <c r="J188" t="n">
        <v>-0.954</v>
      </c>
      <c r="K188" t="n">
        <v>0.386</v>
      </c>
      <c r="L188" t="n">
        <v>0.523</v>
      </c>
      <c r="M188" t="n">
        <v>0.091</v>
      </c>
    </row>
    <row r="189" spans="1:13">
      <c r="A189" s="1">
        <f>HYPERLINK("http://www.twitter.com/NathanBLawrence/status/992749171894562818", "992749171894562818")</f>
        <v/>
      </c>
      <c r="B189" s="2" t="n">
        <v>43225.53728009259</v>
      </c>
      <c r="C189" t="n">
        <v>8</v>
      </c>
      <c r="D189" t="n">
        <v>8</v>
      </c>
      <c r="E189" t="s">
        <v>200</v>
      </c>
      <c r="F189" t="s"/>
      <c r="G189" t="s"/>
      <c r="H189" t="s"/>
      <c r="I189" t="s"/>
      <c r="J189" t="n">
        <v>-0.7126</v>
      </c>
      <c r="K189" t="n">
        <v>0.26</v>
      </c>
      <c r="L189" t="n">
        <v>0.6830000000000001</v>
      </c>
      <c r="M189" t="n">
        <v>0.057</v>
      </c>
    </row>
    <row r="190" spans="1:13">
      <c r="A190" s="1">
        <f>HYPERLINK("http://www.twitter.com/NathanBLawrence/status/992748029080895488", "992748029080895488")</f>
        <v/>
      </c>
      <c r="B190" s="2" t="n">
        <v>43225.53413194444</v>
      </c>
      <c r="C190" t="n">
        <v>14</v>
      </c>
      <c r="D190" t="n">
        <v>13</v>
      </c>
      <c r="E190" t="s">
        <v>201</v>
      </c>
      <c r="F190" t="s"/>
      <c r="G190" t="s"/>
      <c r="H190" t="s"/>
      <c r="I190" t="s"/>
      <c r="J190" t="n">
        <v>0.4003</v>
      </c>
      <c r="K190" t="n">
        <v>0</v>
      </c>
      <c r="L190" t="n">
        <v>0.899</v>
      </c>
      <c r="M190" t="n">
        <v>0.101</v>
      </c>
    </row>
    <row r="191" spans="1:13">
      <c r="A191" s="1">
        <f>HYPERLINK("http://www.twitter.com/NathanBLawrence/status/992745791432331264", "992745791432331264")</f>
        <v/>
      </c>
      <c r="B191" s="2" t="n">
        <v>43225.52795138889</v>
      </c>
      <c r="C191" t="n">
        <v>5</v>
      </c>
      <c r="D191" t="n">
        <v>3</v>
      </c>
      <c r="E191" t="s">
        <v>202</v>
      </c>
      <c r="F191" t="s"/>
      <c r="G191" t="s"/>
      <c r="H191" t="s"/>
      <c r="I191" t="s"/>
      <c r="J191" t="n">
        <v>0.7074</v>
      </c>
      <c r="K191" t="n">
        <v>0.106</v>
      </c>
      <c r="L191" t="n">
        <v>0.604</v>
      </c>
      <c r="M191" t="n">
        <v>0.29</v>
      </c>
    </row>
    <row r="192" spans="1:13">
      <c r="A192" s="1">
        <f>HYPERLINK("http://www.twitter.com/NathanBLawrence/status/992744920158007296", "992744920158007296")</f>
        <v/>
      </c>
      <c r="B192" s="2" t="n">
        <v>43225.52554398148</v>
      </c>
      <c r="C192" t="n">
        <v>9</v>
      </c>
      <c r="D192" t="n">
        <v>6</v>
      </c>
      <c r="E192" t="s">
        <v>203</v>
      </c>
      <c r="F192" t="s"/>
      <c r="G192" t="s"/>
      <c r="H192" t="s"/>
      <c r="I192" t="s"/>
      <c r="J192" t="n">
        <v>-0.6362</v>
      </c>
      <c r="K192" t="n">
        <v>0.14</v>
      </c>
      <c r="L192" t="n">
        <v>0.86</v>
      </c>
      <c r="M192" t="n">
        <v>0</v>
      </c>
    </row>
    <row r="193" spans="1:13">
      <c r="A193" s="1">
        <f>HYPERLINK("http://www.twitter.com/NathanBLawrence/status/992742978685931520", "992742978685931520")</f>
        <v/>
      </c>
      <c r="B193" s="2" t="n">
        <v>43225.52019675926</v>
      </c>
      <c r="C193" t="n">
        <v>2</v>
      </c>
      <c r="D193" t="n">
        <v>1</v>
      </c>
      <c r="E193" t="s">
        <v>204</v>
      </c>
      <c r="F193" t="s"/>
      <c r="G193" t="s"/>
      <c r="H193" t="s"/>
      <c r="I193" t="s"/>
      <c r="J193" t="n">
        <v>0.25</v>
      </c>
      <c r="K193" t="n">
        <v>0</v>
      </c>
      <c r="L193" t="n">
        <v>0.9409999999999999</v>
      </c>
      <c r="M193" t="n">
        <v>0.059</v>
      </c>
    </row>
    <row r="194" spans="1:13">
      <c r="A194" s="1">
        <f>HYPERLINK("http://www.twitter.com/NathanBLawrence/status/992740542235766785", "992740542235766785")</f>
        <v/>
      </c>
      <c r="B194" s="2" t="n">
        <v>43225.51347222222</v>
      </c>
      <c r="C194" t="n">
        <v>0</v>
      </c>
      <c r="D194" t="n">
        <v>14</v>
      </c>
      <c r="E194" t="s">
        <v>205</v>
      </c>
      <c r="F194">
        <f>HYPERLINK("http://pbs.twimg.com/media/DcZ_pJzWkAAwxe9.jpg", "http://pbs.twimg.com/media/DcZ_pJzWkAAwxe9.jpg")</f>
        <v/>
      </c>
      <c r="G194" t="s"/>
      <c r="H194" t="s"/>
      <c r="I194" t="s"/>
      <c r="J194" t="n">
        <v>0.5766</v>
      </c>
      <c r="K194" t="n">
        <v>0.061</v>
      </c>
      <c r="L194" t="n">
        <v>0.719</v>
      </c>
      <c r="M194" t="n">
        <v>0.219</v>
      </c>
    </row>
    <row r="195" spans="1:13">
      <c r="A195" s="1">
        <f>HYPERLINK("http://www.twitter.com/NathanBLawrence/status/992740452519563264", "992740452519563264")</f>
        <v/>
      </c>
      <c r="B195" s="2" t="n">
        <v>43225.51321759259</v>
      </c>
      <c r="C195" t="n">
        <v>0</v>
      </c>
      <c r="D195" t="n">
        <v>5</v>
      </c>
      <c r="E195" t="s">
        <v>206</v>
      </c>
      <c r="F195" t="s"/>
      <c r="G195" t="s"/>
      <c r="H195" t="s"/>
      <c r="I195" t="s"/>
      <c r="J195" t="n">
        <v>0.836</v>
      </c>
      <c r="K195" t="n">
        <v>0</v>
      </c>
      <c r="L195" t="n">
        <v>0.594</v>
      </c>
      <c r="M195" t="n">
        <v>0.406</v>
      </c>
    </row>
    <row r="196" spans="1:13">
      <c r="A196" s="1">
        <f>HYPERLINK("http://www.twitter.com/NathanBLawrence/status/992610581827014657", "992610581827014657")</f>
        <v/>
      </c>
      <c r="B196" s="2" t="n">
        <v>43225.15484953704</v>
      </c>
      <c r="C196" t="n">
        <v>1</v>
      </c>
      <c r="D196" t="n">
        <v>0</v>
      </c>
      <c r="E196" t="s">
        <v>207</v>
      </c>
      <c r="F196" t="s"/>
      <c r="G196" t="s"/>
      <c r="H196" t="s"/>
      <c r="I196" t="s"/>
      <c r="J196" t="n">
        <v>0.4404</v>
      </c>
      <c r="K196" t="n">
        <v>0</v>
      </c>
      <c r="L196" t="n">
        <v>0.756</v>
      </c>
      <c r="M196" t="n">
        <v>0.244</v>
      </c>
    </row>
    <row r="197" spans="1:13">
      <c r="A197" s="1">
        <f>HYPERLINK("http://www.twitter.com/NathanBLawrence/status/992609890655985664", "992609890655985664")</f>
        <v/>
      </c>
      <c r="B197" s="2" t="n">
        <v>43225.15293981481</v>
      </c>
      <c r="C197" t="n">
        <v>0</v>
      </c>
      <c r="D197" t="n">
        <v>4</v>
      </c>
      <c r="E197" t="s">
        <v>208</v>
      </c>
      <c r="F197" t="s"/>
      <c r="G197" t="s"/>
      <c r="H197" t="s"/>
      <c r="I197" t="s"/>
      <c r="J197" t="n">
        <v>-0.4389</v>
      </c>
      <c r="K197" t="n">
        <v>0.224</v>
      </c>
      <c r="L197" t="n">
        <v>0.776</v>
      </c>
      <c r="M197" t="n">
        <v>0</v>
      </c>
    </row>
    <row r="198" spans="1:13">
      <c r="A198" s="1">
        <f>HYPERLINK("http://www.twitter.com/NathanBLawrence/status/992578352346206208", "992578352346206208")</f>
        <v/>
      </c>
      <c r="B198" s="2" t="n">
        <v>43225.06591435185</v>
      </c>
      <c r="C198" t="n">
        <v>0</v>
      </c>
      <c r="D198" t="n">
        <v>11</v>
      </c>
      <c r="E198" t="s">
        <v>209</v>
      </c>
      <c r="F198">
        <f>HYPERLINK("http://pbs.twimg.com/media/DcZWKwqVAAACxjA.jpg", "http://pbs.twimg.com/media/DcZWKwqVAAACxjA.jpg")</f>
        <v/>
      </c>
      <c r="G198" t="s"/>
      <c r="H198" t="s"/>
      <c r="I198" t="s"/>
      <c r="J198" t="n">
        <v>-0.5574</v>
      </c>
      <c r="K198" t="n">
        <v>0.272</v>
      </c>
      <c r="L198" t="n">
        <v>0.6</v>
      </c>
      <c r="M198" t="n">
        <v>0.128</v>
      </c>
    </row>
    <row r="199" spans="1:13">
      <c r="A199" s="1">
        <f>HYPERLINK("http://www.twitter.com/NathanBLawrence/status/992578261870882816", "992578261870882816")</f>
        <v/>
      </c>
      <c r="B199" s="2" t="n">
        <v>43225.06565972222</v>
      </c>
      <c r="C199" t="n">
        <v>3</v>
      </c>
      <c r="D199" t="n">
        <v>3</v>
      </c>
      <c r="E199" t="s">
        <v>210</v>
      </c>
      <c r="F199" t="s"/>
      <c r="G199" t="s"/>
      <c r="H199" t="s"/>
      <c r="I199" t="s"/>
      <c r="J199" t="n">
        <v>0</v>
      </c>
      <c r="K199" t="n">
        <v>0</v>
      </c>
      <c r="L199" t="n">
        <v>1</v>
      </c>
      <c r="M199" t="n">
        <v>0</v>
      </c>
    </row>
    <row r="200" spans="1:13">
      <c r="A200" s="1">
        <f>HYPERLINK("http://www.twitter.com/NathanBLawrence/status/992567511731318784", "992567511731318784")</f>
        <v/>
      </c>
      <c r="B200" s="2" t="n">
        <v>43225.03599537037</v>
      </c>
      <c r="C200" t="n">
        <v>2</v>
      </c>
      <c r="D200" t="n">
        <v>0</v>
      </c>
      <c r="E200" t="s">
        <v>211</v>
      </c>
      <c r="F200" t="s"/>
      <c r="G200" t="s"/>
      <c r="H200" t="s"/>
      <c r="I200" t="s"/>
      <c r="J200" t="n">
        <v>0</v>
      </c>
      <c r="K200" t="n">
        <v>0</v>
      </c>
      <c r="L200" t="n">
        <v>1</v>
      </c>
      <c r="M200" t="n">
        <v>0</v>
      </c>
    </row>
    <row r="201" spans="1:13">
      <c r="A201" s="1">
        <f>HYPERLINK("http://www.twitter.com/NathanBLawrence/status/992567306592112641", "992567306592112641")</f>
        <v/>
      </c>
      <c r="B201" s="2" t="n">
        <v>43225.03542824074</v>
      </c>
      <c r="C201" t="n">
        <v>3</v>
      </c>
      <c r="D201" t="n">
        <v>5</v>
      </c>
      <c r="E201" t="s">
        <v>212</v>
      </c>
      <c r="F201" t="s"/>
      <c r="G201" t="s"/>
      <c r="H201" t="s"/>
      <c r="I201" t="s"/>
      <c r="J201" t="n">
        <v>-0.4086</v>
      </c>
      <c r="K201" t="n">
        <v>0.169</v>
      </c>
      <c r="L201" t="n">
        <v>0.748</v>
      </c>
      <c r="M201" t="n">
        <v>0.083</v>
      </c>
    </row>
    <row r="202" spans="1:13">
      <c r="A202" s="1">
        <f>HYPERLINK("http://www.twitter.com/NathanBLawrence/status/992540100440612869", "992540100440612869")</f>
        <v/>
      </c>
      <c r="B202" s="2" t="n">
        <v>43224.9603587963</v>
      </c>
      <c r="C202" t="n">
        <v>4</v>
      </c>
      <c r="D202" t="n">
        <v>1</v>
      </c>
      <c r="E202" t="s">
        <v>213</v>
      </c>
      <c r="F202" t="s"/>
      <c r="G202" t="s"/>
      <c r="H202" t="s"/>
      <c r="I202" t="s"/>
      <c r="J202" t="n">
        <v>-0.8955</v>
      </c>
      <c r="K202" t="n">
        <v>0.454</v>
      </c>
      <c r="L202" t="n">
        <v>0.546</v>
      </c>
      <c r="M202" t="n">
        <v>0</v>
      </c>
    </row>
    <row r="203" spans="1:13">
      <c r="A203" s="1">
        <f>HYPERLINK("http://www.twitter.com/NathanBLawrence/status/992538164802748417", "992538164802748417")</f>
        <v/>
      </c>
      <c r="B203" s="2" t="n">
        <v>43224.95501157407</v>
      </c>
      <c r="C203" t="n">
        <v>0</v>
      </c>
      <c r="D203" t="n">
        <v>0</v>
      </c>
      <c r="E203" t="s">
        <v>214</v>
      </c>
      <c r="F203" t="s"/>
      <c r="G203" t="s"/>
      <c r="H203" t="s"/>
      <c r="I203" t="s"/>
      <c r="J203" t="n">
        <v>0.2023</v>
      </c>
      <c r="K203" t="n">
        <v>0.041</v>
      </c>
      <c r="L203" t="n">
        <v>0.882</v>
      </c>
      <c r="M203" t="n">
        <v>0.076</v>
      </c>
    </row>
    <row r="204" spans="1:13">
      <c r="A204" s="1">
        <f>HYPERLINK("http://www.twitter.com/NathanBLawrence/status/992538013279367168", "992538013279367168")</f>
        <v/>
      </c>
      <c r="B204" s="2" t="n">
        <v>43224.95459490741</v>
      </c>
      <c r="C204" t="n">
        <v>6</v>
      </c>
      <c r="D204" t="n">
        <v>2</v>
      </c>
      <c r="E204" t="s">
        <v>215</v>
      </c>
      <c r="F204" t="s"/>
      <c r="G204" t="s"/>
      <c r="H204" t="s"/>
      <c r="I204" t="s"/>
      <c r="J204" t="n">
        <v>-0.128</v>
      </c>
      <c r="K204" t="n">
        <v>0.111</v>
      </c>
      <c r="L204" t="n">
        <v>0.8</v>
      </c>
      <c r="M204" t="n">
        <v>0.089</v>
      </c>
    </row>
    <row r="205" spans="1:13">
      <c r="A205" s="1">
        <f>HYPERLINK("http://www.twitter.com/NathanBLawrence/status/992537583644266496", "992537583644266496")</f>
        <v/>
      </c>
      <c r="B205" s="2" t="n">
        <v>43224.95341435185</v>
      </c>
      <c r="C205" t="n">
        <v>8</v>
      </c>
      <c r="D205" t="n">
        <v>5</v>
      </c>
      <c r="E205" t="s">
        <v>216</v>
      </c>
      <c r="F205" t="s"/>
      <c r="G205" t="s"/>
      <c r="H205" t="s"/>
      <c r="I205" t="s"/>
      <c r="J205" t="n">
        <v>0.9056999999999999</v>
      </c>
      <c r="K205" t="n">
        <v>0.042</v>
      </c>
      <c r="L205" t="n">
        <v>0.674</v>
      </c>
      <c r="M205" t="n">
        <v>0.285</v>
      </c>
    </row>
    <row r="206" spans="1:13">
      <c r="A206" s="1">
        <f>HYPERLINK("http://www.twitter.com/NathanBLawrence/status/992537164763320320", "992537164763320320")</f>
        <v/>
      </c>
      <c r="B206" s="2" t="n">
        <v>43224.95225694445</v>
      </c>
      <c r="C206" t="n">
        <v>12</v>
      </c>
      <c r="D206" t="n">
        <v>13</v>
      </c>
      <c r="E206" t="s">
        <v>217</v>
      </c>
      <c r="F206" t="s"/>
      <c r="G206" t="s"/>
      <c r="H206" t="s"/>
      <c r="I206" t="s"/>
      <c r="J206" t="n">
        <v>-0.4466</v>
      </c>
      <c r="K206" t="n">
        <v>0.164</v>
      </c>
      <c r="L206" t="n">
        <v>0.836</v>
      </c>
      <c r="M206" t="n">
        <v>0</v>
      </c>
    </row>
    <row r="207" spans="1:13">
      <c r="A207" s="1">
        <f>HYPERLINK("http://www.twitter.com/NathanBLawrence/status/992535667098963973", "992535667098963973")</f>
        <v/>
      </c>
      <c r="B207" s="2" t="n">
        <v>43224.948125</v>
      </c>
      <c r="C207" t="n">
        <v>0</v>
      </c>
      <c r="D207" t="n">
        <v>16</v>
      </c>
      <c r="E207" t="s">
        <v>218</v>
      </c>
      <c r="F207">
        <f>HYPERLINK("http://pbs.twimg.com/media/DcYvVvjW0AE29zZ.jpg", "http://pbs.twimg.com/media/DcYvVvjW0AE29zZ.jpg")</f>
        <v/>
      </c>
      <c r="G207" t="s"/>
      <c r="H207" t="s"/>
      <c r="I207" t="s"/>
      <c r="J207" t="n">
        <v>-0.2617</v>
      </c>
      <c r="K207" t="n">
        <v>0.076</v>
      </c>
      <c r="L207" t="n">
        <v>0.924</v>
      </c>
      <c r="M207" t="n">
        <v>0</v>
      </c>
    </row>
    <row r="208" spans="1:13">
      <c r="A208" s="1">
        <f>HYPERLINK("http://www.twitter.com/NathanBLawrence/status/992233732059942912", "992233732059942912")</f>
        <v/>
      </c>
      <c r="B208" s="2" t="n">
        <v>43224.11494212963</v>
      </c>
      <c r="C208" t="n">
        <v>7</v>
      </c>
      <c r="D208" t="n">
        <v>5</v>
      </c>
      <c r="E208" t="s">
        <v>219</v>
      </c>
      <c r="F208" t="s"/>
      <c r="G208" t="s"/>
      <c r="H208" t="s"/>
      <c r="I208" t="s"/>
      <c r="J208" t="n">
        <v>0</v>
      </c>
      <c r="K208" t="n">
        <v>0</v>
      </c>
      <c r="L208" t="n">
        <v>1</v>
      </c>
      <c r="M208" t="n">
        <v>0</v>
      </c>
    </row>
    <row r="209" spans="1:13">
      <c r="A209" s="1">
        <f>HYPERLINK("http://www.twitter.com/NathanBLawrence/status/992232900287455235", "992232900287455235")</f>
        <v/>
      </c>
      <c r="B209" s="2" t="n">
        <v>43224.11263888889</v>
      </c>
      <c r="C209" t="n">
        <v>1</v>
      </c>
      <c r="D209" t="n">
        <v>0</v>
      </c>
      <c r="E209" t="s">
        <v>220</v>
      </c>
      <c r="F209" t="s"/>
      <c r="G209" t="s"/>
      <c r="H209" t="s"/>
      <c r="I209" t="s"/>
      <c r="J209" t="n">
        <v>0.4767</v>
      </c>
      <c r="K209" t="n">
        <v>0</v>
      </c>
      <c r="L209" t="n">
        <v>0.6929999999999999</v>
      </c>
      <c r="M209" t="n">
        <v>0.307</v>
      </c>
    </row>
    <row r="210" spans="1:13">
      <c r="A210" s="1">
        <f>HYPERLINK("http://www.twitter.com/NathanBLawrence/status/992231496411951105", "992231496411951105")</f>
        <v/>
      </c>
      <c r="B210" s="2" t="n">
        <v>43224.10877314815</v>
      </c>
      <c r="C210" t="n">
        <v>0</v>
      </c>
      <c r="D210" t="n">
        <v>2</v>
      </c>
      <c r="E210" t="s">
        <v>221</v>
      </c>
      <c r="F210" t="s"/>
      <c r="G210" t="s"/>
      <c r="H210" t="s"/>
      <c r="I210" t="s"/>
      <c r="J210" t="n">
        <v>0</v>
      </c>
      <c r="K210" t="n">
        <v>0</v>
      </c>
      <c r="L210" t="n">
        <v>1</v>
      </c>
      <c r="M210" t="n">
        <v>0</v>
      </c>
    </row>
    <row r="211" spans="1:13">
      <c r="A211" s="1">
        <f>HYPERLINK("http://www.twitter.com/NathanBLawrence/status/992108984076300288", "992108984076300288")</f>
        <v/>
      </c>
      <c r="B211" s="2" t="n">
        <v>43223.77069444444</v>
      </c>
      <c r="C211" t="n">
        <v>0</v>
      </c>
      <c r="D211" t="n">
        <v>18</v>
      </c>
      <c r="E211" t="s">
        <v>222</v>
      </c>
      <c r="F211">
        <f>HYPERLINK("http://pbs.twimg.com/media/DcPevNVUwAIDIyV.jpg", "http://pbs.twimg.com/media/DcPevNVUwAIDIyV.jpg")</f>
        <v/>
      </c>
      <c r="G211" t="s"/>
      <c r="H211" t="s"/>
      <c r="I211" t="s"/>
      <c r="J211" t="n">
        <v>0</v>
      </c>
      <c r="K211" t="n">
        <v>0</v>
      </c>
      <c r="L211" t="n">
        <v>1</v>
      </c>
      <c r="M211" t="n">
        <v>0</v>
      </c>
    </row>
    <row r="212" spans="1:13">
      <c r="A212" s="1">
        <f>HYPERLINK("http://www.twitter.com/NathanBLawrence/status/992108770611351552", "992108770611351552")</f>
        <v/>
      </c>
      <c r="B212" s="2" t="n">
        <v>43223.77011574074</v>
      </c>
      <c r="C212" t="n">
        <v>0</v>
      </c>
      <c r="D212" t="n">
        <v>0</v>
      </c>
      <c r="E212" t="s">
        <v>223</v>
      </c>
      <c r="F212" t="s"/>
      <c r="G212" t="s"/>
      <c r="H212" t="s"/>
      <c r="I212" t="s"/>
      <c r="J212" t="n">
        <v>-0.9677</v>
      </c>
      <c r="K212" t="n">
        <v>0.414</v>
      </c>
      <c r="L212" t="n">
        <v>0.586</v>
      </c>
      <c r="M212" t="n">
        <v>0</v>
      </c>
    </row>
    <row r="213" spans="1:13">
      <c r="A213" s="1">
        <f>HYPERLINK("http://www.twitter.com/NathanBLawrence/status/992027945731534848", "992027945731534848")</f>
        <v/>
      </c>
      <c r="B213" s="2" t="n">
        <v>43223.54707175926</v>
      </c>
      <c r="C213" t="n">
        <v>1</v>
      </c>
      <c r="D213" t="n">
        <v>0</v>
      </c>
      <c r="E213" t="s">
        <v>224</v>
      </c>
      <c r="F213" t="s"/>
      <c r="G213" t="s"/>
      <c r="H213" t="s"/>
      <c r="I213" t="s"/>
      <c r="J213" t="n">
        <v>0</v>
      </c>
      <c r="K213" t="n">
        <v>0</v>
      </c>
      <c r="L213" t="n">
        <v>1</v>
      </c>
      <c r="M213" t="n">
        <v>0</v>
      </c>
    </row>
    <row r="214" spans="1:13">
      <c r="A214" s="1">
        <f>HYPERLINK("http://www.twitter.com/NathanBLawrence/status/992027673705762817", "992027673705762817")</f>
        <v/>
      </c>
      <c r="B214" s="2" t="n">
        <v>43223.54633101852</v>
      </c>
      <c r="C214" t="n">
        <v>10</v>
      </c>
      <c r="D214" t="n">
        <v>5</v>
      </c>
      <c r="E214" t="s">
        <v>225</v>
      </c>
      <c r="F214" t="s"/>
      <c r="G214" t="s"/>
      <c r="H214" t="s"/>
      <c r="I214" t="s"/>
      <c r="J214" t="n">
        <v>-0.68</v>
      </c>
      <c r="K214" t="n">
        <v>0.202</v>
      </c>
      <c r="L214" t="n">
        <v>0.699</v>
      </c>
      <c r="M214" t="n">
        <v>0.099</v>
      </c>
    </row>
    <row r="215" spans="1:13">
      <c r="A215" s="1">
        <f>HYPERLINK("http://www.twitter.com/NathanBLawrence/status/992025434874359809", "992025434874359809")</f>
        <v/>
      </c>
      <c r="B215" s="2" t="n">
        <v>43223.54015046296</v>
      </c>
      <c r="C215" t="n">
        <v>0</v>
      </c>
      <c r="D215" t="n">
        <v>3</v>
      </c>
      <c r="E215" t="s">
        <v>226</v>
      </c>
      <c r="F215" t="s"/>
      <c r="G215" t="s"/>
      <c r="H215" t="s"/>
      <c r="I215" t="s"/>
      <c r="J215" t="n">
        <v>0</v>
      </c>
      <c r="K215" t="n">
        <v>0</v>
      </c>
      <c r="L215" t="n">
        <v>1</v>
      </c>
      <c r="M215" t="n">
        <v>0</v>
      </c>
    </row>
    <row r="216" spans="1:13">
      <c r="A216" s="1">
        <f>HYPERLINK("http://www.twitter.com/NathanBLawrence/status/992023276011577344", "992023276011577344")</f>
        <v/>
      </c>
      <c r="B216" s="2" t="n">
        <v>43223.53418981482</v>
      </c>
      <c r="C216" t="n">
        <v>0</v>
      </c>
      <c r="D216" t="n">
        <v>11</v>
      </c>
      <c r="E216" t="s">
        <v>227</v>
      </c>
      <c r="F216" t="s"/>
      <c r="G216" t="s"/>
      <c r="H216" t="s"/>
      <c r="I216" t="s"/>
      <c r="J216" t="n">
        <v>-0.0772</v>
      </c>
      <c r="K216" t="n">
        <v>0.139</v>
      </c>
      <c r="L216" t="n">
        <v>0.735</v>
      </c>
      <c r="M216" t="n">
        <v>0.127</v>
      </c>
    </row>
    <row r="217" spans="1:13">
      <c r="A217" s="1">
        <f>HYPERLINK("http://www.twitter.com/NathanBLawrence/status/992021198384128000", "992021198384128000")</f>
        <v/>
      </c>
      <c r="B217" s="2" t="n">
        <v>43223.52846064815</v>
      </c>
      <c r="C217" t="n">
        <v>1</v>
      </c>
      <c r="D217" t="n">
        <v>1</v>
      </c>
      <c r="E217" t="s">
        <v>228</v>
      </c>
      <c r="F217">
        <f>HYPERLINK("http://pbs.twimg.com/media/DcReBIHV0AAOW9r.jpg", "http://pbs.twimg.com/media/DcReBIHV0AAOW9r.jpg")</f>
        <v/>
      </c>
      <c r="G217" t="s"/>
      <c r="H217" t="s"/>
      <c r="I217" t="s"/>
      <c r="J217" t="n">
        <v>0.7755</v>
      </c>
      <c r="K217" t="n">
        <v>0.082</v>
      </c>
      <c r="L217" t="n">
        <v>0.663</v>
      </c>
      <c r="M217" t="n">
        <v>0.255</v>
      </c>
    </row>
    <row r="218" spans="1:13">
      <c r="A218" s="1">
        <f>HYPERLINK("http://www.twitter.com/NathanBLawrence/status/992019719988408320", "992019719988408320")</f>
        <v/>
      </c>
      <c r="B218" s="2" t="n">
        <v>43223.524375</v>
      </c>
      <c r="C218" t="n">
        <v>1</v>
      </c>
      <c r="D218" t="n">
        <v>1</v>
      </c>
      <c r="E218" t="s">
        <v>229</v>
      </c>
      <c r="F218">
        <f>HYPERLINK("http://pbs.twimg.com/media/DcRcrDmV0AEYn3t.jpg", "http://pbs.twimg.com/media/DcRcrDmV0AEYn3t.jpg")</f>
        <v/>
      </c>
      <c r="G218" t="s"/>
      <c r="H218" t="s"/>
      <c r="I218" t="s"/>
      <c r="J218" t="n">
        <v>0</v>
      </c>
      <c r="K218" t="n">
        <v>0</v>
      </c>
      <c r="L218" t="n">
        <v>1</v>
      </c>
      <c r="M218" t="n">
        <v>0</v>
      </c>
    </row>
    <row r="219" spans="1:13">
      <c r="A219" s="1">
        <f>HYPERLINK("http://www.twitter.com/NathanBLawrence/status/992017997190647808", "992017997190647808")</f>
        <v/>
      </c>
      <c r="B219" s="2" t="n">
        <v>43223.51961805556</v>
      </c>
      <c r="C219" t="n">
        <v>3</v>
      </c>
      <c r="D219" t="n">
        <v>3</v>
      </c>
      <c r="E219" t="s">
        <v>230</v>
      </c>
      <c r="F219" t="s"/>
      <c r="G219" t="s"/>
      <c r="H219" t="s"/>
      <c r="I219" t="s"/>
      <c r="J219" t="n">
        <v>0.4299</v>
      </c>
      <c r="K219" t="n">
        <v>0.08599999999999999</v>
      </c>
      <c r="L219" t="n">
        <v>0.851</v>
      </c>
      <c r="M219" t="n">
        <v>0.063</v>
      </c>
    </row>
    <row r="220" spans="1:13">
      <c r="A220" s="1">
        <f>HYPERLINK("http://www.twitter.com/NathanBLawrence/status/991828372601925632", "991828372601925632")</f>
        <v/>
      </c>
      <c r="B220" s="2" t="n">
        <v>43222.99635416667</v>
      </c>
      <c r="C220" t="n">
        <v>0</v>
      </c>
      <c r="D220" t="n">
        <v>0</v>
      </c>
      <c r="E220" t="s">
        <v>231</v>
      </c>
      <c r="F220" t="s"/>
      <c r="G220" t="s"/>
      <c r="H220" t="s"/>
      <c r="I220" t="s"/>
      <c r="J220" t="n">
        <v>0</v>
      </c>
      <c r="K220" t="n">
        <v>0</v>
      </c>
      <c r="L220" t="n">
        <v>1</v>
      </c>
      <c r="M220" t="n">
        <v>0</v>
      </c>
    </row>
    <row r="221" spans="1:13">
      <c r="A221" s="1">
        <f>HYPERLINK("http://www.twitter.com/NathanBLawrence/status/991828148395364352", "991828148395364352")</f>
        <v/>
      </c>
      <c r="B221" s="2" t="n">
        <v>43222.99574074074</v>
      </c>
      <c r="C221" t="n">
        <v>5</v>
      </c>
      <c r="D221" t="n">
        <v>3</v>
      </c>
      <c r="E221" t="s">
        <v>232</v>
      </c>
      <c r="F221" t="s"/>
      <c r="G221" t="s"/>
      <c r="H221" t="s"/>
      <c r="I221" t="s"/>
      <c r="J221" t="n">
        <v>0</v>
      </c>
      <c r="K221" t="n">
        <v>0</v>
      </c>
      <c r="L221" t="n">
        <v>1</v>
      </c>
      <c r="M221" t="n">
        <v>0</v>
      </c>
    </row>
    <row r="222" spans="1:13">
      <c r="A222" s="1">
        <f>HYPERLINK("http://www.twitter.com/NathanBLawrence/status/991827150880825344", "991827150880825344")</f>
        <v/>
      </c>
      <c r="B222" s="2" t="n">
        <v>43222.99298611111</v>
      </c>
      <c r="C222" t="n">
        <v>0</v>
      </c>
      <c r="D222" t="n">
        <v>0</v>
      </c>
      <c r="E222" t="s">
        <v>233</v>
      </c>
      <c r="F222" t="s"/>
      <c r="G222" t="s"/>
      <c r="H222" t="s"/>
      <c r="I222" t="s"/>
      <c r="J222" t="n">
        <v>-0.4648</v>
      </c>
      <c r="K222" t="n">
        <v>0.202</v>
      </c>
      <c r="L222" t="n">
        <v>0.798</v>
      </c>
      <c r="M222" t="n">
        <v>0</v>
      </c>
    </row>
    <row r="223" spans="1:13">
      <c r="A223" s="1">
        <f>HYPERLINK("http://www.twitter.com/NathanBLawrence/status/991825737626898433", "991825737626898433")</f>
        <v/>
      </c>
      <c r="B223" s="2" t="n">
        <v>43222.98908564815</v>
      </c>
      <c r="C223" t="n">
        <v>0</v>
      </c>
      <c r="D223" t="n">
        <v>0</v>
      </c>
      <c r="E223" t="s">
        <v>234</v>
      </c>
      <c r="F223" t="s"/>
      <c r="G223" t="s"/>
      <c r="H223" t="s"/>
      <c r="I223" t="s"/>
      <c r="J223" t="n">
        <v>0</v>
      </c>
      <c r="K223" t="n">
        <v>0</v>
      </c>
      <c r="L223" t="n">
        <v>1</v>
      </c>
      <c r="M223" t="n">
        <v>0</v>
      </c>
    </row>
    <row r="224" spans="1:13">
      <c r="A224" s="1">
        <f>HYPERLINK("http://www.twitter.com/NathanBLawrence/status/991825107000725505", "991825107000725505")</f>
        <v/>
      </c>
      <c r="B224" s="2" t="n">
        <v>43222.98734953703</v>
      </c>
      <c r="C224" t="n">
        <v>0</v>
      </c>
      <c r="D224" t="n">
        <v>7</v>
      </c>
      <c r="E224" t="s">
        <v>235</v>
      </c>
      <c r="F224" t="s"/>
      <c r="G224" t="s"/>
      <c r="H224" t="s"/>
      <c r="I224" t="s"/>
      <c r="J224" t="n">
        <v>0.2732</v>
      </c>
      <c r="K224" t="n">
        <v>0</v>
      </c>
      <c r="L224" t="n">
        <v>0.89</v>
      </c>
      <c r="M224" t="n">
        <v>0.11</v>
      </c>
    </row>
    <row r="225" spans="1:13">
      <c r="A225" s="1">
        <f>HYPERLINK("http://www.twitter.com/NathanBLawrence/status/991824555915251718", "991824555915251718")</f>
        <v/>
      </c>
      <c r="B225" s="2" t="n">
        <v>43222.98582175926</v>
      </c>
      <c r="C225" t="n">
        <v>14</v>
      </c>
      <c r="D225" t="n">
        <v>11</v>
      </c>
      <c r="E225" t="s">
        <v>236</v>
      </c>
      <c r="F225" t="s"/>
      <c r="G225" t="s"/>
      <c r="H225" t="s"/>
      <c r="I225" t="s"/>
      <c r="J225" t="n">
        <v>0</v>
      </c>
      <c r="K225" t="n">
        <v>0</v>
      </c>
      <c r="L225" t="n">
        <v>1</v>
      </c>
      <c r="M225" t="n">
        <v>0</v>
      </c>
    </row>
    <row r="226" spans="1:13">
      <c r="A226" s="1">
        <f>HYPERLINK("http://www.twitter.com/NathanBLawrence/status/991824035146338305", "991824035146338305")</f>
        <v/>
      </c>
      <c r="B226" s="2" t="n">
        <v>43222.98438657408</v>
      </c>
      <c r="C226" t="n">
        <v>3</v>
      </c>
      <c r="D226" t="n">
        <v>1</v>
      </c>
      <c r="E226" t="s">
        <v>237</v>
      </c>
      <c r="F226" t="s"/>
      <c r="G226" t="s"/>
      <c r="H226" t="s"/>
      <c r="I226" t="s"/>
      <c r="J226" t="n">
        <v>-0.4995</v>
      </c>
      <c r="K226" t="n">
        <v>0.16</v>
      </c>
      <c r="L226" t="n">
        <v>0.84</v>
      </c>
      <c r="M226" t="n">
        <v>0</v>
      </c>
    </row>
    <row r="227" spans="1:13">
      <c r="A227" s="1">
        <f>HYPERLINK("http://www.twitter.com/NathanBLawrence/status/991823104795185152", "991823104795185152")</f>
        <v/>
      </c>
      <c r="B227" s="2" t="n">
        <v>43222.98182870371</v>
      </c>
      <c r="C227" t="n">
        <v>1</v>
      </c>
      <c r="D227" t="n">
        <v>0</v>
      </c>
      <c r="E227" t="s">
        <v>238</v>
      </c>
      <c r="F227" t="s"/>
      <c r="G227" t="s"/>
      <c r="H227" t="s"/>
      <c r="I227" t="s"/>
      <c r="J227" t="n">
        <v>0</v>
      </c>
      <c r="K227" t="n">
        <v>0</v>
      </c>
      <c r="L227" t="n">
        <v>1</v>
      </c>
      <c r="M227" t="n">
        <v>0</v>
      </c>
    </row>
    <row r="228" spans="1:13">
      <c r="A228" s="1">
        <f>HYPERLINK("http://www.twitter.com/NathanBLawrence/status/991818359485366272", "991818359485366272")</f>
        <v/>
      </c>
      <c r="B228" s="2" t="n">
        <v>43222.96872685185</v>
      </c>
      <c r="C228" t="n">
        <v>2</v>
      </c>
      <c r="D228" t="n">
        <v>1</v>
      </c>
      <c r="E228" t="s">
        <v>239</v>
      </c>
      <c r="F228" t="s"/>
      <c r="G228" t="s"/>
      <c r="H228" t="s"/>
      <c r="I228" t="s"/>
      <c r="J228" t="n">
        <v>0</v>
      </c>
      <c r="K228" t="n">
        <v>0</v>
      </c>
      <c r="L228" t="n">
        <v>1</v>
      </c>
      <c r="M228" t="n">
        <v>0</v>
      </c>
    </row>
    <row r="229" spans="1:13">
      <c r="A229" s="1">
        <f>HYPERLINK("http://www.twitter.com/NathanBLawrence/status/991818054505062401", "991818054505062401")</f>
        <v/>
      </c>
      <c r="B229" s="2" t="n">
        <v>43222.96788194445</v>
      </c>
      <c r="C229" t="n">
        <v>2</v>
      </c>
      <c r="D229" t="n">
        <v>1</v>
      </c>
      <c r="E229" t="s">
        <v>240</v>
      </c>
      <c r="F229" t="s"/>
      <c r="G229" t="s"/>
      <c r="H229" t="s"/>
      <c r="I229" t="s"/>
      <c r="J229" t="n">
        <v>0</v>
      </c>
      <c r="K229" t="n">
        <v>0</v>
      </c>
      <c r="L229" t="n">
        <v>1</v>
      </c>
      <c r="M229" t="n">
        <v>0</v>
      </c>
    </row>
    <row r="230" spans="1:13">
      <c r="A230" s="1">
        <f>HYPERLINK("http://www.twitter.com/NathanBLawrence/status/991816532228440065", "991816532228440065")</f>
        <v/>
      </c>
      <c r="B230" s="2" t="n">
        <v>43222.96369212963</v>
      </c>
      <c r="C230" t="n">
        <v>1</v>
      </c>
      <c r="D230" t="n">
        <v>1</v>
      </c>
      <c r="E230" t="s">
        <v>241</v>
      </c>
      <c r="F230" t="s"/>
      <c r="G230" t="s"/>
      <c r="H230" t="s"/>
      <c r="I230" t="s"/>
      <c r="J230" t="n">
        <v>0.9558</v>
      </c>
      <c r="K230" t="n">
        <v>0</v>
      </c>
      <c r="L230" t="n">
        <v>0.696</v>
      </c>
      <c r="M230" t="n">
        <v>0.304</v>
      </c>
    </row>
    <row r="231" spans="1:13">
      <c r="A231" s="1">
        <f>HYPERLINK("http://www.twitter.com/NathanBLawrence/status/991814342986301440", "991814342986301440")</f>
        <v/>
      </c>
      <c r="B231" s="2" t="n">
        <v>43222.95765046297</v>
      </c>
      <c r="C231" t="n">
        <v>3</v>
      </c>
      <c r="D231" t="n">
        <v>2</v>
      </c>
      <c r="E231" t="s">
        <v>242</v>
      </c>
      <c r="F231" t="s"/>
      <c r="G231" t="s"/>
      <c r="H231" t="s"/>
      <c r="I231" t="s"/>
      <c r="J231" t="n">
        <v>0</v>
      </c>
      <c r="K231" t="n">
        <v>0</v>
      </c>
      <c r="L231" t="n">
        <v>1</v>
      </c>
      <c r="M231" t="n">
        <v>0</v>
      </c>
    </row>
    <row r="232" spans="1:13">
      <c r="A232" s="1">
        <f>HYPERLINK("http://www.twitter.com/NathanBLawrence/status/991489414546247680", "991489414546247680")</f>
        <v/>
      </c>
      <c r="B232" s="2" t="n">
        <v>43222.06101851852</v>
      </c>
      <c r="C232" t="n">
        <v>0</v>
      </c>
      <c r="D232" t="n">
        <v>14</v>
      </c>
      <c r="E232" t="s">
        <v>243</v>
      </c>
      <c r="F232" t="s"/>
      <c r="G232" t="s"/>
      <c r="H232" t="s"/>
      <c r="I232" t="s"/>
      <c r="J232" t="n">
        <v>-0.7315</v>
      </c>
      <c r="K232" t="n">
        <v>0.23</v>
      </c>
      <c r="L232" t="n">
        <v>0.77</v>
      </c>
      <c r="M232" t="n">
        <v>0</v>
      </c>
    </row>
    <row r="233" spans="1:13">
      <c r="A233" s="1">
        <f>HYPERLINK("http://www.twitter.com/NathanBLawrence/status/991489201114943488", "991489201114943488")</f>
        <v/>
      </c>
      <c r="B233" s="2" t="n">
        <v>43222.06042824074</v>
      </c>
      <c r="C233" t="n">
        <v>0</v>
      </c>
      <c r="D233" t="n">
        <v>7</v>
      </c>
      <c r="E233" t="s">
        <v>244</v>
      </c>
      <c r="F233" t="s"/>
      <c r="G233" t="s"/>
      <c r="H233" t="s"/>
      <c r="I233" t="s"/>
      <c r="J233" t="n">
        <v>-0.7783</v>
      </c>
      <c r="K233" t="n">
        <v>0.375</v>
      </c>
      <c r="L233" t="n">
        <v>0.625</v>
      </c>
      <c r="M233" t="n">
        <v>0</v>
      </c>
    </row>
    <row r="234" spans="1:13">
      <c r="A234" s="1">
        <f>HYPERLINK("http://www.twitter.com/NathanBLawrence/status/991488578692767745", "991488578692767745")</f>
        <v/>
      </c>
      <c r="B234" s="2" t="n">
        <v>43222.0587037037</v>
      </c>
      <c r="C234" t="n">
        <v>0</v>
      </c>
      <c r="D234" t="n">
        <v>2</v>
      </c>
      <c r="E234" t="s">
        <v>245</v>
      </c>
      <c r="F234" t="s"/>
      <c r="G234" t="s"/>
      <c r="H234" t="s"/>
      <c r="I234" t="s"/>
      <c r="J234" t="n">
        <v>0.046</v>
      </c>
      <c r="K234" t="n">
        <v>0.093</v>
      </c>
      <c r="L234" t="n">
        <v>0.801</v>
      </c>
      <c r="M234" t="n">
        <v>0.105</v>
      </c>
    </row>
    <row r="235" spans="1:13">
      <c r="A235" s="1">
        <f>HYPERLINK("http://www.twitter.com/NathanBLawrence/status/991488037598220289", "991488037598220289")</f>
        <v/>
      </c>
      <c r="B235" s="2" t="n">
        <v>43222.05721064815</v>
      </c>
      <c r="C235" t="n">
        <v>0</v>
      </c>
      <c r="D235" t="n">
        <v>10</v>
      </c>
      <c r="E235" t="s">
        <v>246</v>
      </c>
      <c r="F235" t="s"/>
      <c r="G235" t="s"/>
      <c r="H235" t="s"/>
      <c r="I235" t="s"/>
      <c r="J235" t="n">
        <v>0</v>
      </c>
      <c r="K235" t="n">
        <v>0</v>
      </c>
      <c r="L235" t="n">
        <v>1</v>
      </c>
      <c r="M235" t="n">
        <v>0</v>
      </c>
    </row>
    <row r="236" spans="1:13">
      <c r="A236" s="1">
        <f>HYPERLINK("http://www.twitter.com/NathanBLawrence/status/991487854009356289", "991487854009356289")</f>
        <v/>
      </c>
      <c r="B236" s="2" t="n">
        <v>43222.05671296296</v>
      </c>
      <c r="C236" t="n">
        <v>0</v>
      </c>
      <c r="D236" t="n">
        <v>12</v>
      </c>
      <c r="E236" t="s">
        <v>247</v>
      </c>
      <c r="F236">
        <f>HYPERLINK("http://pbs.twimg.com/media/DcJHSf2UwAALy5c.jpg", "http://pbs.twimg.com/media/DcJHSf2UwAALy5c.jpg")</f>
        <v/>
      </c>
      <c r="G236" t="s"/>
      <c r="H236" t="s"/>
      <c r="I236" t="s"/>
      <c r="J236" t="n">
        <v>-0.2103</v>
      </c>
      <c r="K236" t="n">
        <v>0.233</v>
      </c>
      <c r="L236" t="n">
        <v>0.5629999999999999</v>
      </c>
      <c r="M236" t="n">
        <v>0.204</v>
      </c>
    </row>
    <row r="237" spans="1:13">
      <c r="A237" s="1">
        <f>HYPERLINK("http://www.twitter.com/NathanBLawrence/status/991487572143755265", "991487572143755265")</f>
        <v/>
      </c>
      <c r="B237" s="2" t="n">
        <v>43222.05592592592</v>
      </c>
      <c r="C237" t="n">
        <v>0</v>
      </c>
      <c r="D237" t="n">
        <v>0</v>
      </c>
      <c r="E237" t="s">
        <v>248</v>
      </c>
      <c r="F237" t="s"/>
      <c r="G237" t="s"/>
      <c r="H237" t="s"/>
      <c r="I237" t="s"/>
      <c r="J237" t="n">
        <v>0.6369</v>
      </c>
      <c r="K237" t="n">
        <v>0</v>
      </c>
      <c r="L237" t="n">
        <v>0.826</v>
      </c>
      <c r="M237" t="n">
        <v>0.174</v>
      </c>
    </row>
    <row r="238" spans="1:13">
      <c r="A238" s="1">
        <f>HYPERLINK("http://www.twitter.com/NathanBLawrence/status/991485957097558016", "991485957097558016")</f>
        <v/>
      </c>
      <c r="B238" s="2" t="n">
        <v>43222.0514699074</v>
      </c>
      <c r="C238" t="n">
        <v>0</v>
      </c>
      <c r="D238" t="n">
        <v>17</v>
      </c>
      <c r="E238" t="s">
        <v>249</v>
      </c>
      <c r="F238">
        <f>HYPERLINK("http://pbs.twimg.com/media/DcJaQShWAAAeR28.jpg", "http://pbs.twimg.com/media/DcJaQShWAAAeR28.jpg")</f>
        <v/>
      </c>
      <c r="G238" t="s"/>
      <c r="H238" t="s"/>
      <c r="I238" t="s"/>
      <c r="J238" t="n">
        <v>0.6486</v>
      </c>
      <c r="K238" t="n">
        <v>0</v>
      </c>
      <c r="L238" t="n">
        <v>0.773</v>
      </c>
      <c r="M238" t="n">
        <v>0.227</v>
      </c>
    </row>
    <row r="239" spans="1:13">
      <c r="A239" s="1">
        <f>HYPERLINK("http://www.twitter.com/NathanBLawrence/status/991485834955280384", "991485834955280384")</f>
        <v/>
      </c>
      <c r="B239" s="2" t="n">
        <v>43222.05113425926</v>
      </c>
      <c r="C239" t="n">
        <v>0</v>
      </c>
      <c r="D239" t="n">
        <v>4</v>
      </c>
      <c r="E239" t="s">
        <v>250</v>
      </c>
      <c r="F239">
        <f>HYPERLINK("http://pbs.twimg.com/media/DcHLyfuW0AAAqwK.jpg", "http://pbs.twimg.com/media/DcHLyfuW0AAAqwK.jpg")</f>
        <v/>
      </c>
      <c r="G239" t="s"/>
      <c r="H239" t="s"/>
      <c r="I239" t="s"/>
      <c r="J239" t="n">
        <v>0.3612</v>
      </c>
      <c r="K239" t="n">
        <v>0</v>
      </c>
      <c r="L239" t="n">
        <v>0.857</v>
      </c>
      <c r="M239" t="n">
        <v>0.143</v>
      </c>
    </row>
    <row r="240" spans="1:13">
      <c r="A240" s="1">
        <f>HYPERLINK("http://www.twitter.com/NathanBLawrence/status/991485522085339136", "991485522085339136")</f>
        <v/>
      </c>
      <c r="B240" s="2" t="n">
        <v>43222.05027777778</v>
      </c>
      <c r="C240" t="n">
        <v>0</v>
      </c>
      <c r="D240" t="n">
        <v>28</v>
      </c>
      <c r="E240" t="s">
        <v>251</v>
      </c>
      <c r="F240" t="s"/>
      <c r="G240" t="s"/>
      <c r="H240" t="s"/>
      <c r="I240" t="s"/>
      <c r="J240" t="n">
        <v>0.25</v>
      </c>
      <c r="K240" t="n">
        <v>0.062</v>
      </c>
      <c r="L240" t="n">
        <v>0.839</v>
      </c>
      <c r="M240" t="n">
        <v>0.099</v>
      </c>
    </row>
    <row r="241" spans="1:13">
      <c r="A241" s="1">
        <f>HYPERLINK("http://www.twitter.com/NathanBLawrence/status/991484858575867905", "991484858575867905")</f>
        <v/>
      </c>
      <c r="B241" s="2" t="n">
        <v>43222.0484375</v>
      </c>
      <c r="C241" t="n">
        <v>0</v>
      </c>
      <c r="D241" t="n">
        <v>5</v>
      </c>
      <c r="E241" t="s">
        <v>252</v>
      </c>
      <c r="F241" t="s"/>
      <c r="G241" t="s"/>
      <c r="H241" t="s"/>
      <c r="I241" t="s"/>
      <c r="J241" t="n">
        <v>0.1779</v>
      </c>
      <c r="K241" t="n">
        <v>0.153</v>
      </c>
      <c r="L241" t="n">
        <v>0.71</v>
      </c>
      <c r="M241" t="n">
        <v>0.137</v>
      </c>
    </row>
    <row r="242" spans="1:13">
      <c r="A242" s="1">
        <f>HYPERLINK("http://www.twitter.com/NathanBLawrence/status/991478162340110337", "991478162340110337")</f>
        <v/>
      </c>
      <c r="B242" s="2" t="n">
        <v>43222.02996527778</v>
      </c>
      <c r="C242" t="n">
        <v>0</v>
      </c>
      <c r="D242" t="n">
        <v>7</v>
      </c>
      <c r="E242" t="s">
        <v>253</v>
      </c>
      <c r="F242" t="s"/>
      <c r="G242" t="s"/>
      <c r="H242" t="s"/>
      <c r="I242" t="s"/>
      <c r="J242" t="n">
        <v>-0.6597</v>
      </c>
      <c r="K242" t="n">
        <v>0.231</v>
      </c>
      <c r="L242" t="n">
        <v>0.769</v>
      </c>
      <c r="M242" t="n">
        <v>0</v>
      </c>
    </row>
    <row r="243" spans="1:13">
      <c r="A243" s="1">
        <f>HYPERLINK("http://www.twitter.com/NathanBLawrence/status/991478070778482688", "991478070778482688")</f>
        <v/>
      </c>
      <c r="B243" s="2" t="n">
        <v>43222.02971064814</v>
      </c>
      <c r="C243" t="n">
        <v>0</v>
      </c>
      <c r="D243" t="n">
        <v>15</v>
      </c>
      <c r="E243" t="s">
        <v>254</v>
      </c>
      <c r="F243">
        <f>HYPERLINK("http://pbs.twimg.com/media/DcJAujXXkAARzS6.jpg", "http://pbs.twimg.com/media/DcJAujXXkAARzS6.jpg")</f>
        <v/>
      </c>
      <c r="G243" t="s"/>
      <c r="H243" t="s"/>
      <c r="I243" t="s"/>
      <c r="J243" t="n">
        <v>0</v>
      </c>
      <c r="K243" t="n">
        <v>0</v>
      </c>
      <c r="L243" t="n">
        <v>1</v>
      </c>
      <c r="M243" t="n">
        <v>0</v>
      </c>
    </row>
    <row r="244" spans="1:13">
      <c r="A244" s="1">
        <f>HYPERLINK("http://www.twitter.com/NathanBLawrence/status/991477472670691329", "991477472670691329")</f>
        <v/>
      </c>
      <c r="B244" s="2" t="n">
        <v>43222.02805555556</v>
      </c>
      <c r="C244" t="n">
        <v>0</v>
      </c>
      <c r="D244" t="n">
        <v>77</v>
      </c>
      <c r="E244" t="s">
        <v>255</v>
      </c>
      <c r="F244" t="s"/>
      <c r="G244" t="s"/>
      <c r="H244" t="s"/>
      <c r="I244" t="s"/>
      <c r="J244" t="n">
        <v>-0.34</v>
      </c>
      <c r="K244" t="n">
        <v>0.08799999999999999</v>
      </c>
      <c r="L244" t="n">
        <v>0.912</v>
      </c>
      <c r="M244" t="n">
        <v>0</v>
      </c>
    </row>
    <row r="245" spans="1:13">
      <c r="A245" s="1">
        <f>HYPERLINK("http://www.twitter.com/NathanBLawrence/status/991341967681425408", "991341967681425408")</f>
        <v/>
      </c>
      <c r="B245" s="2" t="n">
        <v>43221.65413194444</v>
      </c>
      <c r="C245" t="n">
        <v>0</v>
      </c>
      <c r="D245" t="n">
        <v>3</v>
      </c>
      <c r="E245" t="s">
        <v>256</v>
      </c>
      <c r="F245">
        <f>HYPERLINK("http://pbs.twimg.com/media/DcFRMPkU8AA9BAT.jpg", "http://pbs.twimg.com/media/DcFRMPkU8AA9BAT.jpg")</f>
        <v/>
      </c>
      <c r="G245" t="s"/>
      <c r="H245" t="s"/>
      <c r="I245" t="s"/>
      <c r="J245" t="n">
        <v>0</v>
      </c>
      <c r="K245" t="n">
        <v>0</v>
      </c>
      <c r="L245" t="n">
        <v>1</v>
      </c>
      <c r="M245" t="n">
        <v>0</v>
      </c>
    </row>
    <row r="246" spans="1:13">
      <c r="A246" s="1">
        <f>HYPERLINK("http://www.twitter.com/NathanBLawrence/status/991141250270187520", "991141250270187520")</f>
        <v/>
      </c>
      <c r="B246" s="2" t="n">
        <v>43221.10026620371</v>
      </c>
      <c r="C246" t="n">
        <v>0</v>
      </c>
      <c r="D246" t="n">
        <v>46</v>
      </c>
      <c r="E246" t="s">
        <v>257</v>
      </c>
      <c r="F246" t="s"/>
      <c r="G246" t="s"/>
      <c r="H246" t="s"/>
      <c r="I246" t="s"/>
      <c r="J246" t="n">
        <v>-0.6143999999999999</v>
      </c>
      <c r="K246" t="n">
        <v>0.179</v>
      </c>
      <c r="L246" t="n">
        <v>0.821</v>
      </c>
      <c r="M246" t="n">
        <v>0</v>
      </c>
    </row>
    <row r="247" spans="1:13">
      <c r="A247" s="1">
        <f>HYPERLINK("http://www.twitter.com/NathanBLawrence/status/991141207370817536", "991141207370817536")</f>
        <v/>
      </c>
      <c r="B247" s="2" t="n">
        <v>43221.10015046296</v>
      </c>
      <c r="C247" t="n">
        <v>0</v>
      </c>
      <c r="D247" t="n">
        <v>18</v>
      </c>
      <c r="E247" t="s">
        <v>258</v>
      </c>
      <c r="F247" t="s"/>
      <c r="G247" t="s"/>
      <c r="H247" t="s"/>
      <c r="I247" t="s"/>
      <c r="J247" t="n">
        <v>0.264</v>
      </c>
      <c r="K247" t="n">
        <v>0.08599999999999999</v>
      </c>
      <c r="L247" t="n">
        <v>0.788</v>
      </c>
      <c r="M247" t="n">
        <v>0.126</v>
      </c>
    </row>
    <row r="248" spans="1:13">
      <c r="A248" s="1">
        <f>HYPERLINK("http://www.twitter.com/NathanBLawrence/status/991141140706529280", "991141140706529280")</f>
        <v/>
      </c>
      <c r="B248" s="2" t="n">
        <v>43221.09996527778</v>
      </c>
      <c r="C248" t="n">
        <v>0</v>
      </c>
      <c r="D248" t="n">
        <v>47</v>
      </c>
      <c r="E248" t="s">
        <v>259</v>
      </c>
      <c r="F248" t="s"/>
      <c r="G248" t="s"/>
      <c r="H248" t="s"/>
      <c r="I248" t="s"/>
      <c r="J248" t="n">
        <v>0</v>
      </c>
      <c r="K248" t="n">
        <v>0</v>
      </c>
      <c r="L248" t="n">
        <v>1</v>
      </c>
      <c r="M248" t="n">
        <v>0</v>
      </c>
    </row>
    <row r="249" spans="1:13">
      <c r="A249" s="1">
        <f>HYPERLINK("http://www.twitter.com/NathanBLawrence/status/991141099866611712", "991141099866611712")</f>
        <v/>
      </c>
      <c r="B249" s="2" t="n">
        <v>43221.09984953704</v>
      </c>
      <c r="C249" t="n">
        <v>0</v>
      </c>
      <c r="D249" t="n">
        <v>34</v>
      </c>
      <c r="E249" t="s">
        <v>260</v>
      </c>
      <c r="F249" t="s"/>
      <c r="G249" t="s"/>
      <c r="H249" t="s"/>
      <c r="I249" t="s"/>
      <c r="J249" t="n">
        <v>-0.6908</v>
      </c>
      <c r="K249" t="n">
        <v>0.213</v>
      </c>
      <c r="L249" t="n">
        <v>0.787</v>
      </c>
      <c r="M249" t="n">
        <v>0</v>
      </c>
    </row>
    <row r="250" spans="1:13">
      <c r="A250" s="1">
        <f>HYPERLINK("http://www.twitter.com/NathanBLawrence/status/991141063397199873", "991141063397199873")</f>
        <v/>
      </c>
      <c r="B250" s="2" t="n">
        <v>43221.09974537037</v>
      </c>
      <c r="C250" t="n">
        <v>0</v>
      </c>
      <c r="D250" t="n">
        <v>72</v>
      </c>
      <c r="E250" t="s">
        <v>261</v>
      </c>
      <c r="F250" t="s"/>
      <c r="G250" t="s"/>
      <c r="H250" t="s"/>
      <c r="I250" t="s"/>
      <c r="J250" t="n">
        <v>-0.5423</v>
      </c>
      <c r="K250" t="n">
        <v>0.204</v>
      </c>
      <c r="L250" t="n">
        <v>0.735</v>
      </c>
      <c r="M250" t="n">
        <v>0.061</v>
      </c>
    </row>
    <row r="251" spans="1:13">
      <c r="A251" s="1">
        <f>HYPERLINK("http://www.twitter.com/NathanBLawrence/status/991140706856075264", "991140706856075264")</f>
        <v/>
      </c>
      <c r="B251" s="2" t="n">
        <v>43221.09876157407</v>
      </c>
      <c r="C251" t="n">
        <v>3</v>
      </c>
      <c r="D251" t="n">
        <v>1</v>
      </c>
      <c r="E251" t="s">
        <v>262</v>
      </c>
      <c r="F251" t="s"/>
      <c r="G251" t="s"/>
      <c r="H251" t="s"/>
      <c r="I251" t="s"/>
      <c r="J251" t="n">
        <v>-0.34</v>
      </c>
      <c r="K251" t="n">
        <v>0.211</v>
      </c>
      <c r="L251" t="n">
        <v>0.789</v>
      </c>
      <c r="M251" t="n">
        <v>0</v>
      </c>
    </row>
    <row r="252" spans="1:13">
      <c r="A252" s="1">
        <f>HYPERLINK("http://www.twitter.com/NathanBLawrence/status/991112193885294593", "991112193885294593")</f>
        <v/>
      </c>
      <c r="B252" s="2" t="n">
        <v>43221.02008101852</v>
      </c>
      <c r="C252" t="n">
        <v>0</v>
      </c>
      <c r="D252" t="n">
        <v>23</v>
      </c>
      <c r="E252" t="s">
        <v>263</v>
      </c>
      <c r="F252" t="s"/>
      <c r="G252" t="s"/>
      <c r="H252" t="s"/>
      <c r="I252" t="s"/>
      <c r="J252" t="n">
        <v>0.2263</v>
      </c>
      <c r="K252" t="n">
        <v>0</v>
      </c>
      <c r="L252" t="n">
        <v>0.917</v>
      </c>
      <c r="M252" t="n">
        <v>0.083</v>
      </c>
    </row>
    <row r="253" spans="1:13">
      <c r="A253" s="1">
        <f>HYPERLINK("http://www.twitter.com/NathanBLawrence/status/991111476701204482", "991111476701204482")</f>
        <v/>
      </c>
      <c r="B253" s="2" t="n">
        <v>43221.01810185185</v>
      </c>
      <c r="C253" t="n">
        <v>2</v>
      </c>
      <c r="D253" t="n">
        <v>0</v>
      </c>
      <c r="E253" t="s">
        <v>264</v>
      </c>
      <c r="F253" t="s"/>
      <c r="G253" t="s"/>
      <c r="H253" t="s"/>
      <c r="I253" t="s"/>
      <c r="J253" t="n">
        <v>-0.6808</v>
      </c>
      <c r="K253" t="n">
        <v>0.272</v>
      </c>
      <c r="L253" t="n">
        <v>0.728</v>
      </c>
      <c r="M253" t="n">
        <v>0</v>
      </c>
    </row>
    <row r="254" spans="1:13">
      <c r="A254" s="1">
        <f>HYPERLINK("http://www.twitter.com/NathanBLawrence/status/991110861342244864", "991110861342244864")</f>
        <v/>
      </c>
      <c r="B254" s="2" t="n">
        <v>43221.01640046296</v>
      </c>
      <c r="C254" t="n">
        <v>0</v>
      </c>
      <c r="D254" t="n">
        <v>5</v>
      </c>
      <c r="E254" t="s">
        <v>265</v>
      </c>
      <c r="F254" t="s"/>
      <c r="G254" t="s"/>
      <c r="H254" t="s"/>
      <c r="I254" t="s"/>
      <c r="J254" t="n">
        <v>0.4404</v>
      </c>
      <c r="K254" t="n">
        <v>0</v>
      </c>
      <c r="L254" t="n">
        <v>0.868</v>
      </c>
      <c r="M254" t="n">
        <v>0.132</v>
      </c>
    </row>
    <row r="255" spans="1:13">
      <c r="A255" s="1">
        <f>HYPERLINK("http://www.twitter.com/NathanBLawrence/status/991110412119805952", "991110412119805952")</f>
        <v/>
      </c>
      <c r="B255" s="2" t="n">
        <v>43221.01516203704</v>
      </c>
      <c r="C255" t="n">
        <v>0</v>
      </c>
      <c r="D255" t="n">
        <v>6</v>
      </c>
      <c r="E255" t="s">
        <v>266</v>
      </c>
      <c r="F255" t="s"/>
      <c r="G255" t="s"/>
      <c r="H255" t="s"/>
      <c r="I255" t="s"/>
      <c r="J255" t="n">
        <v>0</v>
      </c>
      <c r="K255" t="n">
        <v>0</v>
      </c>
      <c r="L255" t="n">
        <v>1</v>
      </c>
      <c r="M255" t="n">
        <v>0</v>
      </c>
    </row>
    <row r="256" spans="1:13">
      <c r="A256" s="1">
        <f>HYPERLINK("http://www.twitter.com/NathanBLawrence/status/991110367966302209", "991110367966302209")</f>
        <v/>
      </c>
      <c r="B256" s="2" t="n">
        <v>43221.0150462963</v>
      </c>
      <c r="C256" t="n">
        <v>0</v>
      </c>
      <c r="D256" t="n">
        <v>11</v>
      </c>
      <c r="E256" t="s">
        <v>267</v>
      </c>
      <c r="F256" t="s"/>
      <c r="G256" t="s"/>
      <c r="H256" t="s"/>
      <c r="I256" t="s"/>
      <c r="J256" t="n">
        <v>-0.296</v>
      </c>
      <c r="K256" t="n">
        <v>0.104</v>
      </c>
      <c r="L256" t="n">
        <v>0.896</v>
      </c>
      <c r="M256" t="n">
        <v>0</v>
      </c>
    </row>
    <row r="257" spans="1:13">
      <c r="A257" s="1">
        <f>HYPERLINK("http://www.twitter.com/NathanBLawrence/status/991110348429299714", "991110348429299714")</f>
        <v/>
      </c>
      <c r="B257" s="2" t="n">
        <v>43221.01498842592</v>
      </c>
      <c r="C257" t="n">
        <v>0</v>
      </c>
      <c r="D257" t="n">
        <v>9</v>
      </c>
      <c r="E257" t="s">
        <v>268</v>
      </c>
      <c r="F257" t="s"/>
      <c r="G257" t="s"/>
      <c r="H257" t="s"/>
      <c r="I257" t="s"/>
      <c r="J257" t="n">
        <v>0</v>
      </c>
      <c r="K257" t="n">
        <v>0</v>
      </c>
      <c r="L257" t="n">
        <v>1</v>
      </c>
      <c r="M257" t="n">
        <v>0</v>
      </c>
    </row>
    <row r="258" spans="1:13">
      <c r="A258" s="1">
        <f>HYPERLINK("http://www.twitter.com/NathanBLawrence/status/991110294549204992", "991110294549204992")</f>
        <v/>
      </c>
      <c r="B258" s="2" t="n">
        <v>43221.01483796296</v>
      </c>
      <c r="C258" t="n">
        <v>0</v>
      </c>
      <c r="D258" t="n">
        <v>5</v>
      </c>
      <c r="E258" t="s">
        <v>269</v>
      </c>
      <c r="F258" t="s"/>
      <c r="G258" t="s"/>
      <c r="H258" t="s"/>
      <c r="I258" t="s"/>
      <c r="J258" t="n">
        <v>-0.34</v>
      </c>
      <c r="K258" t="n">
        <v>0.124</v>
      </c>
      <c r="L258" t="n">
        <v>0.876</v>
      </c>
      <c r="M258" t="n">
        <v>0</v>
      </c>
    </row>
    <row r="259" spans="1:13">
      <c r="A259" s="1">
        <f>HYPERLINK("http://www.twitter.com/NathanBLawrence/status/991110277037985793", "991110277037985793")</f>
        <v/>
      </c>
      <c r="B259" s="2" t="n">
        <v>43221.01479166667</v>
      </c>
      <c r="C259" t="n">
        <v>0</v>
      </c>
      <c r="D259" t="n">
        <v>11</v>
      </c>
      <c r="E259" t="s">
        <v>270</v>
      </c>
      <c r="F259" t="s"/>
      <c r="G259" t="s"/>
      <c r="H259" t="s"/>
      <c r="I259" t="s"/>
      <c r="J259" t="n">
        <v>-0.5106000000000001</v>
      </c>
      <c r="K259" t="n">
        <v>0.121</v>
      </c>
      <c r="L259" t="n">
        <v>0.879</v>
      </c>
      <c r="M259" t="n">
        <v>0</v>
      </c>
    </row>
    <row r="260" spans="1:13">
      <c r="A260" s="1">
        <f>HYPERLINK("http://www.twitter.com/NathanBLawrence/status/991110053263495168", "991110053263495168")</f>
        <v/>
      </c>
      <c r="B260" s="2" t="n">
        <v>43221.01417824074</v>
      </c>
      <c r="C260" t="n">
        <v>0</v>
      </c>
      <c r="D260" t="n">
        <v>1</v>
      </c>
      <c r="E260" t="s">
        <v>271</v>
      </c>
      <c r="F260" t="s"/>
      <c r="G260" t="s"/>
      <c r="H260" t="s"/>
      <c r="I260" t="s"/>
      <c r="J260" t="n">
        <v>0</v>
      </c>
      <c r="K260" t="n">
        <v>0</v>
      </c>
      <c r="L260" t="n">
        <v>1</v>
      </c>
      <c r="M260" t="n">
        <v>0</v>
      </c>
    </row>
    <row r="261" spans="1:13">
      <c r="A261" s="1">
        <f>HYPERLINK("http://www.twitter.com/NathanBLawrence/status/991110004819275777", "991110004819275777")</f>
        <v/>
      </c>
      <c r="B261" s="2" t="n">
        <v>43221.01403935185</v>
      </c>
      <c r="C261" t="n">
        <v>0</v>
      </c>
      <c r="D261" t="n">
        <v>3</v>
      </c>
      <c r="E261" t="s">
        <v>272</v>
      </c>
      <c r="F261" t="s"/>
      <c r="G261" t="s"/>
      <c r="H261" t="s"/>
      <c r="I261" t="s"/>
      <c r="J261" t="n">
        <v>0.5837</v>
      </c>
      <c r="K261" t="n">
        <v>0</v>
      </c>
      <c r="L261" t="n">
        <v>0.8139999999999999</v>
      </c>
      <c r="M261" t="n">
        <v>0.186</v>
      </c>
    </row>
    <row r="262" spans="1:13">
      <c r="A262" s="1">
        <f>HYPERLINK("http://www.twitter.com/NathanBLawrence/status/991109742113296385", "991109742113296385")</f>
        <v/>
      </c>
      <c r="B262" s="2" t="n">
        <v>43221.01332175926</v>
      </c>
      <c r="C262" t="n">
        <v>0</v>
      </c>
      <c r="D262" t="n">
        <v>4</v>
      </c>
      <c r="E262" t="s">
        <v>273</v>
      </c>
      <c r="F262" t="s"/>
      <c r="G262" t="s"/>
      <c r="H262" t="s"/>
      <c r="I262" t="s"/>
      <c r="J262" t="n">
        <v>0</v>
      </c>
      <c r="K262" t="n">
        <v>0</v>
      </c>
      <c r="L262" t="n">
        <v>1</v>
      </c>
      <c r="M262" t="n">
        <v>0</v>
      </c>
    </row>
    <row r="263" spans="1:13">
      <c r="A263" s="1">
        <f>HYPERLINK("http://www.twitter.com/NathanBLawrence/status/991109300658503680", "991109300658503680")</f>
        <v/>
      </c>
      <c r="B263" s="2" t="n">
        <v>43221.0120949074</v>
      </c>
      <c r="C263" t="n">
        <v>0</v>
      </c>
      <c r="D263" t="n">
        <v>11</v>
      </c>
      <c r="E263" t="s">
        <v>274</v>
      </c>
      <c r="F263" t="s"/>
      <c r="G263" t="s"/>
      <c r="H263" t="s"/>
      <c r="I263" t="s"/>
      <c r="J263" t="n">
        <v>-0.3182</v>
      </c>
      <c r="K263" t="n">
        <v>0.145</v>
      </c>
      <c r="L263" t="n">
        <v>0.766</v>
      </c>
      <c r="M263" t="n">
        <v>0.089</v>
      </c>
    </row>
    <row r="264" spans="1:13">
      <c r="A264" s="1">
        <f>HYPERLINK("http://www.twitter.com/NathanBLawrence/status/991109183251632128", "991109183251632128")</f>
        <v/>
      </c>
      <c r="B264" s="2" t="n">
        <v>43221.01177083333</v>
      </c>
      <c r="C264" t="n">
        <v>3</v>
      </c>
      <c r="D264" t="n">
        <v>2</v>
      </c>
      <c r="E264" t="s">
        <v>275</v>
      </c>
      <c r="F264" t="s"/>
      <c r="G264" t="s"/>
      <c r="H264" t="s"/>
      <c r="I264" t="s"/>
      <c r="J264" t="n">
        <v>0</v>
      </c>
      <c r="K264" t="n">
        <v>0</v>
      </c>
      <c r="L264" t="n">
        <v>1</v>
      </c>
      <c r="M264" t="n">
        <v>0</v>
      </c>
    </row>
    <row r="265" spans="1:13">
      <c r="A265" s="1">
        <f>HYPERLINK("http://www.twitter.com/NathanBLawrence/status/991108914916876288", "991108914916876288")</f>
        <v/>
      </c>
      <c r="B265" s="2" t="n">
        <v>43221.0110300926</v>
      </c>
      <c r="C265" t="n">
        <v>0</v>
      </c>
      <c r="D265" t="n">
        <v>5</v>
      </c>
      <c r="E265" t="s">
        <v>276</v>
      </c>
      <c r="F265" t="s"/>
      <c r="G265" t="s"/>
      <c r="H265" t="s"/>
      <c r="I265" t="s"/>
      <c r="J265" t="n">
        <v>0.6597</v>
      </c>
      <c r="K265" t="n">
        <v>0.066</v>
      </c>
      <c r="L265" t="n">
        <v>0.698</v>
      </c>
      <c r="M265" t="n">
        <v>0.236</v>
      </c>
    </row>
    <row r="266" spans="1:13">
      <c r="A266" s="1">
        <f>HYPERLINK("http://www.twitter.com/NathanBLawrence/status/991108219253731328", "991108219253731328")</f>
        <v/>
      </c>
      <c r="B266" s="2" t="n">
        <v>43221.00912037037</v>
      </c>
      <c r="C266" t="n">
        <v>0</v>
      </c>
      <c r="D266" t="n">
        <v>32</v>
      </c>
      <c r="E266" t="s">
        <v>277</v>
      </c>
      <c r="F266" t="s"/>
      <c r="G266" t="s"/>
      <c r="H266" t="s"/>
      <c r="I266" t="s"/>
      <c r="J266" t="n">
        <v>0</v>
      </c>
      <c r="K266" t="n">
        <v>0</v>
      </c>
      <c r="L266" t="n">
        <v>1</v>
      </c>
      <c r="M266" t="n">
        <v>0</v>
      </c>
    </row>
    <row r="267" spans="1:13">
      <c r="A267" s="1">
        <f>HYPERLINK("http://www.twitter.com/NathanBLawrence/status/991108155013726208", "991108155013726208")</f>
        <v/>
      </c>
      <c r="B267" s="2" t="n">
        <v>43221.00893518519</v>
      </c>
      <c r="C267" t="n">
        <v>7</v>
      </c>
      <c r="D267" t="n">
        <v>1</v>
      </c>
      <c r="E267" t="s">
        <v>278</v>
      </c>
      <c r="F267" t="s"/>
      <c r="G267" t="s"/>
      <c r="H267" t="s"/>
      <c r="I267" t="s"/>
      <c r="J267" t="n">
        <v>0.8555</v>
      </c>
      <c r="K267" t="n">
        <v>0</v>
      </c>
      <c r="L267" t="n">
        <v>0.607</v>
      </c>
      <c r="M267" t="n">
        <v>0.393</v>
      </c>
    </row>
    <row r="268" spans="1:13">
      <c r="A268" s="1">
        <f>HYPERLINK("http://www.twitter.com/NathanBLawrence/status/991107467823239168", "991107467823239168")</f>
        <v/>
      </c>
      <c r="B268" s="2" t="n">
        <v>43221.00703703704</v>
      </c>
      <c r="C268" t="n">
        <v>1</v>
      </c>
      <c r="D268" t="n">
        <v>0</v>
      </c>
      <c r="E268" t="s">
        <v>279</v>
      </c>
      <c r="F268" t="s"/>
      <c r="G268" t="s"/>
      <c r="H268" t="s"/>
      <c r="I268" t="s"/>
      <c r="J268" t="n">
        <v>0.5574</v>
      </c>
      <c r="K268" t="n">
        <v>0.08699999999999999</v>
      </c>
      <c r="L268" t="n">
        <v>0.6830000000000001</v>
      </c>
      <c r="M268" t="n">
        <v>0.23</v>
      </c>
    </row>
    <row r="269" spans="1:13">
      <c r="A269" s="1">
        <f>HYPERLINK("http://www.twitter.com/NathanBLawrence/status/991106882810105856", "991106882810105856")</f>
        <v/>
      </c>
      <c r="B269" s="2" t="n">
        <v>43221.00542824074</v>
      </c>
      <c r="C269" t="n">
        <v>0</v>
      </c>
      <c r="D269" t="n">
        <v>11</v>
      </c>
      <c r="E269" t="s">
        <v>280</v>
      </c>
      <c r="F269" t="s"/>
      <c r="G269" t="s"/>
      <c r="H269" t="s"/>
      <c r="I269" t="s"/>
      <c r="J269" t="n">
        <v>0.504</v>
      </c>
      <c r="K269" t="n">
        <v>0</v>
      </c>
      <c r="L269" t="n">
        <v>0.854</v>
      </c>
      <c r="M269" t="n">
        <v>0.146</v>
      </c>
    </row>
    <row r="270" spans="1:13">
      <c r="A270" s="1">
        <f>HYPERLINK("http://www.twitter.com/NathanBLawrence/status/991106775263907842", "991106775263907842")</f>
        <v/>
      </c>
      <c r="B270" s="2" t="n">
        <v>43221.00512731481</v>
      </c>
      <c r="C270" t="n">
        <v>0</v>
      </c>
      <c r="D270" t="n">
        <v>0</v>
      </c>
      <c r="E270" t="s">
        <v>281</v>
      </c>
      <c r="F270" t="s"/>
      <c r="G270" t="s"/>
      <c r="H270" t="s"/>
      <c r="I270" t="s"/>
      <c r="J270" t="n">
        <v>0.0772</v>
      </c>
      <c r="K270" t="n">
        <v>0</v>
      </c>
      <c r="L270" t="n">
        <v>0.909</v>
      </c>
      <c r="M270" t="n">
        <v>0.091</v>
      </c>
    </row>
    <row r="271" spans="1:13">
      <c r="A271" s="1">
        <f>HYPERLINK("http://www.twitter.com/NathanBLawrence/status/991106307485728770", "991106307485728770")</f>
        <v/>
      </c>
      <c r="B271" s="2" t="n">
        <v>43221.0038425926</v>
      </c>
      <c r="C271" t="n">
        <v>7</v>
      </c>
      <c r="D271" t="n">
        <v>2</v>
      </c>
      <c r="E271" t="s">
        <v>282</v>
      </c>
      <c r="F271" t="s"/>
      <c r="G271" t="s"/>
      <c r="H271" t="s"/>
      <c r="I271" t="s"/>
      <c r="J271" t="n">
        <v>-0.5149</v>
      </c>
      <c r="K271" t="n">
        <v>0.166</v>
      </c>
      <c r="L271" t="n">
        <v>0.731</v>
      </c>
      <c r="M271" t="n">
        <v>0.103</v>
      </c>
    </row>
    <row r="272" spans="1:13">
      <c r="A272" s="1">
        <f>HYPERLINK("http://www.twitter.com/NathanBLawrence/status/991103142866640896", "991103142866640896")</f>
        <v/>
      </c>
      <c r="B272" s="2" t="n">
        <v>43220.99510416666</v>
      </c>
      <c r="C272" t="n">
        <v>1</v>
      </c>
      <c r="D272" t="n">
        <v>0</v>
      </c>
      <c r="E272" t="s">
        <v>283</v>
      </c>
      <c r="F272" t="s"/>
      <c r="G272" t="s"/>
      <c r="H272" t="s"/>
      <c r="I272" t="s"/>
      <c r="J272" t="n">
        <v>-0.0772</v>
      </c>
      <c r="K272" t="n">
        <v>0.112</v>
      </c>
      <c r="L272" t="n">
        <v>0.791</v>
      </c>
      <c r="M272" t="n">
        <v>0.098</v>
      </c>
    </row>
    <row r="273" spans="1:13">
      <c r="A273" s="1">
        <f>HYPERLINK("http://www.twitter.com/NathanBLawrence/status/991102681774284800", "991102681774284800")</f>
        <v/>
      </c>
      <c r="B273" s="2" t="n">
        <v>43220.99383101852</v>
      </c>
      <c r="C273" t="n">
        <v>0</v>
      </c>
      <c r="D273" t="n">
        <v>1</v>
      </c>
      <c r="E273" t="s">
        <v>284</v>
      </c>
      <c r="F273" t="s"/>
      <c r="G273" t="s"/>
      <c r="H273" t="s"/>
      <c r="I273" t="s"/>
      <c r="J273" t="n">
        <v>-0.1027</v>
      </c>
      <c r="K273" t="n">
        <v>0.093</v>
      </c>
      <c r="L273" t="n">
        <v>0.83</v>
      </c>
      <c r="M273" t="n">
        <v>0.077</v>
      </c>
    </row>
    <row r="274" spans="1:13">
      <c r="A274" s="1">
        <f>HYPERLINK("http://www.twitter.com/NathanBLawrence/status/991102594964688902", "991102594964688902")</f>
        <v/>
      </c>
      <c r="B274" s="2" t="n">
        <v>43220.99359953704</v>
      </c>
      <c r="C274" t="n">
        <v>1</v>
      </c>
      <c r="D274" t="n">
        <v>0</v>
      </c>
      <c r="E274" t="s">
        <v>285</v>
      </c>
      <c r="F274" t="s"/>
      <c r="G274" t="s"/>
      <c r="H274" t="s"/>
      <c r="I274" t="s"/>
      <c r="J274" t="n">
        <v>-0.2612</v>
      </c>
      <c r="K274" t="n">
        <v>0.177</v>
      </c>
      <c r="L274" t="n">
        <v>0.708</v>
      </c>
      <c r="M274" t="n">
        <v>0.115</v>
      </c>
    </row>
    <row r="275" spans="1:13">
      <c r="A275" s="1">
        <f>HYPERLINK("http://www.twitter.com/NathanBLawrence/status/991102263212085250", "991102263212085250")</f>
        <v/>
      </c>
      <c r="B275" s="2" t="n">
        <v>43220.99267361111</v>
      </c>
      <c r="C275" t="n">
        <v>0</v>
      </c>
      <c r="D275" t="n">
        <v>0</v>
      </c>
      <c r="E275" t="s">
        <v>286</v>
      </c>
      <c r="F275" t="s"/>
      <c r="G275" t="s"/>
      <c r="H275" t="s"/>
      <c r="I275" t="s"/>
      <c r="J275" t="n">
        <v>-0.6808</v>
      </c>
      <c r="K275" t="n">
        <v>0.189</v>
      </c>
      <c r="L275" t="n">
        <v>0.8110000000000001</v>
      </c>
      <c r="M275" t="n">
        <v>0</v>
      </c>
    </row>
    <row r="276" spans="1:13">
      <c r="A276" s="1">
        <f>HYPERLINK("http://www.twitter.com/NathanBLawrence/status/991096134033698816", "991096134033698816")</f>
        <v/>
      </c>
      <c r="B276" s="2" t="n">
        <v>43220.97576388889</v>
      </c>
      <c r="C276" t="n">
        <v>0</v>
      </c>
      <c r="D276" t="n">
        <v>7</v>
      </c>
      <c r="E276" t="s">
        <v>287</v>
      </c>
      <c r="F276" t="s"/>
      <c r="G276" t="s"/>
      <c r="H276" t="s"/>
      <c r="I276" t="s"/>
      <c r="J276" t="n">
        <v>0</v>
      </c>
      <c r="K276" t="n">
        <v>0</v>
      </c>
      <c r="L276" t="n">
        <v>1</v>
      </c>
      <c r="M276" t="n">
        <v>0</v>
      </c>
    </row>
    <row r="277" spans="1:13">
      <c r="A277" s="1">
        <f>HYPERLINK("http://www.twitter.com/NathanBLawrence/status/991095933847900160", "991095933847900160")</f>
        <v/>
      </c>
      <c r="B277" s="2" t="n">
        <v>43220.97520833334</v>
      </c>
      <c r="C277" t="n">
        <v>0</v>
      </c>
      <c r="D277" t="n">
        <v>0</v>
      </c>
      <c r="E277" t="s">
        <v>288</v>
      </c>
      <c r="F277" t="s"/>
      <c r="G277" t="s"/>
      <c r="H277" t="s"/>
      <c r="I277" t="s"/>
      <c r="J277" t="n">
        <v>0.5859</v>
      </c>
      <c r="K277" t="n">
        <v>0</v>
      </c>
      <c r="L277" t="n">
        <v>0.678</v>
      </c>
      <c r="M277" t="n">
        <v>0.322</v>
      </c>
    </row>
    <row r="278" spans="1:13">
      <c r="A278" s="1">
        <f>HYPERLINK("http://www.twitter.com/NathanBLawrence/status/991095065631182848", "991095065631182848")</f>
        <v/>
      </c>
      <c r="B278" s="2" t="n">
        <v>43220.9728125</v>
      </c>
      <c r="C278" t="n">
        <v>7</v>
      </c>
      <c r="D278" t="n">
        <v>2</v>
      </c>
      <c r="E278" t="s">
        <v>289</v>
      </c>
      <c r="F278">
        <f>HYPERLINK("http://pbs.twimg.com/media/DcETtBlVwAEo6Qt.jpg", "http://pbs.twimg.com/media/DcETtBlVwAEo6Qt.jpg")</f>
        <v/>
      </c>
      <c r="G278" t="s"/>
      <c r="H278" t="s"/>
      <c r="I278" t="s"/>
      <c r="J278" t="n">
        <v>-0.1082</v>
      </c>
      <c r="K278" t="n">
        <v>0.029</v>
      </c>
      <c r="L278" t="n">
        <v>0.971</v>
      </c>
      <c r="M278" t="n">
        <v>0</v>
      </c>
    </row>
    <row r="279" spans="1:13">
      <c r="A279" s="1">
        <f>HYPERLINK("http://www.twitter.com/NathanBLawrence/status/991092099373240320", "991092099373240320")</f>
        <v/>
      </c>
      <c r="B279" s="2" t="n">
        <v>43220.96462962963</v>
      </c>
      <c r="C279" t="n">
        <v>3</v>
      </c>
      <c r="D279" t="n">
        <v>0</v>
      </c>
      <c r="E279" t="s">
        <v>290</v>
      </c>
      <c r="F279" t="s"/>
      <c r="G279" t="s"/>
      <c r="H279" t="s"/>
      <c r="I279" t="s"/>
      <c r="J279" t="n">
        <v>0</v>
      </c>
      <c r="K279" t="n">
        <v>0</v>
      </c>
      <c r="L279" t="n">
        <v>1</v>
      </c>
      <c r="M279" t="n">
        <v>0</v>
      </c>
    </row>
    <row r="280" spans="1:13">
      <c r="A280" s="1">
        <f>HYPERLINK("http://www.twitter.com/NathanBLawrence/status/991092020218392576", "991092020218392576")</f>
        <v/>
      </c>
      <c r="B280" s="2" t="n">
        <v>43220.96440972222</v>
      </c>
      <c r="C280" t="n">
        <v>0</v>
      </c>
      <c r="D280" t="n">
        <v>40</v>
      </c>
      <c r="E280" t="s">
        <v>291</v>
      </c>
      <c r="F280">
        <f>HYPERLINK("http://pbs.twimg.com/media/DcEP1EyVAAAAJtl.jpg", "http://pbs.twimg.com/media/DcEP1EyVAAAAJtl.jpg")</f>
        <v/>
      </c>
      <c r="G280" t="s"/>
      <c r="H280" t="s"/>
      <c r="I280" t="s"/>
      <c r="J280" t="n">
        <v>0</v>
      </c>
      <c r="K280" t="n">
        <v>0</v>
      </c>
      <c r="L280" t="n">
        <v>1</v>
      </c>
      <c r="M280" t="n">
        <v>0</v>
      </c>
    </row>
    <row r="281" spans="1:13">
      <c r="A281" s="1">
        <f>HYPERLINK("http://www.twitter.com/NathanBLawrence/status/991091980070420480", "991091980070420480")</f>
        <v/>
      </c>
      <c r="B281" s="2" t="n">
        <v>43220.96430555556</v>
      </c>
      <c r="C281" t="n">
        <v>0</v>
      </c>
      <c r="D281" t="n">
        <v>7</v>
      </c>
      <c r="E281" t="s">
        <v>292</v>
      </c>
      <c r="F281" t="s"/>
      <c r="G281" t="s"/>
      <c r="H281" t="s"/>
      <c r="I281" t="s"/>
      <c r="J281" t="n">
        <v>0.6588000000000001</v>
      </c>
      <c r="K281" t="n">
        <v>0</v>
      </c>
      <c r="L281" t="n">
        <v>0.614</v>
      </c>
      <c r="M281" t="n">
        <v>0.386</v>
      </c>
    </row>
    <row r="282" spans="1:13">
      <c r="A282" s="1">
        <f>HYPERLINK("http://www.twitter.com/NathanBLawrence/status/991091086323003397", "991091086323003397")</f>
        <v/>
      </c>
      <c r="B282" s="2" t="n">
        <v>43220.96184027778</v>
      </c>
      <c r="C282" t="n">
        <v>1</v>
      </c>
      <c r="D282" t="n">
        <v>0</v>
      </c>
      <c r="E282" t="s">
        <v>293</v>
      </c>
      <c r="F282" t="s"/>
      <c r="G282" t="s"/>
      <c r="H282" t="s"/>
      <c r="I282" t="s"/>
      <c r="J282" t="n">
        <v>0.2168</v>
      </c>
      <c r="K282" t="n">
        <v>0.074</v>
      </c>
      <c r="L282" t="n">
        <v>0.8179999999999999</v>
      </c>
      <c r="M282" t="n">
        <v>0.109</v>
      </c>
    </row>
    <row r="283" spans="1:13">
      <c r="A283" s="1">
        <f>HYPERLINK("http://www.twitter.com/NathanBLawrence/status/991004682611982337", "991004682611982337")</f>
        <v/>
      </c>
      <c r="B283" s="2" t="n">
        <v>43220.72340277778</v>
      </c>
      <c r="C283" t="n">
        <v>1</v>
      </c>
      <c r="D283" t="n">
        <v>1</v>
      </c>
      <c r="E283" t="s">
        <v>294</v>
      </c>
      <c r="F283" t="s"/>
      <c r="G283" t="s"/>
      <c r="H283" t="s"/>
      <c r="I283" t="s"/>
      <c r="J283" t="n">
        <v>-0.3612</v>
      </c>
      <c r="K283" t="n">
        <v>0.455</v>
      </c>
      <c r="L283" t="n">
        <v>0.545</v>
      </c>
      <c r="M283" t="n">
        <v>0</v>
      </c>
    </row>
    <row r="284" spans="1:13">
      <c r="A284" s="1">
        <f>HYPERLINK("http://www.twitter.com/NathanBLawrence/status/991004156549849088", "991004156549849088")</f>
        <v/>
      </c>
      <c r="B284" s="2" t="n">
        <v>43220.72195601852</v>
      </c>
      <c r="C284" t="n">
        <v>0</v>
      </c>
      <c r="D284" t="n">
        <v>30</v>
      </c>
      <c r="E284" t="s">
        <v>295</v>
      </c>
      <c r="F284" t="s"/>
      <c r="G284" t="s"/>
      <c r="H284" t="s"/>
      <c r="I284" t="s"/>
      <c r="J284" t="n">
        <v>0.4404</v>
      </c>
      <c r="K284" t="n">
        <v>0</v>
      </c>
      <c r="L284" t="n">
        <v>0.861</v>
      </c>
      <c r="M284" t="n">
        <v>0.139</v>
      </c>
    </row>
    <row r="285" spans="1:13">
      <c r="A285" s="1">
        <f>HYPERLINK("http://www.twitter.com/NathanBLawrence/status/991003971799183360", "991003971799183360")</f>
        <v/>
      </c>
      <c r="B285" s="2" t="n">
        <v>43220.72144675926</v>
      </c>
      <c r="C285" t="n">
        <v>0</v>
      </c>
      <c r="D285" t="n">
        <v>2</v>
      </c>
      <c r="E285" t="s">
        <v>296</v>
      </c>
      <c r="F285" t="s"/>
      <c r="G285" t="s"/>
      <c r="H285" t="s"/>
      <c r="I285" t="s"/>
      <c r="J285" t="n">
        <v>0</v>
      </c>
      <c r="K285" t="n">
        <v>0</v>
      </c>
      <c r="L285" t="n">
        <v>1</v>
      </c>
      <c r="M285" t="n">
        <v>0</v>
      </c>
    </row>
    <row r="286" spans="1:13">
      <c r="A286" s="1">
        <f>HYPERLINK("http://www.twitter.com/NathanBLawrence/status/991003779045777408", "991003779045777408")</f>
        <v/>
      </c>
      <c r="B286" s="2" t="n">
        <v>43220.72091435185</v>
      </c>
      <c r="C286" t="n">
        <v>0</v>
      </c>
      <c r="D286" t="n">
        <v>0</v>
      </c>
      <c r="E286" t="s">
        <v>297</v>
      </c>
      <c r="F286" t="s"/>
      <c r="G286" t="s"/>
      <c r="H286" t="s"/>
      <c r="I286" t="s"/>
      <c r="J286" t="n">
        <v>-0.0516</v>
      </c>
      <c r="K286" t="n">
        <v>0.241</v>
      </c>
      <c r="L286" t="n">
        <v>0.536</v>
      </c>
      <c r="M286" t="n">
        <v>0.223</v>
      </c>
    </row>
    <row r="287" spans="1:13">
      <c r="A287" s="1">
        <f>HYPERLINK("http://www.twitter.com/NathanBLawrence/status/991003246301990912", "991003246301990912")</f>
        <v/>
      </c>
      <c r="B287" s="2" t="n">
        <v>43220.71944444445</v>
      </c>
      <c r="C287" t="n">
        <v>0</v>
      </c>
      <c r="D287" t="n">
        <v>0</v>
      </c>
      <c r="E287" t="s">
        <v>298</v>
      </c>
      <c r="F287" t="s"/>
      <c r="G287" t="s"/>
      <c r="H287" t="s"/>
      <c r="I287" t="s"/>
      <c r="J287" t="n">
        <v>-0.5266999999999999</v>
      </c>
      <c r="K287" t="n">
        <v>0.468</v>
      </c>
      <c r="L287" t="n">
        <v>0.532</v>
      </c>
      <c r="M287" t="n">
        <v>0</v>
      </c>
    </row>
    <row r="288" spans="1:13">
      <c r="A288" s="1">
        <f>HYPERLINK("http://www.twitter.com/NathanBLawrence/status/991003136365158401", "991003136365158401")</f>
        <v/>
      </c>
      <c r="B288" s="2" t="n">
        <v>43220.71914351852</v>
      </c>
      <c r="C288" t="n">
        <v>0</v>
      </c>
      <c r="D288" t="n">
        <v>3</v>
      </c>
      <c r="E288" t="s">
        <v>299</v>
      </c>
      <c r="F288" t="s"/>
      <c r="G288" t="s"/>
      <c r="H288" t="s"/>
      <c r="I288" t="s"/>
      <c r="J288" t="n">
        <v>0</v>
      </c>
      <c r="K288" t="n">
        <v>0</v>
      </c>
      <c r="L288" t="n">
        <v>1</v>
      </c>
      <c r="M288" t="n">
        <v>0</v>
      </c>
    </row>
    <row r="289" spans="1:13">
      <c r="A289" s="1">
        <f>HYPERLINK("http://www.twitter.com/NathanBLawrence/status/991002831808278529", "991002831808278529")</f>
        <v/>
      </c>
      <c r="B289" s="2" t="n">
        <v>43220.71829861111</v>
      </c>
      <c r="C289" t="n">
        <v>0</v>
      </c>
      <c r="D289" t="n">
        <v>0</v>
      </c>
      <c r="E289" t="s">
        <v>300</v>
      </c>
      <c r="F289" t="s"/>
      <c r="G289" t="s"/>
      <c r="H289" t="s"/>
      <c r="I289" t="s"/>
      <c r="J289" t="n">
        <v>-0.4939</v>
      </c>
      <c r="K289" t="n">
        <v>0.11</v>
      </c>
      <c r="L289" t="n">
        <v>0.849</v>
      </c>
      <c r="M289" t="n">
        <v>0.041</v>
      </c>
    </row>
    <row r="290" spans="1:13">
      <c r="A290" s="1">
        <f>HYPERLINK("http://www.twitter.com/NathanBLawrence/status/991001599534301184", "991001599534301184")</f>
        <v/>
      </c>
      <c r="B290" s="2" t="n">
        <v>43220.71489583333</v>
      </c>
      <c r="C290" t="n">
        <v>0</v>
      </c>
      <c r="D290" t="n">
        <v>0</v>
      </c>
      <c r="E290" t="s">
        <v>301</v>
      </c>
      <c r="F290" t="s"/>
      <c r="G290" t="s"/>
      <c r="H290" t="s"/>
      <c r="I290" t="s"/>
      <c r="J290" t="n">
        <v>0.128</v>
      </c>
      <c r="K290" t="n">
        <v>0.156</v>
      </c>
      <c r="L290" t="n">
        <v>0.664</v>
      </c>
      <c r="M290" t="n">
        <v>0.18</v>
      </c>
    </row>
    <row r="291" spans="1:13">
      <c r="A291" s="1">
        <f>HYPERLINK("http://www.twitter.com/NathanBLawrence/status/991001084327092225", "991001084327092225")</f>
        <v/>
      </c>
      <c r="B291" s="2" t="n">
        <v>43220.71348379629</v>
      </c>
      <c r="C291" t="n">
        <v>0</v>
      </c>
      <c r="D291" t="n">
        <v>0</v>
      </c>
      <c r="E291" t="s">
        <v>302</v>
      </c>
      <c r="F291" t="s"/>
      <c r="G291" t="s"/>
      <c r="H291" t="s"/>
      <c r="I291" t="s"/>
      <c r="J291" t="n">
        <v>0.9068000000000001</v>
      </c>
      <c r="K291" t="n">
        <v>0.044</v>
      </c>
      <c r="L291" t="n">
        <v>0.735</v>
      </c>
      <c r="M291" t="n">
        <v>0.221</v>
      </c>
    </row>
    <row r="292" spans="1:13">
      <c r="A292" s="1">
        <f>HYPERLINK("http://www.twitter.com/NathanBLawrence/status/990999471294156801", "990999471294156801")</f>
        <v/>
      </c>
      <c r="B292" s="2" t="n">
        <v>43220.70902777778</v>
      </c>
      <c r="C292" t="n">
        <v>3</v>
      </c>
      <c r="D292" t="n">
        <v>1</v>
      </c>
      <c r="E292" t="s">
        <v>303</v>
      </c>
      <c r="F292" t="s"/>
      <c r="G292" t="s"/>
      <c r="H292" t="s"/>
      <c r="I292" t="s"/>
      <c r="J292" t="n">
        <v>0</v>
      </c>
      <c r="K292" t="n">
        <v>0</v>
      </c>
      <c r="L292" t="n">
        <v>1</v>
      </c>
      <c r="M292" t="n">
        <v>0</v>
      </c>
    </row>
    <row r="293" spans="1:13">
      <c r="A293" s="1">
        <f>HYPERLINK("http://www.twitter.com/NathanBLawrence/status/990999124181962753", "990999124181962753")</f>
        <v/>
      </c>
      <c r="B293" s="2" t="n">
        <v>43220.70806712963</v>
      </c>
      <c r="C293" t="n">
        <v>0</v>
      </c>
      <c r="D293" t="n">
        <v>8</v>
      </c>
      <c r="E293" t="s">
        <v>304</v>
      </c>
      <c r="F293" t="s"/>
      <c r="G293" t="s"/>
      <c r="H293" t="s"/>
      <c r="I293" t="s"/>
      <c r="J293" t="n">
        <v>-0.7106</v>
      </c>
      <c r="K293" t="n">
        <v>0.257</v>
      </c>
      <c r="L293" t="n">
        <v>0.743</v>
      </c>
      <c r="M293" t="n">
        <v>0</v>
      </c>
    </row>
    <row r="294" spans="1:13">
      <c r="A294" s="1">
        <f>HYPERLINK("http://www.twitter.com/NathanBLawrence/status/990999033991884801", "990999033991884801")</f>
        <v/>
      </c>
      <c r="B294" s="2" t="n">
        <v>43220.70782407407</v>
      </c>
      <c r="C294" t="n">
        <v>0</v>
      </c>
      <c r="D294" t="n">
        <v>10</v>
      </c>
      <c r="E294" t="s">
        <v>247</v>
      </c>
      <c r="F294">
        <f>HYPERLINK("http://pbs.twimg.com/media/Db_DTweUQAA-AMl.jpg", "http://pbs.twimg.com/media/Db_DTweUQAA-AMl.jpg")</f>
        <v/>
      </c>
      <c r="G294" t="s"/>
      <c r="H294" t="s"/>
      <c r="I294" t="s"/>
      <c r="J294" t="n">
        <v>-0.2103</v>
      </c>
      <c r="K294" t="n">
        <v>0.233</v>
      </c>
      <c r="L294" t="n">
        <v>0.5629999999999999</v>
      </c>
      <c r="M294" t="n">
        <v>0.204</v>
      </c>
    </row>
    <row r="295" spans="1:13">
      <c r="A295" s="1">
        <f>HYPERLINK("http://www.twitter.com/NathanBLawrence/status/990998902966022144", "990998902966022144")</f>
        <v/>
      </c>
      <c r="B295" s="2" t="n">
        <v>43220.7074537037</v>
      </c>
      <c r="C295" t="n">
        <v>0</v>
      </c>
      <c r="D295" t="n">
        <v>0</v>
      </c>
      <c r="E295" t="s">
        <v>305</v>
      </c>
      <c r="F295" t="s"/>
      <c r="G295" t="s"/>
      <c r="H295" t="s"/>
      <c r="I295" t="s"/>
      <c r="J295" t="n">
        <v>0.6597</v>
      </c>
      <c r="K295" t="n">
        <v>0</v>
      </c>
      <c r="L295" t="n">
        <v>0.707</v>
      </c>
      <c r="M295" t="n">
        <v>0.293</v>
      </c>
    </row>
    <row r="296" spans="1:13">
      <c r="A296" s="1">
        <f>HYPERLINK("http://www.twitter.com/NathanBLawrence/status/990703435925327874", "990703435925327874")</f>
        <v/>
      </c>
      <c r="B296" s="2" t="n">
        <v>43219.89212962963</v>
      </c>
      <c r="C296" t="n">
        <v>0</v>
      </c>
      <c r="D296" t="n">
        <v>6735</v>
      </c>
      <c r="E296" t="s">
        <v>306</v>
      </c>
      <c r="F296">
        <f>HYPERLINK("http://pbs.twimg.com/media/Dbz9HpNU8AAfyAQ.jpg", "http://pbs.twimg.com/media/Dbz9HpNU8AAfyAQ.jpg")</f>
        <v/>
      </c>
      <c r="G296" t="s"/>
      <c r="H296" t="s"/>
      <c r="I296" t="s"/>
      <c r="J296" t="n">
        <v>0.2023</v>
      </c>
      <c r="K296" t="n">
        <v>0</v>
      </c>
      <c r="L296" t="n">
        <v>0.769</v>
      </c>
      <c r="M296" t="n">
        <v>0.231</v>
      </c>
    </row>
    <row r="297" spans="1:13">
      <c r="A297" s="1">
        <f>HYPERLINK("http://www.twitter.com/NathanBLawrence/status/990703267847000065", "990703267847000065")</f>
        <v/>
      </c>
      <c r="B297" s="2" t="n">
        <v>43219.89166666667</v>
      </c>
      <c r="C297" t="n">
        <v>0</v>
      </c>
      <c r="D297" t="n">
        <v>3</v>
      </c>
      <c r="E297" t="s">
        <v>307</v>
      </c>
      <c r="F297">
        <f>HYPERLINK("http://pbs.twimg.com/media/Db4QPGdWsAIi3up.jpg", "http://pbs.twimg.com/media/Db4QPGdWsAIi3up.jpg")</f>
        <v/>
      </c>
      <c r="G297" t="s"/>
      <c r="H297" t="s"/>
      <c r="I297" t="s"/>
      <c r="J297" t="n">
        <v>0</v>
      </c>
      <c r="K297" t="n">
        <v>0</v>
      </c>
      <c r="L297" t="n">
        <v>1</v>
      </c>
      <c r="M297" t="n">
        <v>0</v>
      </c>
    </row>
    <row r="298" spans="1:13">
      <c r="A298" s="1">
        <f>HYPERLINK("http://www.twitter.com/NathanBLawrence/status/990703155779395585", "990703155779395585")</f>
        <v/>
      </c>
      <c r="B298" s="2" t="n">
        <v>43219.89135416667</v>
      </c>
      <c r="C298" t="n">
        <v>0</v>
      </c>
      <c r="D298" t="n">
        <v>4</v>
      </c>
      <c r="E298" t="s">
        <v>308</v>
      </c>
      <c r="F298" t="s"/>
      <c r="G298" t="s"/>
      <c r="H298" t="s"/>
      <c r="I298" t="s"/>
      <c r="J298" t="n">
        <v>-0.1779</v>
      </c>
      <c r="K298" t="n">
        <v>0.064</v>
      </c>
      <c r="L298" t="n">
        <v>0.9360000000000001</v>
      </c>
      <c r="M298" t="n">
        <v>0</v>
      </c>
    </row>
    <row r="299" spans="1:13">
      <c r="A299" s="1">
        <f>HYPERLINK("http://www.twitter.com/NathanBLawrence/status/990702840011206656", "990702840011206656")</f>
        <v/>
      </c>
      <c r="B299" s="2" t="n">
        <v>43219.89048611111</v>
      </c>
      <c r="C299" t="n">
        <v>0</v>
      </c>
      <c r="D299" t="n">
        <v>247</v>
      </c>
      <c r="E299" t="s">
        <v>309</v>
      </c>
      <c r="F299" t="s"/>
      <c r="G299" t="s"/>
      <c r="H299" t="s"/>
      <c r="I299" t="s"/>
      <c r="J299" t="n">
        <v>-0.296</v>
      </c>
      <c r="K299" t="n">
        <v>0.239</v>
      </c>
      <c r="L299" t="n">
        <v>0.761</v>
      </c>
      <c r="M299" t="n">
        <v>0</v>
      </c>
    </row>
    <row r="300" spans="1:13">
      <c r="A300" s="1">
        <f>HYPERLINK("http://www.twitter.com/NathanBLawrence/status/990702749875625985", "990702749875625985")</f>
        <v/>
      </c>
      <c r="B300" s="2" t="n">
        <v>43219.89023148148</v>
      </c>
      <c r="C300" t="n">
        <v>0</v>
      </c>
      <c r="D300" t="n">
        <v>8</v>
      </c>
      <c r="E300" t="s">
        <v>310</v>
      </c>
      <c r="F300" t="s"/>
      <c r="G300" t="s"/>
      <c r="H300" t="s"/>
      <c r="I300" t="s"/>
      <c r="J300" t="n">
        <v>-0.1926</v>
      </c>
      <c r="K300" t="n">
        <v>0.081</v>
      </c>
      <c r="L300" t="n">
        <v>0.919</v>
      </c>
      <c r="M300" t="n">
        <v>0</v>
      </c>
    </row>
    <row r="301" spans="1:13">
      <c r="A301" s="1">
        <f>HYPERLINK("http://www.twitter.com/NathanBLawrence/status/990702675737096194", "990702675737096194")</f>
        <v/>
      </c>
      <c r="B301" s="2" t="n">
        <v>43219.89002314815</v>
      </c>
      <c r="C301" t="n">
        <v>0</v>
      </c>
      <c r="D301" t="n">
        <v>8</v>
      </c>
      <c r="E301" t="s">
        <v>311</v>
      </c>
      <c r="F301">
        <f>HYPERLINK("http://pbs.twimg.com/media/Db4uUivUQAApd9t.jpg", "http://pbs.twimg.com/media/Db4uUivUQAApd9t.jpg")</f>
        <v/>
      </c>
      <c r="G301">
        <f>HYPERLINK("http://pbs.twimg.com/media/Db4uUiuVQAAnAiX.jpg", "http://pbs.twimg.com/media/Db4uUiuVQAAnAiX.jpg")</f>
        <v/>
      </c>
      <c r="H301">
        <f>HYPERLINK("http://pbs.twimg.com/media/Db4uUjaVQAAOrFj.jpg", "http://pbs.twimg.com/media/Db4uUjaVQAAOrFj.jpg")</f>
        <v/>
      </c>
      <c r="I301">
        <f>HYPERLINK("http://pbs.twimg.com/media/Db4uUjdVwAA5bv3.jpg", "http://pbs.twimg.com/media/Db4uUjdVwAA5bv3.jpg")</f>
        <v/>
      </c>
      <c r="J301" t="n">
        <v>0</v>
      </c>
      <c r="K301" t="n">
        <v>0</v>
      </c>
      <c r="L301" t="n">
        <v>1</v>
      </c>
      <c r="M301" t="n">
        <v>0</v>
      </c>
    </row>
    <row r="302" spans="1:13">
      <c r="A302" s="1">
        <f>HYPERLINK("http://www.twitter.com/NathanBLawrence/status/990702632602882048", "990702632602882048")</f>
        <v/>
      </c>
      <c r="B302" s="2" t="n">
        <v>43219.88990740741</v>
      </c>
      <c r="C302" t="n">
        <v>0</v>
      </c>
      <c r="D302" t="n">
        <v>3</v>
      </c>
      <c r="E302" t="s">
        <v>312</v>
      </c>
      <c r="F302" t="s"/>
      <c r="G302" t="s"/>
      <c r="H302" t="s"/>
      <c r="I302" t="s"/>
      <c r="J302" t="n">
        <v>0.7213000000000001</v>
      </c>
      <c r="K302" t="n">
        <v>0</v>
      </c>
      <c r="L302" t="n">
        <v>0.665</v>
      </c>
      <c r="M302" t="n">
        <v>0.335</v>
      </c>
    </row>
    <row r="303" spans="1:13">
      <c r="A303" s="1">
        <f>HYPERLINK("http://www.twitter.com/NathanBLawrence/status/990702487232499719", "990702487232499719")</f>
        <v/>
      </c>
      <c r="B303" s="2" t="n">
        <v>43219.88950231481</v>
      </c>
      <c r="C303" t="n">
        <v>0</v>
      </c>
      <c r="D303" t="n">
        <v>16</v>
      </c>
      <c r="E303" t="s">
        <v>313</v>
      </c>
      <c r="F303" t="s"/>
      <c r="G303" t="s"/>
      <c r="H303" t="s"/>
      <c r="I303" t="s"/>
      <c r="J303" t="n">
        <v>-0.5946</v>
      </c>
      <c r="K303" t="n">
        <v>0.291</v>
      </c>
      <c r="L303" t="n">
        <v>0.572</v>
      </c>
      <c r="M303" t="n">
        <v>0.137</v>
      </c>
    </row>
    <row r="304" spans="1:13">
      <c r="A304" s="1">
        <f>HYPERLINK("http://www.twitter.com/NathanBLawrence/status/990701468494778370", "990701468494778370")</f>
        <v/>
      </c>
      <c r="B304" s="2" t="n">
        <v>43219.88670138889</v>
      </c>
      <c r="C304" t="n">
        <v>0</v>
      </c>
      <c r="D304" t="n">
        <v>14</v>
      </c>
      <c r="E304" t="s">
        <v>314</v>
      </c>
      <c r="F304" t="s"/>
      <c r="G304" t="s"/>
      <c r="H304" t="s"/>
      <c r="I304" t="s"/>
      <c r="J304" t="n">
        <v>0</v>
      </c>
      <c r="K304" t="n">
        <v>0</v>
      </c>
      <c r="L304" t="n">
        <v>1</v>
      </c>
      <c r="M304" t="n">
        <v>0</v>
      </c>
    </row>
    <row r="305" spans="1:13">
      <c r="A305" s="1">
        <f>HYPERLINK("http://www.twitter.com/NathanBLawrence/status/990700738237091840", "990700738237091840")</f>
        <v/>
      </c>
      <c r="B305" s="2" t="n">
        <v>43219.88467592592</v>
      </c>
      <c r="C305" t="n">
        <v>0</v>
      </c>
      <c r="D305" t="n">
        <v>15</v>
      </c>
      <c r="E305" t="s">
        <v>315</v>
      </c>
      <c r="F305" t="s"/>
      <c r="G305" t="s"/>
      <c r="H305" t="s"/>
      <c r="I305" t="s"/>
      <c r="J305" t="n">
        <v>0.3612</v>
      </c>
      <c r="K305" t="n">
        <v>0.112</v>
      </c>
      <c r="L305" t="n">
        <v>0.695</v>
      </c>
      <c r="M305" t="n">
        <v>0.193</v>
      </c>
    </row>
    <row r="306" spans="1:13">
      <c r="A306" s="1">
        <f>HYPERLINK("http://www.twitter.com/NathanBLawrence/status/990700592623489024", "990700592623489024")</f>
        <v/>
      </c>
      <c r="B306" s="2" t="n">
        <v>43219.88428240741</v>
      </c>
      <c r="C306" t="n">
        <v>0</v>
      </c>
      <c r="D306" t="n">
        <v>8</v>
      </c>
      <c r="E306" t="s">
        <v>316</v>
      </c>
      <c r="F306" t="s"/>
      <c r="G306" t="s"/>
      <c r="H306" t="s"/>
      <c r="I306" t="s"/>
      <c r="J306" t="n">
        <v>0.128</v>
      </c>
      <c r="K306" t="n">
        <v>0</v>
      </c>
      <c r="L306" t="n">
        <v>0.9330000000000001</v>
      </c>
      <c r="M306" t="n">
        <v>0.067</v>
      </c>
    </row>
    <row r="307" spans="1:13">
      <c r="A307" s="1">
        <f>HYPERLINK("http://www.twitter.com/NathanBLawrence/status/990700077181267969", "990700077181267969")</f>
        <v/>
      </c>
      <c r="B307" s="2" t="n">
        <v>43219.8828587963</v>
      </c>
      <c r="C307" t="n">
        <v>0</v>
      </c>
      <c r="D307" t="n">
        <v>11</v>
      </c>
      <c r="E307" t="s">
        <v>317</v>
      </c>
      <c r="F307">
        <f>HYPERLINK("http://pbs.twimg.com/media/Db1um2RWsAE2vv7.jpg", "http://pbs.twimg.com/media/Db1um2RWsAE2vv7.jpg")</f>
        <v/>
      </c>
      <c r="G307" t="s"/>
      <c r="H307" t="s"/>
      <c r="I307" t="s"/>
      <c r="J307" t="n">
        <v>0</v>
      </c>
      <c r="K307" t="n">
        <v>0</v>
      </c>
      <c r="L307" t="n">
        <v>1</v>
      </c>
      <c r="M307" t="n">
        <v>0</v>
      </c>
    </row>
    <row r="308" spans="1:13">
      <c r="A308" s="1">
        <f>HYPERLINK("http://www.twitter.com/NathanBLawrence/status/990700000102567937", "990700000102567937")</f>
        <v/>
      </c>
      <c r="B308" s="2" t="n">
        <v>43219.88263888889</v>
      </c>
      <c r="C308" t="n">
        <v>0</v>
      </c>
      <c r="D308" t="n">
        <v>2</v>
      </c>
      <c r="E308" t="s">
        <v>318</v>
      </c>
      <c r="F308" t="s"/>
      <c r="G308" t="s"/>
      <c r="H308" t="s"/>
      <c r="I308" t="s"/>
      <c r="J308" t="n">
        <v>0</v>
      </c>
      <c r="K308" t="n">
        <v>0</v>
      </c>
      <c r="L308" t="n">
        <v>1</v>
      </c>
      <c r="M308" t="n">
        <v>0</v>
      </c>
    </row>
    <row r="309" spans="1:13">
      <c r="A309" s="1">
        <f>HYPERLINK("http://www.twitter.com/NathanBLawrence/status/990698248041091072", "990698248041091072")</f>
        <v/>
      </c>
      <c r="B309" s="2" t="n">
        <v>43219.8778125</v>
      </c>
      <c r="C309" t="n">
        <v>0</v>
      </c>
      <c r="D309" t="n">
        <v>4</v>
      </c>
      <c r="E309" t="s">
        <v>319</v>
      </c>
      <c r="F309" t="s"/>
      <c r="G309" t="s"/>
      <c r="H309" t="s"/>
      <c r="I309" t="s"/>
      <c r="J309" t="n">
        <v>0</v>
      </c>
      <c r="K309" t="n">
        <v>0</v>
      </c>
      <c r="L309" t="n">
        <v>1</v>
      </c>
      <c r="M309" t="n">
        <v>0</v>
      </c>
    </row>
    <row r="310" spans="1:13">
      <c r="A310" s="1">
        <f>HYPERLINK("http://www.twitter.com/NathanBLawrence/status/990698022463004672", "990698022463004672")</f>
        <v/>
      </c>
      <c r="B310" s="2" t="n">
        <v>43219.8771875</v>
      </c>
      <c r="C310" t="n">
        <v>0</v>
      </c>
      <c r="D310" t="n">
        <v>0</v>
      </c>
      <c r="E310" t="s">
        <v>320</v>
      </c>
      <c r="F310" t="s"/>
      <c r="G310" t="s"/>
      <c r="H310" t="s"/>
      <c r="I310" t="s"/>
      <c r="J310" t="n">
        <v>-0.5423</v>
      </c>
      <c r="K310" t="n">
        <v>0.212</v>
      </c>
      <c r="L310" t="n">
        <v>0.788</v>
      </c>
      <c r="M310" t="n">
        <v>0</v>
      </c>
    </row>
    <row r="311" spans="1:13">
      <c r="A311" s="1">
        <f>HYPERLINK("http://www.twitter.com/NathanBLawrence/status/990697565229379584", "990697565229379584")</f>
        <v/>
      </c>
      <c r="B311" s="2" t="n">
        <v>43219.87592592592</v>
      </c>
      <c r="C311" t="n">
        <v>0</v>
      </c>
      <c r="D311" t="n">
        <v>52</v>
      </c>
      <c r="E311" t="s">
        <v>321</v>
      </c>
      <c r="F311" t="s"/>
      <c r="G311" t="s"/>
      <c r="H311" t="s"/>
      <c r="I311" t="s"/>
      <c r="J311" t="n">
        <v>0.4939</v>
      </c>
      <c r="K311" t="n">
        <v>0</v>
      </c>
      <c r="L311" t="n">
        <v>0.802</v>
      </c>
      <c r="M311" t="n">
        <v>0.198</v>
      </c>
    </row>
    <row r="312" spans="1:13">
      <c r="A312" s="1">
        <f>HYPERLINK("http://www.twitter.com/NathanBLawrence/status/990697310551240704", "990697310551240704")</f>
        <v/>
      </c>
      <c r="B312" s="2" t="n">
        <v>43219.87521990741</v>
      </c>
      <c r="C312" t="n">
        <v>1</v>
      </c>
      <c r="D312" t="n">
        <v>0</v>
      </c>
      <c r="E312" t="s">
        <v>322</v>
      </c>
      <c r="F312" t="s"/>
      <c r="G312" t="s"/>
      <c r="H312" t="s"/>
      <c r="I312" t="s"/>
      <c r="J312" t="n">
        <v>-0.6486</v>
      </c>
      <c r="K312" t="n">
        <v>0.306</v>
      </c>
      <c r="L312" t="n">
        <v>0.694</v>
      </c>
      <c r="M312" t="n">
        <v>0</v>
      </c>
    </row>
    <row r="313" spans="1:13">
      <c r="A313" s="1">
        <f>HYPERLINK("http://www.twitter.com/NathanBLawrence/status/990695578693767169", "990695578693767169")</f>
        <v/>
      </c>
      <c r="B313" s="2" t="n">
        <v>43219.87043981482</v>
      </c>
      <c r="C313" t="n">
        <v>0</v>
      </c>
      <c r="D313" t="n">
        <v>16387</v>
      </c>
      <c r="E313" t="s">
        <v>323</v>
      </c>
      <c r="F313" t="s"/>
      <c r="G313" t="s"/>
      <c r="H313" t="s"/>
      <c r="I313" t="s"/>
      <c r="J313" t="n">
        <v>-0.0516</v>
      </c>
      <c r="K313" t="n">
        <v>0.245</v>
      </c>
      <c r="L313" t="n">
        <v>0.516</v>
      </c>
      <c r="M313" t="n">
        <v>0.239</v>
      </c>
    </row>
    <row r="314" spans="1:13">
      <c r="A314" s="1">
        <f>HYPERLINK("http://www.twitter.com/NathanBLawrence/status/990695166787948546", "990695166787948546")</f>
        <v/>
      </c>
      <c r="B314" s="2" t="n">
        <v>43219.86930555556</v>
      </c>
      <c r="C314" t="n">
        <v>0</v>
      </c>
      <c r="D314" t="n">
        <v>5</v>
      </c>
      <c r="E314" t="s">
        <v>247</v>
      </c>
      <c r="F314">
        <f>HYPERLINK("http://pbs.twimg.com/media/Db5_38uWkAYcBlr.jpg", "http://pbs.twimg.com/media/Db5_38uWkAYcBlr.jpg")</f>
        <v/>
      </c>
      <c r="G314" t="s"/>
      <c r="H314" t="s"/>
      <c r="I314" t="s"/>
      <c r="J314" t="n">
        <v>-0.2103</v>
      </c>
      <c r="K314" t="n">
        <v>0.233</v>
      </c>
      <c r="L314" t="n">
        <v>0.5629999999999999</v>
      </c>
      <c r="M314" t="n">
        <v>0.204</v>
      </c>
    </row>
    <row r="315" spans="1:13">
      <c r="A315" s="1">
        <f>HYPERLINK("http://www.twitter.com/NathanBLawrence/status/990695046692384769", "990695046692384769")</f>
        <v/>
      </c>
      <c r="B315" s="2" t="n">
        <v>43219.86898148148</v>
      </c>
      <c r="C315" t="n">
        <v>0</v>
      </c>
      <c r="D315" t="n">
        <v>8</v>
      </c>
      <c r="E315" t="s">
        <v>324</v>
      </c>
      <c r="F315" t="s"/>
      <c r="G315" t="s"/>
      <c r="H315" t="s"/>
      <c r="I315" t="s"/>
      <c r="J315" t="n">
        <v>0</v>
      </c>
      <c r="K315" t="n">
        <v>0</v>
      </c>
      <c r="L315" t="n">
        <v>1</v>
      </c>
      <c r="M315" t="n">
        <v>0</v>
      </c>
    </row>
    <row r="316" spans="1:13">
      <c r="A316" s="1">
        <f>HYPERLINK("http://www.twitter.com/NathanBLawrence/status/990695018208940033", "990695018208940033")</f>
        <v/>
      </c>
      <c r="B316" s="2" t="n">
        <v>43219.86890046296</v>
      </c>
      <c r="C316" t="n">
        <v>0</v>
      </c>
      <c r="D316" t="n">
        <v>3</v>
      </c>
      <c r="E316" t="s">
        <v>325</v>
      </c>
      <c r="F316" t="s"/>
      <c r="G316" t="s"/>
      <c r="H316" t="s"/>
      <c r="I316" t="s"/>
      <c r="J316" t="n">
        <v>0</v>
      </c>
      <c r="K316" t="n">
        <v>0</v>
      </c>
      <c r="L316" t="n">
        <v>1</v>
      </c>
      <c r="M316" t="n">
        <v>0</v>
      </c>
    </row>
    <row r="317" spans="1:13">
      <c r="A317" s="1">
        <f>HYPERLINK("http://www.twitter.com/NathanBLawrence/status/990694993135325184", "990694993135325184")</f>
        <v/>
      </c>
      <c r="B317" s="2" t="n">
        <v>43219.86883101852</v>
      </c>
      <c r="C317" t="n">
        <v>0</v>
      </c>
      <c r="D317" t="n">
        <v>9</v>
      </c>
      <c r="E317" t="s">
        <v>326</v>
      </c>
      <c r="F317" t="s"/>
      <c r="G317" t="s"/>
      <c r="H317" t="s"/>
      <c r="I317" t="s"/>
      <c r="J317" t="n">
        <v>0</v>
      </c>
      <c r="K317" t="n">
        <v>0</v>
      </c>
      <c r="L317" t="n">
        <v>1</v>
      </c>
      <c r="M317" t="n">
        <v>0</v>
      </c>
    </row>
    <row r="318" spans="1:13">
      <c r="A318" s="1">
        <f>HYPERLINK("http://www.twitter.com/NathanBLawrence/status/990242176348155905", "990242176348155905")</f>
        <v/>
      </c>
      <c r="B318" s="2" t="n">
        <v>43218.61929398148</v>
      </c>
      <c r="C318" t="n">
        <v>1</v>
      </c>
      <c r="D318" t="n">
        <v>0</v>
      </c>
      <c r="E318" t="s">
        <v>327</v>
      </c>
      <c r="F318" t="s"/>
      <c r="G318" t="s"/>
      <c r="H318" t="s"/>
      <c r="I318" t="s"/>
      <c r="J318" t="n">
        <v>-0.6705</v>
      </c>
      <c r="K318" t="n">
        <v>0.287</v>
      </c>
      <c r="L318" t="n">
        <v>0.614</v>
      </c>
      <c r="M318" t="n">
        <v>0.099</v>
      </c>
    </row>
    <row r="319" spans="1:13">
      <c r="A319" s="1">
        <f>HYPERLINK("http://www.twitter.com/NathanBLawrence/status/990241481452597248", "990241481452597248")</f>
        <v/>
      </c>
      <c r="B319" s="2" t="n">
        <v>43218.61737268518</v>
      </c>
      <c r="C319" t="n">
        <v>8</v>
      </c>
      <c r="D319" t="n">
        <v>4</v>
      </c>
      <c r="E319" t="s">
        <v>328</v>
      </c>
      <c r="F319" t="s"/>
      <c r="G319" t="s"/>
      <c r="H319" t="s"/>
      <c r="I319" t="s"/>
      <c r="J319" t="n">
        <v>0.6705</v>
      </c>
      <c r="K319" t="n">
        <v>0</v>
      </c>
      <c r="L319" t="n">
        <v>0.703</v>
      </c>
      <c r="M319" t="n">
        <v>0.297</v>
      </c>
    </row>
    <row r="320" spans="1:13">
      <c r="A320" s="1">
        <f>HYPERLINK("http://www.twitter.com/NathanBLawrence/status/990197130294939649", "990197130294939649")</f>
        <v/>
      </c>
      <c r="B320" s="2" t="n">
        <v>43218.49498842593</v>
      </c>
      <c r="C320" t="n">
        <v>0</v>
      </c>
      <c r="D320" t="n">
        <v>2</v>
      </c>
      <c r="E320" t="s">
        <v>329</v>
      </c>
      <c r="F320" t="s"/>
      <c r="G320" t="s"/>
      <c r="H320" t="s"/>
      <c r="I320" t="s"/>
      <c r="J320" t="n">
        <v>0</v>
      </c>
      <c r="K320" t="n">
        <v>0</v>
      </c>
      <c r="L320" t="n">
        <v>1</v>
      </c>
      <c r="M320" t="n">
        <v>0</v>
      </c>
    </row>
    <row r="321" spans="1:13">
      <c r="A321" s="1">
        <f>HYPERLINK("http://www.twitter.com/NathanBLawrence/status/990196455494299648", "990196455494299648")</f>
        <v/>
      </c>
      <c r="B321" s="2" t="n">
        <v>43218.493125</v>
      </c>
      <c r="C321" t="n">
        <v>0</v>
      </c>
      <c r="D321" t="n">
        <v>6</v>
      </c>
      <c r="E321" t="s">
        <v>330</v>
      </c>
      <c r="F321" t="s"/>
      <c r="G321" t="s"/>
      <c r="H321" t="s"/>
      <c r="I321" t="s"/>
      <c r="J321" t="n">
        <v>-0.4781</v>
      </c>
      <c r="K321" t="n">
        <v>0.285</v>
      </c>
      <c r="L321" t="n">
        <v>0.533</v>
      </c>
      <c r="M321" t="n">
        <v>0.182</v>
      </c>
    </row>
    <row r="322" spans="1:13">
      <c r="A322" s="1">
        <f>HYPERLINK("http://www.twitter.com/NathanBLawrence/status/990196018103889921", "990196018103889921")</f>
        <v/>
      </c>
      <c r="B322" s="2" t="n">
        <v>43218.4919212963</v>
      </c>
      <c r="C322" t="n">
        <v>0</v>
      </c>
      <c r="D322" t="n">
        <v>11</v>
      </c>
      <c r="E322" t="s">
        <v>331</v>
      </c>
      <c r="F322" t="s"/>
      <c r="G322" t="s"/>
      <c r="H322" t="s"/>
      <c r="I322" t="s"/>
      <c r="J322" t="n">
        <v>0</v>
      </c>
      <c r="K322" t="n">
        <v>0</v>
      </c>
      <c r="L322" t="n">
        <v>1</v>
      </c>
      <c r="M322" t="n">
        <v>0</v>
      </c>
    </row>
    <row r="323" spans="1:13">
      <c r="A323" s="1">
        <f>HYPERLINK("http://www.twitter.com/NathanBLawrence/status/990195926034800640", "990195926034800640")</f>
        <v/>
      </c>
      <c r="B323" s="2" t="n">
        <v>43218.49166666667</v>
      </c>
      <c r="C323" t="n">
        <v>0</v>
      </c>
      <c r="D323" t="n">
        <v>120</v>
      </c>
      <c r="E323" t="s">
        <v>332</v>
      </c>
      <c r="F323">
        <f>HYPERLINK("https://video.twimg.com/ext_tw_video/989753868274749440/pu/vid/720x1280/ICiS0ShSKfeybouQ.mp4?tag=3", "https://video.twimg.com/ext_tw_video/989753868274749440/pu/vid/720x1280/ICiS0ShSKfeybouQ.mp4?tag=3")</f>
        <v/>
      </c>
      <c r="G323" t="s"/>
      <c r="H323" t="s"/>
      <c r="I323" t="s"/>
      <c r="J323" t="n">
        <v>0.4767</v>
      </c>
      <c r="K323" t="n">
        <v>0</v>
      </c>
      <c r="L323" t="n">
        <v>0.846</v>
      </c>
      <c r="M323" t="n">
        <v>0.154</v>
      </c>
    </row>
    <row r="324" spans="1:13">
      <c r="A324" s="1">
        <f>HYPERLINK("http://www.twitter.com/NathanBLawrence/status/990195744631123968", "990195744631123968")</f>
        <v/>
      </c>
      <c r="B324" s="2" t="n">
        <v>43218.49116898148</v>
      </c>
      <c r="C324" t="n">
        <v>0</v>
      </c>
      <c r="D324" t="n">
        <v>15</v>
      </c>
      <c r="E324" t="s">
        <v>333</v>
      </c>
      <c r="F324" t="s"/>
      <c r="G324" t="s"/>
      <c r="H324" t="s"/>
      <c r="I324" t="s"/>
      <c r="J324" t="n">
        <v>0</v>
      </c>
      <c r="K324" t="n">
        <v>0</v>
      </c>
      <c r="L324" t="n">
        <v>1</v>
      </c>
      <c r="M324" t="n">
        <v>0</v>
      </c>
    </row>
    <row r="325" spans="1:13">
      <c r="A325" s="1">
        <f>HYPERLINK("http://www.twitter.com/NathanBLawrence/status/990195692995006464", "990195692995006464")</f>
        <v/>
      </c>
      <c r="B325" s="2" t="n">
        <v>43218.49101851852</v>
      </c>
      <c r="C325" t="n">
        <v>0</v>
      </c>
      <c r="D325" t="n">
        <v>12</v>
      </c>
      <c r="E325" t="s">
        <v>334</v>
      </c>
      <c r="F325" t="s"/>
      <c r="G325" t="s"/>
      <c r="H325" t="s"/>
      <c r="I325" t="s"/>
      <c r="J325" t="n">
        <v>0.4199</v>
      </c>
      <c r="K325" t="n">
        <v>0</v>
      </c>
      <c r="L325" t="n">
        <v>0.878</v>
      </c>
      <c r="M325" t="n">
        <v>0.122</v>
      </c>
    </row>
    <row r="326" spans="1:13">
      <c r="A326" s="1">
        <f>HYPERLINK("http://www.twitter.com/NathanBLawrence/status/990195568474574848", "990195568474574848")</f>
        <v/>
      </c>
      <c r="B326" s="2" t="n">
        <v>43218.49068287037</v>
      </c>
      <c r="C326" t="n">
        <v>0</v>
      </c>
      <c r="D326" t="n">
        <v>12</v>
      </c>
      <c r="E326" t="s">
        <v>335</v>
      </c>
      <c r="F326">
        <f>HYPERLINK("http://pbs.twimg.com/media/DbzJsV-UQAEvRgK.jpg", "http://pbs.twimg.com/media/DbzJsV-UQAEvRgK.jpg")</f>
        <v/>
      </c>
      <c r="G326" t="s"/>
      <c r="H326" t="s"/>
      <c r="I326" t="s"/>
      <c r="J326" t="n">
        <v>0</v>
      </c>
      <c r="K326" t="n">
        <v>0</v>
      </c>
      <c r="L326" t="n">
        <v>1</v>
      </c>
      <c r="M326" t="n">
        <v>0</v>
      </c>
    </row>
    <row r="327" spans="1:13">
      <c r="A327" s="1">
        <f>HYPERLINK("http://www.twitter.com/NathanBLawrence/status/990195503370506240", "990195503370506240")</f>
        <v/>
      </c>
      <c r="B327" s="2" t="n">
        <v>43218.49049768518</v>
      </c>
      <c r="C327" t="n">
        <v>0</v>
      </c>
      <c r="D327" t="n">
        <v>16</v>
      </c>
      <c r="E327" t="s">
        <v>336</v>
      </c>
      <c r="F327" t="s"/>
      <c r="G327" t="s"/>
      <c r="H327" t="s"/>
      <c r="I327" t="s"/>
      <c r="J327" t="n">
        <v>0</v>
      </c>
      <c r="K327" t="n">
        <v>0</v>
      </c>
      <c r="L327" t="n">
        <v>1</v>
      </c>
      <c r="M327" t="n">
        <v>0</v>
      </c>
    </row>
    <row r="328" spans="1:13">
      <c r="A328" s="1">
        <f>HYPERLINK("http://www.twitter.com/NathanBLawrence/status/990195322226987008", "990195322226987008")</f>
        <v/>
      </c>
      <c r="B328" s="2" t="n">
        <v>43218.49</v>
      </c>
      <c r="C328" t="n">
        <v>0</v>
      </c>
      <c r="D328" t="n">
        <v>11</v>
      </c>
      <c r="E328" t="s">
        <v>337</v>
      </c>
      <c r="F328" t="s"/>
      <c r="G328" t="s"/>
      <c r="H328" t="s"/>
      <c r="I328" t="s"/>
      <c r="J328" t="n">
        <v>0</v>
      </c>
      <c r="K328" t="n">
        <v>0</v>
      </c>
      <c r="L328" t="n">
        <v>1</v>
      </c>
      <c r="M328" t="n">
        <v>0</v>
      </c>
    </row>
    <row r="329" spans="1:13">
      <c r="A329" s="1">
        <f>HYPERLINK("http://www.twitter.com/NathanBLawrence/status/990195242136621056", "990195242136621056")</f>
        <v/>
      </c>
      <c r="B329" s="2" t="n">
        <v>43218.48978009259</v>
      </c>
      <c r="C329" t="n">
        <v>0</v>
      </c>
      <c r="D329" t="n">
        <v>7</v>
      </c>
      <c r="E329" t="s">
        <v>338</v>
      </c>
      <c r="F329" t="s"/>
      <c r="G329" t="s"/>
      <c r="H329" t="s"/>
      <c r="I329" t="s"/>
      <c r="J329" t="n">
        <v>0</v>
      </c>
      <c r="K329" t="n">
        <v>0</v>
      </c>
      <c r="L329" t="n">
        <v>1</v>
      </c>
      <c r="M329" t="n">
        <v>0</v>
      </c>
    </row>
    <row r="330" spans="1:13">
      <c r="A330" s="1">
        <f>HYPERLINK("http://www.twitter.com/NathanBLawrence/status/990195167461244928", "990195167461244928")</f>
        <v/>
      </c>
      <c r="B330" s="2" t="n">
        <v>43218.48957175926</v>
      </c>
      <c r="C330" t="n">
        <v>0</v>
      </c>
      <c r="D330" t="n">
        <v>17</v>
      </c>
      <c r="E330" t="s">
        <v>339</v>
      </c>
      <c r="F330" t="s"/>
      <c r="G330" t="s"/>
      <c r="H330" t="s"/>
      <c r="I330" t="s"/>
      <c r="J330" t="n">
        <v>0</v>
      </c>
      <c r="K330" t="n">
        <v>0</v>
      </c>
      <c r="L330" t="n">
        <v>1</v>
      </c>
      <c r="M330" t="n">
        <v>0</v>
      </c>
    </row>
    <row r="331" spans="1:13">
      <c r="A331" s="1">
        <f>HYPERLINK("http://www.twitter.com/NathanBLawrence/status/990195115967897600", "990195115967897600")</f>
        <v/>
      </c>
      <c r="B331" s="2" t="n">
        <v>43218.48943287037</v>
      </c>
      <c r="C331" t="n">
        <v>0</v>
      </c>
      <c r="D331" t="n">
        <v>13</v>
      </c>
      <c r="E331" t="s">
        <v>340</v>
      </c>
      <c r="F331">
        <f>HYPERLINK("http://pbs.twimg.com/media/Db0DOPkVMAAGdK3.jpg", "http://pbs.twimg.com/media/Db0DOPkVMAAGdK3.jpg")</f>
        <v/>
      </c>
      <c r="G331" t="s"/>
      <c r="H331" t="s"/>
      <c r="I331" t="s"/>
      <c r="J331" t="n">
        <v>0.1531</v>
      </c>
      <c r="K331" t="n">
        <v>0.1</v>
      </c>
      <c r="L331" t="n">
        <v>0.773</v>
      </c>
      <c r="M331" t="n">
        <v>0.127</v>
      </c>
    </row>
    <row r="332" spans="1:13">
      <c r="A332" s="1">
        <f>HYPERLINK("http://www.twitter.com/NathanBLawrence/status/990194970006052864", "990194970006052864")</f>
        <v/>
      </c>
      <c r="B332" s="2" t="n">
        <v>43218.48902777778</v>
      </c>
      <c r="C332" t="n">
        <v>0</v>
      </c>
      <c r="D332" t="n">
        <v>135</v>
      </c>
      <c r="E332" t="s">
        <v>341</v>
      </c>
      <c r="F332" t="s"/>
      <c r="G332" t="s"/>
      <c r="H332" t="s"/>
      <c r="I332" t="s"/>
      <c r="J332" t="n">
        <v>-0.2755</v>
      </c>
      <c r="K332" t="n">
        <v>0.1</v>
      </c>
      <c r="L332" t="n">
        <v>0.9</v>
      </c>
      <c r="M332" t="n">
        <v>0</v>
      </c>
    </row>
    <row r="333" spans="1:13">
      <c r="A333" s="1">
        <f>HYPERLINK("http://www.twitter.com/NathanBLawrence/status/990194716988801024", "990194716988801024")</f>
        <v/>
      </c>
      <c r="B333" s="2" t="n">
        <v>43218.48833333333</v>
      </c>
      <c r="C333" t="n">
        <v>0</v>
      </c>
      <c r="D333" t="n">
        <v>43</v>
      </c>
      <c r="E333" t="s">
        <v>342</v>
      </c>
      <c r="F333" t="s"/>
      <c r="G333" t="s"/>
      <c r="H333" t="s"/>
      <c r="I333" t="s"/>
      <c r="J333" t="n">
        <v>0.6988</v>
      </c>
      <c r="K333" t="n">
        <v>0.052</v>
      </c>
      <c r="L333" t="n">
        <v>0.73</v>
      </c>
      <c r="M333" t="n">
        <v>0.218</v>
      </c>
    </row>
    <row r="334" spans="1:13">
      <c r="A334" s="1">
        <f>HYPERLINK("http://www.twitter.com/NathanBLawrence/status/990194096596807680", "990194096596807680")</f>
        <v/>
      </c>
      <c r="B334" s="2" t="n">
        <v>43218.48662037037</v>
      </c>
      <c r="C334" t="n">
        <v>0</v>
      </c>
      <c r="D334" t="n">
        <v>11</v>
      </c>
      <c r="E334" t="s">
        <v>343</v>
      </c>
      <c r="F334">
        <f>HYPERLINK("http://pbs.twimg.com/media/Db1PSSyX0AUKc4H.jpg", "http://pbs.twimg.com/media/Db1PSSyX0AUKc4H.jpg")</f>
        <v/>
      </c>
      <c r="G334" t="s"/>
      <c r="H334" t="s"/>
      <c r="I334" t="s"/>
      <c r="J334" t="n">
        <v>0</v>
      </c>
      <c r="K334" t="n">
        <v>0</v>
      </c>
      <c r="L334" t="n">
        <v>1</v>
      </c>
      <c r="M334" t="n">
        <v>0</v>
      </c>
    </row>
    <row r="335" spans="1:13">
      <c r="A335" s="1">
        <f>HYPERLINK("http://www.twitter.com/NathanBLawrence/status/990194067228250113", "990194067228250113")</f>
        <v/>
      </c>
      <c r="B335" s="2" t="n">
        <v>43218.48653935185</v>
      </c>
      <c r="C335" t="n">
        <v>0</v>
      </c>
      <c r="D335" t="n">
        <v>17</v>
      </c>
      <c r="E335" t="s">
        <v>344</v>
      </c>
      <c r="F335" t="s"/>
      <c r="G335" t="s"/>
      <c r="H335" t="s"/>
      <c r="I335" t="s"/>
      <c r="J335" t="n">
        <v>0</v>
      </c>
      <c r="K335" t="n">
        <v>0</v>
      </c>
      <c r="L335" t="n">
        <v>1</v>
      </c>
      <c r="M335" t="n">
        <v>0</v>
      </c>
    </row>
    <row r="336" spans="1:13">
      <c r="A336" s="1">
        <f>HYPERLINK("http://www.twitter.com/NathanBLawrence/status/990193256695783424", "990193256695783424")</f>
        <v/>
      </c>
      <c r="B336" s="2" t="n">
        <v>43218.48429398148</v>
      </c>
      <c r="C336" t="n">
        <v>3</v>
      </c>
      <c r="D336" t="n">
        <v>2</v>
      </c>
      <c r="E336" t="s">
        <v>345</v>
      </c>
      <c r="F336" t="s"/>
      <c r="G336" t="s"/>
      <c r="H336" t="s"/>
      <c r="I336" t="s"/>
      <c r="J336" t="n">
        <v>-0.5994</v>
      </c>
      <c r="K336" t="n">
        <v>0.251</v>
      </c>
      <c r="L336" t="n">
        <v>0.646</v>
      </c>
      <c r="M336" t="n">
        <v>0.103</v>
      </c>
    </row>
    <row r="337" spans="1:13">
      <c r="A337" s="1">
        <f>HYPERLINK("http://www.twitter.com/NathanBLawrence/status/989692903244124161", "989692903244124161")</f>
        <v/>
      </c>
      <c r="B337" s="2" t="n">
        <v>43217.10358796296</v>
      </c>
      <c r="C337" t="n">
        <v>0</v>
      </c>
      <c r="D337" t="n">
        <v>9</v>
      </c>
      <c r="E337" t="s">
        <v>346</v>
      </c>
      <c r="F337" t="s"/>
      <c r="G337" t="s"/>
      <c r="H337" t="s"/>
      <c r="I337" t="s"/>
      <c r="J337" t="n">
        <v>0</v>
      </c>
      <c r="K337" t="n">
        <v>0</v>
      </c>
      <c r="L337" t="n">
        <v>1</v>
      </c>
      <c r="M337" t="n">
        <v>0</v>
      </c>
    </row>
    <row r="338" spans="1:13">
      <c r="A338" s="1">
        <f>HYPERLINK("http://www.twitter.com/NathanBLawrence/status/989692848361623552", "989692848361623552")</f>
        <v/>
      </c>
      <c r="B338" s="2" t="n">
        <v>43217.1034375</v>
      </c>
      <c r="C338" t="n">
        <v>0</v>
      </c>
      <c r="D338" t="n">
        <v>13</v>
      </c>
      <c r="E338" t="s">
        <v>347</v>
      </c>
      <c r="F338" t="s"/>
      <c r="G338" t="s"/>
      <c r="H338" t="s"/>
      <c r="I338" t="s"/>
      <c r="J338" t="n">
        <v>-0.25</v>
      </c>
      <c r="K338" t="n">
        <v>0.194</v>
      </c>
      <c r="L338" t="n">
        <v>0.656</v>
      </c>
      <c r="M338" t="n">
        <v>0.15</v>
      </c>
    </row>
    <row r="339" spans="1:13">
      <c r="A339" s="1">
        <f>HYPERLINK("http://www.twitter.com/NathanBLawrence/status/989692796822056961", "989692796822056961")</f>
        <v/>
      </c>
      <c r="B339" s="2" t="n">
        <v>43217.10329861111</v>
      </c>
      <c r="C339" t="n">
        <v>0</v>
      </c>
      <c r="D339" t="n">
        <v>9</v>
      </c>
      <c r="E339" t="s">
        <v>348</v>
      </c>
      <c r="F339" t="s"/>
      <c r="G339" t="s"/>
      <c r="H339" t="s"/>
      <c r="I339" t="s"/>
      <c r="J339" t="n">
        <v>-0.296</v>
      </c>
      <c r="K339" t="n">
        <v>0.123</v>
      </c>
      <c r="L339" t="n">
        <v>0.797</v>
      </c>
      <c r="M339" t="n">
        <v>0.08</v>
      </c>
    </row>
    <row r="340" spans="1:13">
      <c r="A340" s="1">
        <f>HYPERLINK("http://www.twitter.com/NathanBLawrence/status/989692505376641025", "989692505376641025")</f>
        <v/>
      </c>
      <c r="B340" s="2" t="n">
        <v>43217.10248842592</v>
      </c>
      <c r="C340" t="n">
        <v>0</v>
      </c>
      <c r="D340" t="n">
        <v>15</v>
      </c>
      <c r="E340" t="s">
        <v>349</v>
      </c>
      <c r="F340">
        <f>HYPERLINK("http://pbs.twimg.com/media/DbwSpsPVwAAMK8S.jpg", "http://pbs.twimg.com/media/DbwSpsPVwAAMK8S.jpg")</f>
        <v/>
      </c>
      <c r="G340" t="s"/>
      <c r="H340" t="s"/>
      <c r="I340" t="s"/>
      <c r="J340" t="n">
        <v>0.4019</v>
      </c>
      <c r="K340" t="n">
        <v>0</v>
      </c>
      <c r="L340" t="n">
        <v>0.903</v>
      </c>
      <c r="M340" t="n">
        <v>0.097</v>
      </c>
    </row>
    <row r="341" spans="1:13">
      <c r="A341" s="1">
        <f>HYPERLINK("http://www.twitter.com/NathanBLawrence/status/989656203675435009", "989656203675435009")</f>
        <v/>
      </c>
      <c r="B341" s="2" t="n">
        <v>43217.00231481482</v>
      </c>
      <c r="C341" t="n">
        <v>6</v>
      </c>
      <c r="D341" t="n">
        <v>4</v>
      </c>
      <c r="E341" t="s">
        <v>350</v>
      </c>
      <c r="F341" t="s"/>
      <c r="G341" t="s"/>
      <c r="H341" t="s"/>
      <c r="I341" t="s"/>
      <c r="J341" t="n">
        <v>0.3802</v>
      </c>
      <c r="K341" t="n">
        <v>0.203</v>
      </c>
      <c r="L341" t="n">
        <v>0.5649999999999999</v>
      </c>
      <c r="M341" t="n">
        <v>0.231</v>
      </c>
    </row>
    <row r="342" spans="1:13">
      <c r="A342" s="1">
        <f>HYPERLINK("http://www.twitter.com/NathanBLawrence/status/989654368885592065", "989654368885592065")</f>
        <v/>
      </c>
      <c r="B342" s="2" t="n">
        <v>43216.99725694444</v>
      </c>
      <c r="C342" t="n">
        <v>0</v>
      </c>
      <c r="D342" t="n">
        <v>8</v>
      </c>
      <c r="E342" t="s">
        <v>351</v>
      </c>
      <c r="F342" t="s"/>
      <c r="G342" t="s"/>
      <c r="H342" t="s"/>
      <c r="I342" t="s"/>
      <c r="J342" t="n">
        <v>-0.3164</v>
      </c>
      <c r="K342" t="n">
        <v>0.2</v>
      </c>
      <c r="L342" t="n">
        <v>0.638</v>
      </c>
      <c r="M342" t="n">
        <v>0.161</v>
      </c>
    </row>
    <row r="343" spans="1:13">
      <c r="A343" s="1">
        <f>HYPERLINK("http://www.twitter.com/NathanBLawrence/status/989653841216966657", "989653841216966657")</f>
        <v/>
      </c>
      <c r="B343" s="2" t="n">
        <v>43216.99579861111</v>
      </c>
      <c r="C343" t="n">
        <v>0</v>
      </c>
      <c r="D343" t="n">
        <v>0</v>
      </c>
      <c r="E343" t="s">
        <v>352</v>
      </c>
      <c r="F343" t="s"/>
      <c r="G343" t="s"/>
      <c r="H343" t="s"/>
      <c r="I343" t="s"/>
      <c r="J343" t="n">
        <v>0.4215</v>
      </c>
      <c r="K343" t="n">
        <v>0</v>
      </c>
      <c r="L343" t="n">
        <v>0.851</v>
      </c>
      <c r="M343" t="n">
        <v>0.149</v>
      </c>
    </row>
    <row r="344" spans="1:13">
      <c r="A344" s="1">
        <f>HYPERLINK("http://www.twitter.com/NathanBLawrence/status/989653789228634113", "989653789228634113")</f>
        <v/>
      </c>
      <c r="B344" s="2" t="n">
        <v>43216.99564814815</v>
      </c>
      <c r="C344" t="n">
        <v>0</v>
      </c>
      <c r="D344" t="n">
        <v>3</v>
      </c>
      <c r="E344" t="s">
        <v>353</v>
      </c>
      <c r="F344">
        <f>HYPERLINK("https://video.twimg.com/ext_tw_video/989578839444672512/pu/vid/640x360/hIBpqI8vfcqz8W6d.mp4?tag=3", "https://video.twimg.com/ext_tw_video/989578839444672512/pu/vid/640x360/hIBpqI8vfcqz8W6d.mp4?tag=3")</f>
        <v/>
      </c>
      <c r="G344" t="s"/>
      <c r="H344" t="s"/>
      <c r="I344" t="s"/>
      <c r="J344" t="n">
        <v>0</v>
      </c>
      <c r="K344" t="n">
        <v>0</v>
      </c>
      <c r="L344" t="n">
        <v>1</v>
      </c>
      <c r="M344" t="n">
        <v>0</v>
      </c>
    </row>
    <row r="345" spans="1:13">
      <c r="A345" s="1">
        <f>HYPERLINK("http://www.twitter.com/NathanBLawrence/status/989653756261421061", "989653756261421061")</f>
        <v/>
      </c>
      <c r="B345" s="2" t="n">
        <v>43216.99556712963</v>
      </c>
      <c r="C345" t="n">
        <v>0</v>
      </c>
      <c r="D345" t="n">
        <v>2</v>
      </c>
      <c r="E345" t="s">
        <v>353</v>
      </c>
      <c r="F345">
        <f>HYPERLINK("http://pbs.twimg.com/media/Dbuxcp0XUAArHPh.jpg", "http://pbs.twimg.com/media/Dbuxcp0XUAArHPh.jpg")</f>
        <v/>
      </c>
      <c r="G345" t="s"/>
      <c r="H345" t="s"/>
      <c r="I345" t="s"/>
      <c r="J345" t="n">
        <v>0</v>
      </c>
      <c r="K345" t="n">
        <v>0</v>
      </c>
      <c r="L345" t="n">
        <v>1</v>
      </c>
      <c r="M345" t="n">
        <v>0</v>
      </c>
    </row>
    <row r="346" spans="1:13">
      <c r="A346" s="1">
        <f>HYPERLINK("http://www.twitter.com/NathanBLawrence/status/989653284469313536", "989653284469313536")</f>
        <v/>
      </c>
      <c r="B346" s="2" t="n">
        <v>43216.99425925926</v>
      </c>
      <c r="C346" t="n">
        <v>0</v>
      </c>
      <c r="D346" t="n">
        <v>6</v>
      </c>
      <c r="E346" t="s">
        <v>354</v>
      </c>
      <c r="F346">
        <f>HYPERLINK("http://pbs.twimg.com/media/DbveT-5WsAUaPRk.jpg", "http://pbs.twimg.com/media/DbveT-5WsAUaPRk.jpg")</f>
        <v/>
      </c>
      <c r="G346">
        <f>HYPERLINK("http://pbs.twimg.com/media/DbveUVoX0AIae12.jpg", "http://pbs.twimg.com/media/DbveUVoX0AIae12.jpg")</f>
        <v/>
      </c>
      <c r="H346" t="s"/>
      <c r="I346" t="s"/>
      <c r="J346" t="n">
        <v>0</v>
      </c>
      <c r="K346" t="n">
        <v>0</v>
      </c>
      <c r="L346" t="n">
        <v>1</v>
      </c>
      <c r="M346" t="n">
        <v>0</v>
      </c>
    </row>
    <row r="347" spans="1:13">
      <c r="A347" s="1">
        <f>HYPERLINK("http://www.twitter.com/NathanBLawrence/status/989552765717368835", "989552765717368835")</f>
        <v/>
      </c>
      <c r="B347" s="2" t="n">
        <v>43216.71688657408</v>
      </c>
      <c r="C347" t="n">
        <v>0</v>
      </c>
      <c r="D347" t="n">
        <v>0</v>
      </c>
      <c r="E347" t="s">
        <v>355</v>
      </c>
      <c r="F347" t="s"/>
      <c r="G347" t="s"/>
      <c r="H347" t="s"/>
      <c r="I347" t="s"/>
      <c r="J347" t="n">
        <v>0.8804999999999999</v>
      </c>
      <c r="K347" t="n">
        <v>0</v>
      </c>
      <c r="L347" t="n">
        <v>0.495</v>
      </c>
      <c r="M347" t="n">
        <v>0.505</v>
      </c>
    </row>
    <row r="348" spans="1:13">
      <c r="A348" s="1">
        <f>HYPERLINK("http://www.twitter.com/NathanBLawrence/status/989551688058056704", "989551688058056704")</f>
        <v/>
      </c>
      <c r="B348" s="2" t="n">
        <v>43216.71391203703</v>
      </c>
      <c r="C348" t="n">
        <v>0</v>
      </c>
      <c r="D348" t="n">
        <v>6</v>
      </c>
      <c r="E348" t="s">
        <v>356</v>
      </c>
      <c r="F348" t="s"/>
      <c r="G348" t="s"/>
      <c r="H348" t="s"/>
      <c r="I348" t="s"/>
      <c r="J348" t="n">
        <v>-0.4588</v>
      </c>
      <c r="K348" t="n">
        <v>0.24</v>
      </c>
      <c r="L348" t="n">
        <v>0.584</v>
      </c>
      <c r="M348" t="n">
        <v>0.175</v>
      </c>
    </row>
    <row r="349" spans="1:13">
      <c r="A349" s="1">
        <f>HYPERLINK("http://www.twitter.com/NathanBLawrence/status/989551469237030912", "989551469237030912")</f>
        <v/>
      </c>
      <c r="B349" s="2" t="n">
        <v>43216.71329861111</v>
      </c>
      <c r="C349" t="n">
        <v>0</v>
      </c>
      <c r="D349" t="n">
        <v>5</v>
      </c>
      <c r="E349" t="s">
        <v>357</v>
      </c>
      <c r="F349" t="s"/>
      <c r="G349" t="s"/>
      <c r="H349" t="s"/>
      <c r="I349" t="s"/>
      <c r="J349" t="n">
        <v>-0.4588</v>
      </c>
      <c r="K349" t="n">
        <v>0.143</v>
      </c>
      <c r="L349" t="n">
        <v>0.857</v>
      </c>
      <c r="M349" t="n">
        <v>0</v>
      </c>
    </row>
    <row r="350" spans="1:13">
      <c r="A350" s="1">
        <f>HYPERLINK("http://www.twitter.com/NathanBLawrence/status/989551356364148737", "989551356364148737")</f>
        <v/>
      </c>
      <c r="B350" s="2" t="n">
        <v>43216.71298611111</v>
      </c>
      <c r="C350" t="n">
        <v>0</v>
      </c>
      <c r="D350" t="n">
        <v>5</v>
      </c>
      <c r="E350" t="s">
        <v>358</v>
      </c>
      <c r="F350" t="s"/>
      <c r="G350" t="s"/>
      <c r="H350" t="s"/>
      <c r="I350" t="s"/>
      <c r="J350" t="n">
        <v>0</v>
      </c>
      <c r="K350" t="n">
        <v>0</v>
      </c>
      <c r="L350" t="n">
        <v>1</v>
      </c>
      <c r="M350" t="n">
        <v>0</v>
      </c>
    </row>
    <row r="351" spans="1:13">
      <c r="A351" s="1">
        <f>HYPERLINK("http://www.twitter.com/NathanBLawrence/status/989551136431595522", "989551136431595522")</f>
        <v/>
      </c>
      <c r="B351" s="2" t="n">
        <v>43216.71238425926</v>
      </c>
      <c r="C351" t="n">
        <v>0</v>
      </c>
      <c r="D351" t="n">
        <v>5</v>
      </c>
      <c r="E351" t="s">
        <v>359</v>
      </c>
      <c r="F351" t="s"/>
      <c r="G351" t="s"/>
      <c r="H351" t="s"/>
      <c r="I351" t="s"/>
      <c r="J351" t="n">
        <v>-0.5266999999999999</v>
      </c>
      <c r="K351" t="n">
        <v>0.152</v>
      </c>
      <c r="L351" t="n">
        <v>0.848</v>
      </c>
      <c r="M351" t="n">
        <v>0</v>
      </c>
    </row>
    <row r="352" spans="1:13">
      <c r="A352" s="1">
        <f>HYPERLINK("http://www.twitter.com/NathanBLawrence/status/989551105393741824", "989551105393741824")</f>
        <v/>
      </c>
      <c r="B352" s="2" t="n">
        <v>43216.71230324074</v>
      </c>
      <c r="C352" t="n">
        <v>0</v>
      </c>
      <c r="D352" t="n">
        <v>3</v>
      </c>
      <c r="E352" t="s">
        <v>360</v>
      </c>
      <c r="F352" t="s"/>
      <c r="G352" t="s"/>
      <c r="H352" t="s"/>
      <c r="I352" t="s"/>
      <c r="J352" t="n">
        <v>0</v>
      </c>
      <c r="K352" t="n">
        <v>0</v>
      </c>
      <c r="L352" t="n">
        <v>1</v>
      </c>
      <c r="M352" t="n">
        <v>0</v>
      </c>
    </row>
    <row r="353" spans="1:13">
      <c r="A353" s="1">
        <f>HYPERLINK("http://www.twitter.com/NathanBLawrence/status/989550899537334273", "989550899537334273")</f>
        <v/>
      </c>
      <c r="B353" s="2" t="n">
        <v>43216.71173611111</v>
      </c>
      <c r="C353" t="n">
        <v>0</v>
      </c>
      <c r="D353" t="n">
        <v>4</v>
      </c>
      <c r="E353" t="s">
        <v>361</v>
      </c>
      <c r="F353" t="s"/>
      <c r="G353" t="s"/>
      <c r="H353" t="s"/>
      <c r="I353" t="s"/>
      <c r="J353" t="n">
        <v>0</v>
      </c>
      <c r="K353" t="n">
        <v>0</v>
      </c>
      <c r="L353" t="n">
        <v>1</v>
      </c>
      <c r="M353" t="n">
        <v>0</v>
      </c>
    </row>
    <row r="354" spans="1:13">
      <c r="A354" s="1">
        <f>HYPERLINK("http://www.twitter.com/NathanBLawrence/status/989550772688969728", "989550772688969728")</f>
        <v/>
      </c>
      <c r="B354" s="2" t="n">
        <v>43216.71137731482</v>
      </c>
      <c r="C354" t="n">
        <v>0</v>
      </c>
      <c r="D354" t="n">
        <v>0</v>
      </c>
      <c r="E354" t="s">
        <v>362</v>
      </c>
      <c r="F354" t="s"/>
      <c r="G354" t="s"/>
      <c r="H354" t="s"/>
      <c r="I354" t="s"/>
      <c r="J354" t="n">
        <v>0.0258</v>
      </c>
      <c r="K354" t="n">
        <v>0.116</v>
      </c>
      <c r="L354" t="n">
        <v>0.765</v>
      </c>
      <c r="M354" t="n">
        <v>0.119</v>
      </c>
    </row>
    <row r="355" spans="1:13">
      <c r="A355" s="1">
        <f>HYPERLINK("http://www.twitter.com/NathanBLawrence/status/989549768501350400", "989549768501350400")</f>
        <v/>
      </c>
      <c r="B355" s="2" t="n">
        <v>43216.70861111111</v>
      </c>
      <c r="C355" t="n">
        <v>0</v>
      </c>
      <c r="D355" t="n">
        <v>7</v>
      </c>
      <c r="E355" t="s">
        <v>363</v>
      </c>
      <c r="F355" t="s"/>
      <c r="G355" t="s"/>
      <c r="H355" t="s"/>
      <c r="I355" t="s"/>
      <c r="J355" t="n">
        <v>-0.6239</v>
      </c>
      <c r="K355" t="n">
        <v>0.221</v>
      </c>
      <c r="L355" t="n">
        <v>0.779</v>
      </c>
      <c r="M355" t="n">
        <v>0</v>
      </c>
    </row>
    <row r="356" spans="1:13">
      <c r="A356" s="1">
        <f>HYPERLINK("http://www.twitter.com/NathanBLawrence/status/989549632073207808", "989549632073207808")</f>
        <v/>
      </c>
      <c r="B356" s="2" t="n">
        <v>43216.70822916667</v>
      </c>
      <c r="C356" t="n">
        <v>1</v>
      </c>
      <c r="D356" t="n">
        <v>0</v>
      </c>
      <c r="E356" t="s">
        <v>364</v>
      </c>
      <c r="F356" t="s"/>
      <c r="G356" t="s"/>
      <c r="H356" t="s"/>
      <c r="I356" t="s"/>
      <c r="J356" t="n">
        <v>0.6369</v>
      </c>
      <c r="K356" t="n">
        <v>0.185</v>
      </c>
      <c r="L356" t="n">
        <v>0.308</v>
      </c>
      <c r="M356" t="n">
        <v>0.508</v>
      </c>
    </row>
    <row r="357" spans="1:13">
      <c r="A357" s="1">
        <f>HYPERLINK("http://www.twitter.com/NathanBLawrence/status/989334242868985856", "989334242868985856")</f>
        <v/>
      </c>
      <c r="B357" s="2" t="n">
        <v>43216.11387731481</v>
      </c>
      <c r="C357" t="n">
        <v>12</v>
      </c>
      <c r="D357" t="n">
        <v>9</v>
      </c>
      <c r="E357" t="s">
        <v>365</v>
      </c>
      <c r="F357" t="s"/>
      <c r="G357" t="s"/>
      <c r="H357" t="s"/>
      <c r="I357" t="s"/>
      <c r="J357" t="n">
        <v>-0.8748</v>
      </c>
      <c r="K357" t="n">
        <v>0.192</v>
      </c>
      <c r="L357" t="n">
        <v>0.8080000000000001</v>
      </c>
      <c r="M357" t="n">
        <v>0</v>
      </c>
    </row>
    <row r="358" spans="1:13">
      <c r="A358" s="1">
        <f>HYPERLINK("http://www.twitter.com/NathanBLawrence/status/989297317281968128", "989297317281968128")</f>
        <v/>
      </c>
      <c r="B358" s="2" t="n">
        <v>43216.01197916667</v>
      </c>
      <c r="C358" t="n">
        <v>1</v>
      </c>
      <c r="D358" t="n">
        <v>0</v>
      </c>
      <c r="E358" t="s">
        <v>366</v>
      </c>
      <c r="F358" t="s"/>
      <c r="G358" t="s"/>
      <c r="H358" t="s"/>
      <c r="I358" t="s"/>
      <c r="J358" t="n">
        <v>-0.6705</v>
      </c>
      <c r="K358" t="n">
        <v>0.294</v>
      </c>
      <c r="L358" t="n">
        <v>0.606</v>
      </c>
      <c r="M358" t="n">
        <v>0.1</v>
      </c>
    </row>
    <row r="359" spans="1:13">
      <c r="A359" s="1">
        <f>HYPERLINK("http://www.twitter.com/NathanBLawrence/status/989296913940959232", "989296913940959232")</f>
        <v/>
      </c>
      <c r="B359" s="2" t="n">
        <v>43216.01086805556</v>
      </c>
      <c r="C359" t="n">
        <v>1</v>
      </c>
      <c r="D359" t="n">
        <v>0</v>
      </c>
      <c r="E359" t="s">
        <v>367</v>
      </c>
      <c r="F359" t="s"/>
      <c r="G359" t="s"/>
      <c r="H359" t="s"/>
      <c r="I359" t="s"/>
      <c r="J359" t="n">
        <v>-0.4003</v>
      </c>
      <c r="K359" t="n">
        <v>0.124</v>
      </c>
      <c r="L359" t="n">
        <v>0.876</v>
      </c>
      <c r="M359" t="n">
        <v>0</v>
      </c>
    </row>
    <row r="360" spans="1:13">
      <c r="A360" s="1">
        <f>HYPERLINK("http://www.twitter.com/NathanBLawrence/status/989294888519917568", "989294888519917568")</f>
        <v/>
      </c>
      <c r="B360" s="2" t="n">
        <v>43216.00527777777</v>
      </c>
      <c r="C360" t="n">
        <v>0</v>
      </c>
      <c r="D360" t="n">
        <v>0</v>
      </c>
      <c r="E360" t="s">
        <v>368</v>
      </c>
      <c r="F360" t="s"/>
      <c r="G360" t="s"/>
      <c r="H360" t="s"/>
      <c r="I360" t="s"/>
      <c r="J360" t="n">
        <v>-0.781</v>
      </c>
      <c r="K360" t="n">
        <v>0.275</v>
      </c>
      <c r="L360" t="n">
        <v>0.59</v>
      </c>
      <c r="M360" t="n">
        <v>0.135</v>
      </c>
    </row>
    <row r="361" spans="1:13">
      <c r="A361" s="1">
        <f>HYPERLINK("http://www.twitter.com/NathanBLawrence/status/989294194157027328", "989294194157027328")</f>
        <v/>
      </c>
      <c r="B361" s="2" t="n">
        <v>43216.00335648148</v>
      </c>
      <c r="C361" t="n">
        <v>0</v>
      </c>
      <c r="D361" t="n">
        <v>2</v>
      </c>
      <c r="E361" t="s">
        <v>369</v>
      </c>
      <c r="F361" t="s"/>
      <c r="G361" t="s"/>
      <c r="H361" t="s"/>
      <c r="I361" t="s"/>
      <c r="J361" t="n">
        <v>0.1779</v>
      </c>
      <c r="K361" t="n">
        <v>0.091</v>
      </c>
      <c r="L361" t="n">
        <v>0.788</v>
      </c>
      <c r="M361" t="n">
        <v>0.12</v>
      </c>
    </row>
    <row r="362" spans="1:13">
      <c r="A362" s="1">
        <f>HYPERLINK("http://www.twitter.com/NathanBLawrence/status/989294157582782464", "989294157582782464")</f>
        <v/>
      </c>
      <c r="B362" s="2" t="n">
        <v>43216.00326388889</v>
      </c>
      <c r="C362" t="n">
        <v>0</v>
      </c>
      <c r="D362" t="n">
        <v>2</v>
      </c>
      <c r="E362" t="s">
        <v>370</v>
      </c>
      <c r="F362" t="s"/>
      <c r="G362" t="s"/>
      <c r="H362" t="s"/>
      <c r="I362" t="s"/>
      <c r="J362" t="n">
        <v>0.1779</v>
      </c>
      <c r="K362" t="n">
        <v>0.095</v>
      </c>
      <c r="L362" t="n">
        <v>0.779</v>
      </c>
      <c r="M362" t="n">
        <v>0.126</v>
      </c>
    </row>
    <row r="363" spans="1:13">
      <c r="A363" s="1">
        <f>HYPERLINK("http://www.twitter.com/NathanBLawrence/status/989293146885513217", "989293146885513217")</f>
        <v/>
      </c>
      <c r="B363" s="2" t="n">
        <v>43216.00047453704</v>
      </c>
      <c r="C363" t="n">
        <v>0</v>
      </c>
      <c r="D363" t="n">
        <v>2</v>
      </c>
      <c r="E363" t="s">
        <v>371</v>
      </c>
      <c r="F363" t="s"/>
      <c r="G363" t="s"/>
      <c r="H363" t="s"/>
      <c r="I363" t="s"/>
      <c r="J363" t="n">
        <v>0.3612</v>
      </c>
      <c r="K363" t="n">
        <v>0</v>
      </c>
      <c r="L363" t="n">
        <v>0.828</v>
      </c>
      <c r="M363" t="n">
        <v>0.172</v>
      </c>
    </row>
    <row r="364" spans="1:13">
      <c r="A364" s="1">
        <f>HYPERLINK("http://www.twitter.com/NathanBLawrence/status/989292159177252865", "989292159177252865")</f>
        <v/>
      </c>
      <c r="B364" s="2" t="n">
        <v>43215.99774305556</v>
      </c>
      <c r="C364" t="n">
        <v>0</v>
      </c>
      <c r="D364" t="n">
        <v>17</v>
      </c>
      <c r="E364" t="s">
        <v>372</v>
      </c>
      <c r="F364" t="s"/>
      <c r="G364" t="s"/>
      <c r="H364" t="s"/>
      <c r="I364" t="s"/>
      <c r="J364" t="n">
        <v>-0.296</v>
      </c>
      <c r="K364" t="n">
        <v>0.212</v>
      </c>
      <c r="L364" t="n">
        <v>0.616</v>
      </c>
      <c r="M364" t="n">
        <v>0.171</v>
      </c>
    </row>
    <row r="365" spans="1:13">
      <c r="A365" s="1">
        <f>HYPERLINK("http://www.twitter.com/NathanBLawrence/status/989292091942502401", "989292091942502401")</f>
        <v/>
      </c>
      <c r="B365" s="2" t="n">
        <v>43215.99755787037</v>
      </c>
      <c r="C365" t="n">
        <v>0</v>
      </c>
      <c r="D365" t="n">
        <v>1</v>
      </c>
      <c r="E365" t="s">
        <v>373</v>
      </c>
      <c r="F365" t="s"/>
      <c r="G365" t="s"/>
      <c r="H365" t="s"/>
      <c r="I365" t="s"/>
      <c r="J365" t="n">
        <v>0.7783</v>
      </c>
      <c r="K365" t="n">
        <v>0</v>
      </c>
      <c r="L365" t="n">
        <v>0.726</v>
      </c>
      <c r="M365" t="n">
        <v>0.274</v>
      </c>
    </row>
    <row r="366" spans="1:13">
      <c r="A366" s="1">
        <f>HYPERLINK("http://www.twitter.com/NathanBLawrence/status/989291739407093760", "989291739407093760")</f>
        <v/>
      </c>
      <c r="B366" s="2" t="n">
        <v>43215.99658564815</v>
      </c>
      <c r="C366" t="n">
        <v>0</v>
      </c>
      <c r="D366" t="n">
        <v>0</v>
      </c>
      <c r="E366" t="s">
        <v>374</v>
      </c>
      <c r="F366" t="s"/>
      <c r="G366" t="s"/>
      <c r="H366" t="s"/>
      <c r="I366" t="s"/>
      <c r="J366" t="n">
        <v>-0.5106000000000001</v>
      </c>
      <c r="K366" t="n">
        <v>0.623</v>
      </c>
      <c r="L366" t="n">
        <v>0.377</v>
      </c>
      <c r="M366" t="n">
        <v>0</v>
      </c>
    </row>
    <row r="367" spans="1:13">
      <c r="A367" s="1">
        <f>HYPERLINK("http://www.twitter.com/NathanBLawrence/status/989291625481424896", "989291625481424896")</f>
        <v/>
      </c>
      <c r="B367" s="2" t="n">
        <v>43215.99627314815</v>
      </c>
      <c r="C367" t="n">
        <v>0</v>
      </c>
      <c r="D367" t="n">
        <v>3</v>
      </c>
      <c r="E367" t="s">
        <v>375</v>
      </c>
      <c r="F367" t="s"/>
      <c r="G367" t="s"/>
      <c r="H367" t="s"/>
      <c r="I367" t="s"/>
      <c r="J367" t="n">
        <v>0.6705</v>
      </c>
      <c r="K367" t="n">
        <v>0</v>
      </c>
      <c r="L367" t="n">
        <v>0.667</v>
      </c>
      <c r="M367" t="n">
        <v>0.333</v>
      </c>
    </row>
    <row r="368" spans="1:13">
      <c r="A368" s="1">
        <f>HYPERLINK("http://www.twitter.com/NathanBLawrence/status/989291602622533632", "989291602622533632")</f>
        <v/>
      </c>
      <c r="B368" s="2" t="n">
        <v>43215.9962037037</v>
      </c>
      <c r="C368" t="n">
        <v>0</v>
      </c>
      <c r="D368" t="n">
        <v>8</v>
      </c>
      <c r="E368" t="s">
        <v>376</v>
      </c>
      <c r="F368" t="s"/>
      <c r="G368" t="s"/>
      <c r="H368" t="s"/>
      <c r="I368" t="s"/>
      <c r="J368" t="n">
        <v>-0.25</v>
      </c>
      <c r="K368" t="n">
        <v>0.13</v>
      </c>
      <c r="L368" t="n">
        <v>0.775</v>
      </c>
      <c r="M368" t="n">
        <v>0.095</v>
      </c>
    </row>
    <row r="369" spans="1:13">
      <c r="A369" s="1">
        <f>HYPERLINK("http://www.twitter.com/NathanBLawrence/status/989291584674988032", "989291584674988032")</f>
        <v/>
      </c>
      <c r="B369" s="2" t="n">
        <v>43215.9961574074</v>
      </c>
      <c r="C369" t="n">
        <v>0</v>
      </c>
      <c r="D369" t="n">
        <v>5</v>
      </c>
      <c r="E369" t="s">
        <v>377</v>
      </c>
      <c r="F369" t="s"/>
      <c r="G369" t="s"/>
      <c r="H369" t="s"/>
      <c r="I369" t="s"/>
      <c r="J369" t="n">
        <v>-0.25</v>
      </c>
      <c r="K369" t="n">
        <v>0.201</v>
      </c>
      <c r="L369" t="n">
        <v>0.652</v>
      </c>
      <c r="M369" t="n">
        <v>0.147</v>
      </c>
    </row>
    <row r="370" spans="1:13">
      <c r="A370" s="1">
        <f>HYPERLINK("http://www.twitter.com/NathanBLawrence/status/989291557143621632", "989291557143621632")</f>
        <v/>
      </c>
      <c r="B370" s="2" t="n">
        <v>43215.99608796297</v>
      </c>
      <c r="C370" t="n">
        <v>0</v>
      </c>
      <c r="D370" t="n">
        <v>4</v>
      </c>
      <c r="E370" t="s">
        <v>378</v>
      </c>
      <c r="F370" t="s"/>
      <c r="G370" t="s"/>
      <c r="H370" t="s"/>
      <c r="I370" t="s"/>
      <c r="J370" t="n">
        <v>0.6597</v>
      </c>
      <c r="K370" t="n">
        <v>0</v>
      </c>
      <c r="L370" t="n">
        <v>0.769</v>
      </c>
      <c r="M370" t="n">
        <v>0.231</v>
      </c>
    </row>
    <row r="371" spans="1:13">
      <c r="A371" s="1">
        <f>HYPERLINK("http://www.twitter.com/NathanBLawrence/status/989291533240324096", "989291533240324096")</f>
        <v/>
      </c>
      <c r="B371" s="2" t="n">
        <v>43215.99601851852</v>
      </c>
      <c r="C371" t="n">
        <v>0</v>
      </c>
      <c r="D371" t="n">
        <v>2</v>
      </c>
      <c r="E371" t="s">
        <v>379</v>
      </c>
      <c r="F371" t="s"/>
      <c r="G371" t="s"/>
      <c r="H371" t="s"/>
      <c r="I371" t="s"/>
      <c r="J371" t="n">
        <v>0.7151999999999999</v>
      </c>
      <c r="K371" t="n">
        <v>0.101</v>
      </c>
      <c r="L371" t="n">
        <v>0.591</v>
      </c>
      <c r="M371" t="n">
        <v>0.308</v>
      </c>
    </row>
    <row r="372" spans="1:13">
      <c r="A372" s="1">
        <f>HYPERLINK("http://www.twitter.com/NathanBLawrence/status/989291519034187776", "989291519034187776")</f>
        <v/>
      </c>
      <c r="B372" s="2" t="n">
        <v>43215.99597222222</v>
      </c>
      <c r="C372" t="n">
        <v>0</v>
      </c>
      <c r="D372" t="n">
        <v>3</v>
      </c>
      <c r="E372" t="s">
        <v>380</v>
      </c>
      <c r="F372" t="s"/>
      <c r="G372" t="s"/>
      <c r="H372" t="s"/>
      <c r="I372" t="s"/>
      <c r="J372" t="n">
        <v>0.128</v>
      </c>
      <c r="K372" t="n">
        <v>0.116</v>
      </c>
      <c r="L372" t="n">
        <v>0.741</v>
      </c>
      <c r="M372" t="n">
        <v>0.143</v>
      </c>
    </row>
    <row r="373" spans="1:13">
      <c r="A373" s="1">
        <f>HYPERLINK("http://www.twitter.com/NathanBLawrence/status/989291424783962118", "989291424783962118")</f>
        <v/>
      </c>
      <c r="B373" s="2" t="n">
        <v>43215.9957175926</v>
      </c>
      <c r="C373" t="n">
        <v>0</v>
      </c>
      <c r="D373" t="n">
        <v>13</v>
      </c>
      <c r="E373" t="s">
        <v>381</v>
      </c>
      <c r="F373" t="s"/>
      <c r="G373" t="s"/>
      <c r="H373" t="s"/>
      <c r="I373" t="s"/>
      <c r="J373" t="n">
        <v>-0.2263</v>
      </c>
      <c r="K373" t="n">
        <v>0.175</v>
      </c>
      <c r="L373" t="n">
        <v>0.722</v>
      </c>
      <c r="M373" t="n">
        <v>0.103</v>
      </c>
    </row>
    <row r="374" spans="1:13">
      <c r="A374" s="1">
        <f>HYPERLINK("http://www.twitter.com/NathanBLawrence/status/989291308559761408", "989291308559761408")</f>
        <v/>
      </c>
      <c r="B374" s="2" t="n">
        <v>43215.99539351852</v>
      </c>
      <c r="C374" t="n">
        <v>0</v>
      </c>
      <c r="D374" t="n">
        <v>2</v>
      </c>
      <c r="E374" t="s">
        <v>382</v>
      </c>
      <c r="F374" t="s"/>
      <c r="G374" t="s"/>
      <c r="H374" t="s"/>
      <c r="I374" t="s"/>
      <c r="J374" t="n">
        <v>0.6124000000000001</v>
      </c>
      <c r="K374" t="n">
        <v>0</v>
      </c>
      <c r="L374" t="n">
        <v>0.706</v>
      </c>
      <c r="M374" t="n">
        <v>0.294</v>
      </c>
    </row>
    <row r="375" spans="1:13">
      <c r="A375" s="1">
        <f>HYPERLINK("http://www.twitter.com/NathanBLawrence/status/989290962194190336", "989290962194190336")</f>
        <v/>
      </c>
      <c r="B375" s="2" t="n">
        <v>43215.99444444444</v>
      </c>
      <c r="C375" t="n">
        <v>0</v>
      </c>
      <c r="D375" t="n">
        <v>8</v>
      </c>
      <c r="E375" t="s">
        <v>383</v>
      </c>
      <c r="F375" t="s"/>
      <c r="G375" t="s"/>
      <c r="H375" t="s"/>
      <c r="I375" t="s"/>
      <c r="J375" t="n">
        <v>-0.7783</v>
      </c>
      <c r="K375" t="n">
        <v>0.298</v>
      </c>
      <c r="L375" t="n">
        <v>0.702</v>
      </c>
      <c r="M375" t="n">
        <v>0</v>
      </c>
    </row>
    <row r="376" spans="1:13">
      <c r="A376" s="1">
        <f>HYPERLINK("http://www.twitter.com/NathanBLawrence/status/989290910478471168", "989290910478471168")</f>
        <v/>
      </c>
      <c r="B376" s="2" t="n">
        <v>43215.99429398148</v>
      </c>
      <c r="C376" t="n">
        <v>0</v>
      </c>
      <c r="D376" t="n">
        <v>369</v>
      </c>
      <c r="E376" t="s">
        <v>384</v>
      </c>
      <c r="F376">
        <f>HYPERLINK("http://pbs.twimg.com/media/DbpBbfuU0AA7dYh.jpg", "http://pbs.twimg.com/media/DbpBbfuU0AA7dYh.jpg")</f>
        <v/>
      </c>
      <c r="G376" t="s"/>
      <c r="H376" t="s"/>
      <c r="I376" t="s"/>
      <c r="J376" t="n">
        <v>0.3612</v>
      </c>
      <c r="K376" t="n">
        <v>0</v>
      </c>
      <c r="L376" t="n">
        <v>0.872</v>
      </c>
      <c r="M376" t="n">
        <v>0.128</v>
      </c>
    </row>
    <row r="377" spans="1:13">
      <c r="A377" s="1">
        <f>HYPERLINK("http://www.twitter.com/NathanBLawrence/status/989290551475351552", "989290551475351552")</f>
        <v/>
      </c>
      <c r="B377" s="2" t="n">
        <v>43215.99331018519</v>
      </c>
      <c r="C377" t="n">
        <v>0</v>
      </c>
      <c r="D377" t="n">
        <v>8</v>
      </c>
      <c r="E377" t="s">
        <v>385</v>
      </c>
      <c r="F377" t="s"/>
      <c r="G377" t="s"/>
      <c r="H377" t="s"/>
      <c r="I377" t="s"/>
      <c r="J377" t="n">
        <v>0.8168</v>
      </c>
      <c r="K377" t="n">
        <v>0</v>
      </c>
      <c r="L377" t="n">
        <v>0.586</v>
      </c>
      <c r="M377" t="n">
        <v>0.414</v>
      </c>
    </row>
    <row r="378" spans="1:13">
      <c r="A378" s="1">
        <f>HYPERLINK("http://www.twitter.com/NathanBLawrence/status/989290524367622146", "989290524367622146")</f>
        <v/>
      </c>
      <c r="B378" s="2" t="n">
        <v>43215.99322916667</v>
      </c>
      <c r="C378" t="n">
        <v>0</v>
      </c>
      <c r="D378" t="n">
        <v>4</v>
      </c>
      <c r="E378" t="s">
        <v>386</v>
      </c>
      <c r="F378" t="s"/>
      <c r="G378" t="s"/>
      <c r="H378" t="s"/>
      <c r="I378" t="s"/>
      <c r="J378" t="n">
        <v>0.2732</v>
      </c>
      <c r="K378" t="n">
        <v>0</v>
      </c>
      <c r="L378" t="n">
        <v>0.851</v>
      </c>
      <c r="M378" t="n">
        <v>0.149</v>
      </c>
    </row>
    <row r="379" spans="1:13">
      <c r="A379" s="1">
        <f>HYPERLINK("http://www.twitter.com/NathanBLawrence/status/989290215033528320", "989290215033528320")</f>
        <v/>
      </c>
      <c r="B379" s="2" t="n">
        <v>43215.99238425926</v>
      </c>
      <c r="C379" t="n">
        <v>5</v>
      </c>
      <c r="D379" t="n">
        <v>2</v>
      </c>
      <c r="E379" t="s">
        <v>387</v>
      </c>
      <c r="F379" t="s"/>
      <c r="G379" t="s"/>
      <c r="H379" t="s"/>
      <c r="I379" t="s"/>
      <c r="J379" t="n">
        <v>0</v>
      </c>
      <c r="K379" t="n">
        <v>0</v>
      </c>
      <c r="L379" t="n">
        <v>1</v>
      </c>
      <c r="M379" t="n">
        <v>0</v>
      </c>
    </row>
    <row r="380" spans="1:13">
      <c r="A380" s="1">
        <f>HYPERLINK("http://www.twitter.com/NathanBLawrence/status/989289385588903936", "989289385588903936")</f>
        <v/>
      </c>
      <c r="B380" s="2" t="n">
        <v>43215.99009259259</v>
      </c>
      <c r="C380" t="n">
        <v>0</v>
      </c>
      <c r="D380" t="n">
        <v>60122</v>
      </c>
      <c r="E380" t="s">
        <v>388</v>
      </c>
      <c r="F380">
        <f>HYPERLINK("http://pbs.twimg.com/media/Dbpw2J4UwAA9vzT.jpg", "http://pbs.twimg.com/media/Dbpw2J4UwAA9vzT.jpg")</f>
        <v/>
      </c>
      <c r="G380" t="s"/>
      <c r="H380" t="s"/>
      <c r="I380" t="s"/>
      <c r="J380" t="n">
        <v>0</v>
      </c>
      <c r="K380" t="n">
        <v>0</v>
      </c>
      <c r="L380" t="n">
        <v>1</v>
      </c>
      <c r="M380" t="n">
        <v>0</v>
      </c>
    </row>
    <row r="381" spans="1:13">
      <c r="A381" s="1">
        <f>HYPERLINK("http://www.twitter.com/NathanBLawrence/status/989289177140355072", "989289177140355072")</f>
        <v/>
      </c>
      <c r="B381" s="2" t="n">
        <v>43215.98951388889</v>
      </c>
      <c r="C381" t="n">
        <v>0</v>
      </c>
      <c r="D381" t="n">
        <v>3</v>
      </c>
      <c r="E381" t="s">
        <v>389</v>
      </c>
      <c r="F381" t="s"/>
      <c r="G381" t="s"/>
      <c r="H381" t="s"/>
      <c r="I381" t="s"/>
      <c r="J381" t="n">
        <v>0</v>
      </c>
      <c r="K381" t="n">
        <v>0</v>
      </c>
      <c r="L381" t="n">
        <v>1</v>
      </c>
      <c r="M381" t="n">
        <v>0</v>
      </c>
    </row>
    <row r="382" spans="1:13">
      <c r="A382" s="1">
        <f>HYPERLINK("http://www.twitter.com/NathanBLawrence/status/989289118453682176", "989289118453682176")</f>
        <v/>
      </c>
      <c r="B382" s="2" t="n">
        <v>43215.98935185185</v>
      </c>
      <c r="C382" t="n">
        <v>0</v>
      </c>
      <c r="D382" t="n">
        <v>16</v>
      </c>
      <c r="E382" t="s">
        <v>390</v>
      </c>
      <c r="F382">
        <f>HYPERLINK("http://pbs.twimg.com/media/Dbqf_vcUwAEuyZn.jpg", "http://pbs.twimg.com/media/Dbqf_vcUwAEuyZn.jpg")</f>
        <v/>
      </c>
      <c r="G382">
        <f>HYPERLINK("http://pbs.twimg.com/media/Dbqf_vXUwAA9KuS.jpg", "http://pbs.twimg.com/media/Dbqf_vXUwAA9KuS.jpg")</f>
        <v/>
      </c>
      <c r="H382" t="s"/>
      <c r="I382" t="s"/>
      <c r="J382" t="n">
        <v>0</v>
      </c>
      <c r="K382" t="n">
        <v>0</v>
      </c>
      <c r="L382" t="n">
        <v>1</v>
      </c>
      <c r="M382" t="n">
        <v>0</v>
      </c>
    </row>
    <row r="383" spans="1:13">
      <c r="A383" s="1">
        <f>HYPERLINK("http://www.twitter.com/NathanBLawrence/status/989289040020156416", "989289040020156416")</f>
        <v/>
      </c>
      <c r="B383" s="2" t="n">
        <v>43215.98913194444</v>
      </c>
      <c r="C383" t="n">
        <v>0</v>
      </c>
      <c r="D383" t="n">
        <v>47</v>
      </c>
      <c r="E383" t="s">
        <v>391</v>
      </c>
      <c r="F383" t="s"/>
      <c r="G383" t="s"/>
      <c r="H383" t="s"/>
      <c r="I383" t="s"/>
      <c r="J383" t="n">
        <v>-0.3612</v>
      </c>
      <c r="K383" t="n">
        <v>0.116</v>
      </c>
      <c r="L383" t="n">
        <v>0.884</v>
      </c>
      <c r="M383" t="n">
        <v>0</v>
      </c>
    </row>
    <row r="384" spans="1:13">
      <c r="A384" s="1">
        <f>HYPERLINK("http://www.twitter.com/NathanBLawrence/status/989288657222885376", "989288657222885376")</f>
        <v/>
      </c>
      <c r="B384" s="2" t="n">
        <v>43215.9880787037</v>
      </c>
      <c r="C384" t="n">
        <v>0</v>
      </c>
      <c r="D384" t="n">
        <v>0</v>
      </c>
      <c r="E384" t="s">
        <v>392</v>
      </c>
      <c r="F384" t="s"/>
      <c r="G384" t="s"/>
      <c r="H384" t="s"/>
      <c r="I384" t="s"/>
      <c r="J384" t="n">
        <v>-0.3626</v>
      </c>
      <c r="K384" t="n">
        <v>0.166</v>
      </c>
      <c r="L384" t="n">
        <v>0.758</v>
      </c>
      <c r="M384" t="n">
        <v>0.076</v>
      </c>
    </row>
    <row r="385" spans="1:13">
      <c r="A385" s="1">
        <f>HYPERLINK("http://www.twitter.com/NathanBLawrence/status/989286257447579648", "989286257447579648")</f>
        <v/>
      </c>
      <c r="B385" s="2" t="n">
        <v>43215.98145833334</v>
      </c>
      <c r="C385" t="n">
        <v>0</v>
      </c>
      <c r="D385" t="n">
        <v>13</v>
      </c>
      <c r="E385" t="s">
        <v>393</v>
      </c>
      <c r="F385">
        <f>HYPERLINK("http://pbs.twimg.com/media/DbqFcMFVAAEqRlL.jpg", "http://pbs.twimg.com/media/DbqFcMFVAAEqRlL.jpg")</f>
        <v/>
      </c>
      <c r="G385" t="s"/>
      <c r="H385" t="s"/>
      <c r="I385" t="s"/>
      <c r="J385" t="n">
        <v>0.34</v>
      </c>
      <c r="K385" t="n">
        <v>0</v>
      </c>
      <c r="L385" t="n">
        <v>0.876</v>
      </c>
      <c r="M385" t="n">
        <v>0.124</v>
      </c>
    </row>
    <row r="386" spans="1:13">
      <c r="A386" s="1">
        <f>HYPERLINK("http://www.twitter.com/NathanBLawrence/status/989286158361341953", "989286158361341953")</f>
        <v/>
      </c>
      <c r="B386" s="2" t="n">
        <v>43215.98118055556</v>
      </c>
      <c r="C386" t="n">
        <v>0</v>
      </c>
      <c r="D386" t="n">
        <v>19</v>
      </c>
      <c r="E386" t="s">
        <v>394</v>
      </c>
      <c r="F386">
        <f>HYPERLINK("http://pbs.twimg.com/media/DbqlEKGW0AUdVFf.jpg", "http://pbs.twimg.com/media/DbqlEKGW0AUdVFf.jpg")</f>
        <v/>
      </c>
      <c r="G386">
        <f>HYPERLINK("http://pbs.twimg.com/media/DbqlEvWWkAEg20c.jpg", "http://pbs.twimg.com/media/DbqlEvWWkAEg20c.jpg")</f>
        <v/>
      </c>
      <c r="H386" t="s"/>
      <c r="I386" t="s"/>
      <c r="J386" t="n">
        <v>-0.5266999999999999</v>
      </c>
      <c r="K386" t="n">
        <v>0.145</v>
      </c>
      <c r="L386" t="n">
        <v>0.855</v>
      </c>
      <c r="M386" t="n">
        <v>0</v>
      </c>
    </row>
    <row r="387" spans="1:13">
      <c r="A387" s="1">
        <f>HYPERLINK("http://www.twitter.com/NathanBLawrence/status/989183302539104258", "989183302539104258")</f>
        <v/>
      </c>
      <c r="B387" s="2" t="n">
        <v>43215.69736111111</v>
      </c>
      <c r="C387" t="n">
        <v>0</v>
      </c>
      <c r="D387" t="n">
        <v>5</v>
      </c>
      <c r="E387" t="s">
        <v>395</v>
      </c>
      <c r="F387">
        <f>HYPERLINK("http://pbs.twimg.com/media/Dbo4U1jVAAEjKwx.jpg", "http://pbs.twimg.com/media/Dbo4U1jVAAEjKwx.jpg")</f>
        <v/>
      </c>
      <c r="G387" t="s"/>
      <c r="H387" t="s"/>
      <c r="I387" t="s"/>
      <c r="J387" t="n">
        <v>0</v>
      </c>
      <c r="K387" t="n">
        <v>0</v>
      </c>
      <c r="L387" t="n">
        <v>1</v>
      </c>
      <c r="M387" t="n">
        <v>0</v>
      </c>
    </row>
    <row r="388" spans="1:13">
      <c r="A388" s="1">
        <f>HYPERLINK("http://www.twitter.com/NathanBLawrence/status/989183143554043905", "989183143554043905")</f>
        <v/>
      </c>
      <c r="B388" s="2" t="n">
        <v>43215.69692129629</v>
      </c>
      <c r="C388" t="n">
        <v>0</v>
      </c>
      <c r="D388" t="n">
        <v>6</v>
      </c>
      <c r="E388" t="s">
        <v>396</v>
      </c>
      <c r="F388" t="s"/>
      <c r="G388" t="s"/>
      <c r="H388" t="s"/>
      <c r="I388" t="s"/>
      <c r="J388" t="n">
        <v>0.3612</v>
      </c>
      <c r="K388" t="n">
        <v>0</v>
      </c>
      <c r="L388" t="n">
        <v>0.889</v>
      </c>
      <c r="M388" t="n">
        <v>0.111</v>
      </c>
    </row>
    <row r="389" spans="1:13">
      <c r="A389" s="1">
        <f>HYPERLINK("http://www.twitter.com/NathanBLawrence/status/989183052302741506", "989183052302741506")</f>
        <v/>
      </c>
      <c r="B389" s="2" t="n">
        <v>43215.69666666666</v>
      </c>
      <c r="C389" t="n">
        <v>1</v>
      </c>
      <c r="D389" t="n">
        <v>0</v>
      </c>
      <c r="E389" t="s">
        <v>397</v>
      </c>
      <c r="F389" t="s"/>
      <c r="G389" t="s"/>
      <c r="H389" t="s"/>
      <c r="I389" t="s"/>
      <c r="J389" t="n">
        <v>-0.5423</v>
      </c>
      <c r="K389" t="n">
        <v>0.259</v>
      </c>
      <c r="L389" t="n">
        <v>0.741</v>
      </c>
      <c r="M389" t="n">
        <v>0</v>
      </c>
    </row>
    <row r="390" spans="1:13">
      <c r="A390" s="1">
        <f>HYPERLINK("http://www.twitter.com/NathanBLawrence/status/989182525779128321", "989182525779128321")</f>
        <v/>
      </c>
      <c r="B390" s="2" t="n">
        <v>43215.69520833333</v>
      </c>
      <c r="C390" t="n">
        <v>1</v>
      </c>
      <c r="D390" t="n">
        <v>0</v>
      </c>
      <c r="E390" t="s">
        <v>398</v>
      </c>
      <c r="F390" t="s"/>
      <c r="G390" t="s"/>
      <c r="H390" t="s"/>
      <c r="I390" t="s"/>
      <c r="J390" t="n">
        <v>0</v>
      </c>
      <c r="K390" t="n">
        <v>0</v>
      </c>
      <c r="L390" t="n">
        <v>1</v>
      </c>
      <c r="M390" t="n">
        <v>0</v>
      </c>
    </row>
    <row r="391" spans="1:13">
      <c r="A391" s="1">
        <f>HYPERLINK("http://www.twitter.com/NathanBLawrence/status/989182112090808320", "989182112090808320")</f>
        <v/>
      </c>
      <c r="B391" s="2" t="n">
        <v>43215.69407407408</v>
      </c>
      <c r="C391" t="n">
        <v>0</v>
      </c>
      <c r="D391" t="n">
        <v>3</v>
      </c>
      <c r="E391" t="s">
        <v>399</v>
      </c>
      <c r="F391" t="s"/>
      <c r="G391" t="s"/>
      <c r="H391" t="s"/>
      <c r="I391" t="s"/>
      <c r="J391" t="n">
        <v>0</v>
      </c>
      <c r="K391" t="n">
        <v>0</v>
      </c>
      <c r="L391" t="n">
        <v>1</v>
      </c>
      <c r="M391" t="n">
        <v>0</v>
      </c>
    </row>
    <row r="392" spans="1:13">
      <c r="A392" s="1">
        <f>HYPERLINK("http://www.twitter.com/NathanBLawrence/status/989181899888381953", "989181899888381953")</f>
        <v/>
      </c>
      <c r="B392" s="2" t="n">
        <v>43215.6934837963</v>
      </c>
      <c r="C392" t="n">
        <v>0</v>
      </c>
      <c r="D392" t="n">
        <v>0</v>
      </c>
      <c r="E392" t="s">
        <v>400</v>
      </c>
      <c r="F392" t="s"/>
      <c r="G392" t="s"/>
      <c r="H392" t="s"/>
      <c r="I392" t="s"/>
      <c r="J392" t="n">
        <v>-0.4767</v>
      </c>
      <c r="K392" t="n">
        <v>0.122</v>
      </c>
      <c r="L392" t="n">
        <v>0.837</v>
      </c>
      <c r="M392" t="n">
        <v>0.042</v>
      </c>
    </row>
    <row r="393" spans="1:13">
      <c r="A393" s="1">
        <f>HYPERLINK("http://www.twitter.com/NathanBLawrence/status/989181267915788290", "989181267915788290")</f>
        <v/>
      </c>
      <c r="B393" s="2" t="n">
        <v>43215.69174768519</v>
      </c>
      <c r="C393" t="n">
        <v>0</v>
      </c>
      <c r="D393" t="n">
        <v>1</v>
      </c>
      <c r="E393" t="s">
        <v>401</v>
      </c>
      <c r="F393" t="s"/>
      <c r="G393" t="s"/>
      <c r="H393" t="s"/>
      <c r="I393" t="s"/>
      <c r="J393" t="n">
        <v>-0.3818</v>
      </c>
      <c r="K393" t="n">
        <v>0.373</v>
      </c>
      <c r="L393" t="n">
        <v>0.448</v>
      </c>
      <c r="M393" t="n">
        <v>0.179</v>
      </c>
    </row>
    <row r="394" spans="1:13">
      <c r="A394" s="1">
        <f>HYPERLINK("http://www.twitter.com/NathanBLawrence/status/989181228652879873", "989181228652879873")</f>
        <v/>
      </c>
      <c r="B394" s="2" t="n">
        <v>43215.69163194444</v>
      </c>
      <c r="C394" t="n">
        <v>0</v>
      </c>
      <c r="D394" t="n">
        <v>1</v>
      </c>
      <c r="E394" t="s">
        <v>402</v>
      </c>
      <c r="F394" t="s"/>
      <c r="G394" t="s"/>
      <c r="H394" t="s"/>
      <c r="I394" t="s"/>
      <c r="J394" t="n">
        <v>0</v>
      </c>
      <c r="K394" t="n">
        <v>0</v>
      </c>
      <c r="L394" t="n">
        <v>1</v>
      </c>
      <c r="M394" t="n">
        <v>0</v>
      </c>
    </row>
    <row r="395" spans="1:13">
      <c r="A395" s="1">
        <f>HYPERLINK("http://www.twitter.com/NathanBLawrence/status/989181186772750336", "989181186772750336")</f>
        <v/>
      </c>
      <c r="B395" s="2" t="n">
        <v>43215.6915162037</v>
      </c>
      <c r="C395" t="n">
        <v>0</v>
      </c>
      <c r="D395" t="n">
        <v>1</v>
      </c>
      <c r="E395" t="s">
        <v>403</v>
      </c>
      <c r="F395" t="s"/>
      <c r="G395" t="s"/>
      <c r="H395" t="s"/>
      <c r="I395" t="s"/>
      <c r="J395" t="n">
        <v>-0.7003</v>
      </c>
      <c r="K395" t="n">
        <v>0.234</v>
      </c>
      <c r="L395" t="n">
        <v>0.766</v>
      </c>
      <c r="M395" t="n">
        <v>0</v>
      </c>
    </row>
    <row r="396" spans="1:13">
      <c r="A396" s="1">
        <f>HYPERLINK("http://www.twitter.com/NathanBLawrence/status/989180726858928128", "989180726858928128")</f>
        <v/>
      </c>
      <c r="B396" s="2" t="n">
        <v>43215.69025462963</v>
      </c>
      <c r="C396" t="n">
        <v>0</v>
      </c>
      <c r="D396" t="n">
        <v>5</v>
      </c>
      <c r="E396" t="s">
        <v>404</v>
      </c>
      <c r="F396" t="s"/>
      <c r="G396" t="s"/>
      <c r="H396" t="s"/>
      <c r="I396" t="s"/>
      <c r="J396" t="n">
        <v>-0.6597</v>
      </c>
      <c r="K396" t="n">
        <v>0.19</v>
      </c>
      <c r="L396" t="n">
        <v>0.8100000000000001</v>
      </c>
      <c r="M396" t="n">
        <v>0</v>
      </c>
    </row>
    <row r="397" spans="1:13">
      <c r="A397" s="1">
        <f>HYPERLINK("http://www.twitter.com/NathanBLawrence/status/989180645510467584", "989180645510467584")</f>
        <v/>
      </c>
      <c r="B397" s="2" t="n">
        <v>43215.69002314815</v>
      </c>
      <c r="C397" t="n">
        <v>0</v>
      </c>
      <c r="D397" t="n">
        <v>0</v>
      </c>
      <c r="E397" t="s">
        <v>405</v>
      </c>
      <c r="F397" t="s"/>
      <c r="G397" t="s"/>
      <c r="H397" t="s"/>
      <c r="I397" t="s"/>
      <c r="J397" t="n">
        <v>0</v>
      </c>
      <c r="K397" t="n">
        <v>0</v>
      </c>
      <c r="L397" t="n">
        <v>1</v>
      </c>
      <c r="M397" t="n">
        <v>0</v>
      </c>
    </row>
    <row r="398" spans="1:13">
      <c r="A398" s="1">
        <f>HYPERLINK("http://www.twitter.com/NathanBLawrence/status/989180450391371776", "989180450391371776")</f>
        <v/>
      </c>
      <c r="B398" s="2" t="n">
        <v>43215.68949074074</v>
      </c>
      <c r="C398" t="n">
        <v>0</v>
      </c>
      <c r="D398" t="n">
        <v>6</v>
      </c>
      <c r="E398" t="s">
        <v>406</v>
      </c>
      <c r="F398" t="s"/>
      <c r="G398" t="s"/>
      <c r="H398" t="s"/>
      <c r="I398" t="s"/>
      <c r="J398" t="n">
        <v>0.3612</v>
      </c>
      <c r="K398" t="n">
        <v>0</v>
      </c>
      <c r="L398" t="n">
        <v>0.878</v>
      </c>
      <c r="M398" t="n">
        <v>0.122</v>
      </c>
    </row>
    <row r="399" spans="1:13">
      <c r="A399" s="1">
        <f>HYPERLINK("http://www.twitter.com/NathanBLawrence/status/989180385216155648", "989180385216155648")</f>
        <v/>
      </c>
      <c r="B399" s="2" t="n">
        <v>43215.68930555556</v>
      </c>
      <c r="C399" t="n">
        <v>0</v>
      </c>
      <c r="D399" t="n">
        <v>5</v>
      </c>
      <c r="E399" t="s">
        <v>407</v>
      </c>
      <c r="F399" t="s"/>
      <c r="G399" t="s"/>
      <c r="H399" t="s"/>
      <c r="I399" t="s"/>
      <c r="J399" t="n">
        <v>0.3612</v>
      </c>
      <c r="K399" t="n">
        <v>0</v>
      </c>
      <c r="L399" t="n">
        <v>0.872</v>
      </c>
      <c r="M399" t="n">
        <v>0.128</v>
      </c>
    </row>
    <row r="400" spans="1:13">
      <c r="A400" s="1">
        <f>HYPERLINK("http://www.twitter.com/NathanBLawrence/status/989180338164387840", "989180338164387840")</f>
        <v/>
      </c>
      <c r="B400" s="2" t="n">
        <v>43215.68917824074</v>
      </c>
      <c r="C400" t="n">
        <v>0</v>
      </c>
      <c r="D400" t="n">
        <v>63</v>
      </c>
      <c r="E400" t="s">
        <v>408</v>
      </c>
      <c r="F400" t="s"/>
      <c r="G400" t="s"/>
      <c r="H400" t="s"/>
      <c r="I400" t="s"/>
      <c r="J400" t="n">
        <v>0</v>
      </c>
      <c r="K400" t="n">
        <v>0</v>
      </c>
      <c r="L400" t="n">
        <v>1</v>
      </c>
      <c r="M400" t="n">
        <v>0</v>
      </c>
    </row>
    <row r="401" spans="1:13">
      <c r="A401" s="1">
        <f>HYPERLINK("http://www.twitter.com/NathanBLawrence/status/989180279230271488", "989180279230271488")</f>
        <v/>
      </c>
      <c r="B401" s="2" t="n">
        <v>43215.6890162037</v>
      </c>
      <c r="C401" t="n">
        <v>0</v>
      </c>
      <c r="D401" t="n">
        <v>10</v>
      </c>
      <c r="E401" t="s">
        <v>409</v>
      </c>
      <c r="F401" t="s"/>
      <c r="G401" t="s"/>
      <c r="H401" t="s"/>
      <c r="I401" t="s"/>
      <c r="J401" t="n">
        <v>-0.7783</v>
      </c>
      <c r="K401" t="n">
        <v>0.312</v>
      </c>
      <c r="L401" t="n">
        <v>0.6879999999999999</v>
      </c>
      <c r="M401" t="n">
        <v>0</v>
      </c>
    </row>
    <row r="402" spans="1:13">
      <c r="A402" s="1">
        <f>HYPERLINK("http://www.twitter.com/NathanBLawrence/status/989179937243443200", "989179937243443200")</f>
        <v/>
      </c>
      <c r="B402" s="2" t="n">
        <v>43215.68806712963</v>
      </c>
      <c r="C402" t="n">
        <v>0</v>
      </c>
      <c r="D402" t="n">
        <v>10</v>
      </c>
      <c r="E402" t="s">
        <v>410</v>
      </c>
      <c r="F402">
        <f>HYPERLINK("http://pbs.twimg.com/media/DbofFlwWkAAZSSG.jpg", "http://pbs.twimg.com/media/DbofFlwWkAAZSSG.jpg")</f>
        <v/>
      </c>
      <c r="G402" t="s"/>
      <c r="H402" t="s"/>
      <c r="I402" t="s"/>
      <c r="J402" t="n">
        <v>0.4404</v>
      </c>
      <c r="K402" t="n">
        <v>0</v>
      </c>
      <c r="L402" t="n">
        <v>0.8179999999999999</v>
      </c>
      <c r="M402" t="n">
        <v>0.182</v>
      </c>
    </row>
    <row r="403" spans="1:13">
      <c r="A403" s="1">
        <f>HYPERLINK("http://www.twitter.com/NathanBLawrence/status/989179660385873920", "989179660385873920")</f>
        <v/>
      </c>
      <c r="B403" s="2" t="n">
        <v>43215.68730324074</v>
      </c>
      <c r="C403" t="n">
        <v>0</v>
      </c>
      <c r="D403" t="n">
        <v>1</v>
      </c>
      <c r="E403" t="s">
        <v>411</v>
      </c>
      <c r="F403">
        <f>HYPERLINK("http://pbs.twimg.com/media/DbopfkbVQAA4MEK.jpg", "http://pbs.twimg.com/media/DbopfkbVQAA4MEK.jpg")</f>
        <v/>
      </c>
      <c r="G403" t="s"/>
      <c r="H403" t="s"/>
      <c r="I403" t="s"/>
      <c r="J403" t="n">
        <v>0</v>
      </c>
      <c r="K403" t="n">
        <v>0</v>
      </c>
      <c r="L403" t="n">
        <v>1</v>
      </c>
      <c r="M403" t="n">
        <v>0</v>
      </c>
    </row>
    <row r="404" spans="1:13">
      <c r="A404" s="1">
        <f>HYPERLINK("http://www.twitter.com/NathanBLawrence/status/988972831529734144", "988972831529734144")</f>
        <v/>
      </c>
      <c r="B404" s="2" t="n">
        <v>43215.1165625</v>
      </c>
      <c r="C404" t="n">
        <v>2</v>
      </c>
      <c r="D404" t="n">
        <v>2</v>
      </c>
      <c r="E404" t="s">
        <v>412</v>
      </c>
      <c r="F404" t="s"/>
      <c r="G404" t="s"/>
      <c r="H404" t="s"/>
      <c r="I404" t="s"/>
      <c r="J404" t="n">
        <v>-0.7359</v>
      </c>
      <c r="K404" t="n">
        <v>0.445</v>
      </c>
      <c r="L404" t="n">
        <v>0.555</v>
      </c>
      <c r="M404" t="n">
        <v>0</v>
      </c>
    </row>
    <row r="405" spans="1:13">
      <c r="A405" s="1">
        <f>HYPERLINK("http://www.twitter.com/NathanBLawrence/status/988971931629125632", "988971931629125632")</f>
        <v/>
      </c>
      <c r="B405" s="2" t="n">
        <v>43215.11408564815</v>
      </c>
      <c r="C405" t="n">
        <v>2</v>
      </c>
      <c r="D405" t="n">
        <v>0</v>
      </c>
      <c r="E405" t="s">
        <v>413</v>
      </c>
      <c r="F405" t="s"/>
      <c r="G405" t="s"/>
      <c r="H405" t="s"/>
      <c r="I405" t="s"/>
      <c r="J405" t="n">
        <v>0.7845</v>
      </c>
      <c r="K405" t="n">
        <v>0</v>
      </c>
      <c r="L405" t="n">
        <v>0.655</v>
      </c>
      <c r="M405" t="n">
        <v>0.345</v>
      </c>
    </row>
    <row r="406" spans="1:13">
      <c r="A406" s="1">
        <f>HYPERLINK("http://www.twitter.com/NathanBLawrence/status/988970679197462529", "988970679197462529")</f>
        <v/>
      </c>
      <c r="B406" s="2" t="n">
        <v>43215.110625</v>
      </c>
      <c r="C406" t="n">
        <v>2</v>
      </c>
      <c r="D406" t="n">
        <v>2</v>
      </c>
      <c r="E406" t="s">
        <v>414</v>
      </c>
      <c r="F406" t="s"/>
      <c r="G406" t="s"/>
      <c r="H406" t="s"/>
      <c r="I406" t="s"/>
      <c r="J406" t="n">
        <v>-0.2023</v>
      </c>
      <c r="K406" t="n">
        <v>0.101</v>
      </c>
      <c r="L406" t="n">
        <v>0.899</v>
      </c>
      <c r="M406" t="n">
        <v>0</v>
      </c>
    </row>
    <row r="407" spans="1:13">
      <c r="A407" s="1">
        <f>HYPERLINK("http://www.twitter.com/NathanBLawrence/status/988970266343682048", "988970266343682048")</f>
        <v/>
      </c>
      <c r="B407" s="2" t="n">
        <v>43215.10949074074</v>
      </c>
      <c r="C407" t="n">
        <v>2</v>
      </c>
      <c r="D407" t="n">
        <v>2</v>
      </c>
      <c r="E407" t="s">
        <v>415</v>
      </c>
      <c r="F407" t="s"/>
      <c r="G407" t="s"/>
      <c r="H407" t="s"/>
      <c r="I407" t="s"/>
      <c r="J407" t="n">
        <v>0.7537</v>
      </c>
      <c r="K407" t="n">
        <v>0</v>
      </c>
      <c r="L407" t="n">
        <v>0.713</v>
      </c>
      <c r="M407" t="n">
        <v>0.287</v>
      </c>
    </row>
    <row r="408" spans="1:13">
      <c r="A408" s="1">
        <f>HYPERLINK("http://www.twitter.com/NathanBLawrence/status/988969393794273281", "988969393794273281")</f>
        <v/>
      </c>
      <c r="B408" s="2" t="n">
        <v>43215.10708333334</v>
      </c>
      <c r="C408" t="n">
        <v>0</v>
      </c>
      <c r="D408" t="n">
        <v>0</v>
      </c>
      <c r="E408" t="s">
        <v>416</v>
      </c>
      <c r="F408" t="s"/>
      <c r="G408" t="s"/>
      <c r="H408" t="s"/>
      <c r="I408" t="s"/>
      <c r="J408" t="n">
        <v>0.4588</v>
      </c>
      <c r="K408" t="n">
        <v>0</v>
      </c>
      <c r="L408" t="n">
        <v>0.8</v>
      </c>
      <c r="M408" t="n">
        <v>0.2</v>
      </c>
    </row>
    <row r="409" spans="1:13">
      <c r="A409" s="1">
        <f>HYPERLINK("http://www.twitter.com/NathanBLawrence/status/988968232798257153", "988968232798257153")</f>
        <v/>
      </c>
      <c r="B409" s="2" t="n">
        <v>43215.10387731482</v>
      </c>
      <c r="C409" t="n">
        <v>0</v>
      </c>
      <c r="D409" t="n">
        <v>5</v>
      </c>
      <c r="E409" t="s">
        <v>417</v>
      </c>
      <c r="F409">
        <f>HYPERLINK("http://pbs.twimg.com/media/Dbj4AEaVwAAT4XC.jpg", "http://pbs.twimg.com/media/Dbj4AEaVwAAT4XC.jpg")</f>
        <v/>
      </c>
      <c r="G409" t="s"/>
      <c r="H409" t="s"/>
      <c r="I409" t="s"/>
      <c r="J409" t="n">
        <v>0</v>
      </c>
      <c r="K409" t="n">
        <v>0</v>
      </c>
      <c r="L409" t="n">
        <v>1</v>
      </c>
      <c r="M409" t="n">
        <v>0</v>
      </c>
    </row>
    <row r="410" spans="1:13">
      <c r="A410" s="1">
        <f>HYPERLINK("http://www.twitter.com/NathanBLawrence/status/988967916719702016", "988967916719702016")</f>
        <v/>
      </c>
      <c r="B410" s="2" t="n">
        <v>43215.10300925926</v>
      </c>
      <c r="C410" t="n">
        <v>0</v>
      </c>
      <c r="D410" t="n">
        <v>1</v>
      </c>
      <c r="E410" t="s">
        <v>418</v>
      </c>
      <c r="F410" t="s"/>
      <c r="G410" t="s"/>
      <c r="H410" t="s"/>
      <c r="I410" t="s"/>
      <c r="J410" t="n">
        <v>0</v>
      </c>
      <c r="K410" t="n">
        <v>0</v>
      </c>
      <c r="L410" t="n">
        <v>1</v>
      </c>
      <c r="M410" t="n">
        <v>0</v>
      </c>
    </row>
    <row r="411" spans="1:13">
      <c r="A411" s="1">
        <f>HYPERLINK("http://www.twitter.com/NathanBLawrence/status/988967621067444227", "988967621067444227")</f>
        <v/>
      </c>
      <c r="B411" s="2" t="n">
        <v>43215.1021875</v>
      </c>
      <c r="C411" t="n">
        <v>0</v>
      </c>
      <c r="D411" t="n">
        <v>4</v>
      </c>
      <c r="E411" t="s">
        <v>419</v>
      </c>
      <c r="F411">
        <f>HYPERLINK("http://pbs.twimg.com/media/DbleV3wVAAADRLI.jpg", "http://pbs.twimg.com/media/DbleV3wVAAADRLI.jpg")</f>
        <v/>
      </c>
      <c r="G411" t="s"/>
      <c r="H411" t="s"/>
      <c r="I411" t="s"/>
      <c r="J411" t="n">
        <v>-0.2942</v>
      </c>
      <c r="K411" t="n">
        <v>0.109</v>
      </c>
      <c r="L411" t="n">
        <v>0.891</v>
      </c>
      <c r="M411" t="n">
        <v>0</v>
      </c>
    </row>
    <row r="412" spans="1:13">
      <c r="A412" s="1">
        <f>HYPERLINK("http://www.twitter.com/NathanBLawrence/status/988967591929696256", "988967591929696256")</f>
        <v/>
      </c>
      <c r="B412" s="2" t="n">
        <v>43215.10210648148</v>
      </c>
      <c r="C412" t="n">
        <v>0</v>
      </c>
      <c r="D412" t="n">
        <v>2</v>
      </c>
      <c r="E412" t="s">
        <v>420</v>
      </c>
      <c r="F412">
        <f>HYPERLINK("http://pbs.twimg.com/media/DbleV0SU0AER--R.jpg", "http://pbs.twimg.com/media/DbleV0SU0AER--R.jpg")</f>
        <v/>
      </c>
      <c r="G412" t="s"/>
      <c r="H412" t="s"/>
      <c r="I412" t="s"/>
      <c r="J412" t="n">
        <v>0</v>
      </c>
      <c r="K412" t="n">
        <v>0</v>
      </c>
      <c r="L412" t="n">
        <v>1</v>
      </c>
      <c r="M412" t="n">
        <v>0</v>
      </c>
    </row>
    <row r="413" spans="1:13">
      <c r="A413" s="1">
        <f>HYPERLINK("http://www.twitter.com/NathanBLawrence/status/988910342469292032", "988910342469292032")</f>
        <v/>
      </c>
      <c r="B413" s="2" t="n">
        <v>43214.94413194444</v>
      </c>
      <c r="C413" t="n">
        <v>0</v>
      </c>
      <c r="D413" t="n">
        <v>59</v>
      </c>
      <c r="E413" t="s">
        <v>421</v>
      </c>
      <c r="F413" t="s"/>
      <c r="G413" t="s"/>
      <c r="H413" t="s"/>
      <c r="I413" t="s"/>
      <c r="J413" t="n">
        <v>0.3612</v>
      </c>
      <c r="K413" t="n">
        <v>0</v>
      </c>
      <c r="L413" t="n">
        <v>0.872</v>
      </c>
      <c r="M413" t="n">
        <v>0.128</v>
      </c>
    </row>
    <row r="414" spans="1:13">
      <c r="A414" s="1">
        <f>HYPERLINK("http://www.twitter.com/NathanBLawrence/status/988910271111495680", "988910271111495680")</f>
        <v/>
      </c>
      <c r="B414" s="2" t="n">
        <v>43214.94393518518</v>
      </c>
      <c r="C414" t="n">
        <v>0</v>
      </c>
      <c r="D414" t="n">
        <v>125</v>
      </c>
      <c r="E414" t="s">
        <v>422</v>
      </c>
      <c r="F414" t="s"/>
      <c r="G414" t="s"/>
      <c r="H414" t="s"/>
      <c r="I414" t="s"/>
      <c r="J414" t="n">
        <v>-0.5266999999999999</v>
      </c>
      <c r="K414" t="n">
        <v>0.173</v>
      </c>
      <c r="L414" t="n">
        <v>0.827</v>
      </c>
      <c r="M414" t="n">
        <v>0</v>
      </c>
    </row>
    <row r="415" spans="1:13">
      <c r="A415" s="1">
        <f>HYPERLINK("http://www.twitter.com/NathanBLawrence/status/988910238911909896", "988910238911909896")</f>
        <v/>
      </c>
      <c r="B415" s="2" t="n">
        <v>43214.94384259259</v>
      </c>
      <c r="C415" t="n">
        <v>0</v>
      </c>
      <c r="D415" t="n">
        <v>55</v>
      </c>
      <c r="E415" t="s">
        <v>423</v>
      </c>
      <c r="F415" t="s"/>
      <c r="G415" t="s"/>
      <c r="H415" t="s"/>
      <c r="I415" t="s"/>
      <c r="J415" t="n">
        <v>-0.5859</v>
      </c>
      <c r="K415" t="n">
        <v>0.194</v>
      </c>
      <c r="L415" t="n">
        <v>0.806</v>
      </c>
      <c r="M415" t="n">
        <v>0</v>
      </c>
    </row>
    <row r="416" spans="1:13">
      <c r="A416" s="1">
        <f>HYPERLINK("http://www.twitter.com/NathanBLawrence/status/988910114659815425", "988910114659815425")</f>
        <v/>
      </c>
      <c r="B416" s="2" t="n">
        <v>43214.94350694444</v>
      </c>
      <c r="C416" t="n">
        <v>0</v>
      </c>
      <c r="D416" t="n">
        <v>3</v>
      </c>
      <c r="E416" t="s">
        <v>424</v>
      </c>
      <c r="F416" t="s"/>
      <c r="G416" t="s"/>
      <c r="H416" t="s"/>
      <c r="I416" t="s"/>
      <c r="J416" t="n">
        <v>0.6114000000000001</v>
      </c>
      <c r="K416" t="n">
        <v>0.059</v>
      </c>
      <c r="L416" t="n">
        <v>0.736</v>
      </c>
      <c r="M416" t="n">
        <v>0.206</v>
      </c>
    </row>
    <row r="417" spans="1:13">
      <c r="A417" s="1">
        <f>HYPERLINK("http://www.twitter.com/NathanBLawrence/status/988910071018029060", "988910071018029060")</f>
        <v/>
      </c>
      <c r="B417" s="2" t="n">
        <v>43214.94337962963</v>
      </c>
      <c r="C417" t="n">
        <v>0</v>
      </c>
      <c r="D417" t="n">
        <v>2</v>
      </c>
      <c r="E417" t="s">
        <v>425</v>
      </c>
      <c r="F417" t="s"/>
      <c r="G417" t="s"/>
      <c r="H417" t="s"/>
      <c r="I417" t="s"/>
      <c r="J417" t="n">
        <v>0.1759</v>
      </c>
      <c r="K417" t="n">
        <v>0.101</v>
      </c>
      <c r="L417" t="n">
        <v>0.769</v>
      </c>
      <c r="M417" t="n">
        <v>0.129</v>
      </c>
    </row>
    <row r="418" spans="1:13">
      <c r="A418" s="1">
        <f>HYPERLINK("http://www.twitter.com/NathanBLawrence/status/988910007193407488", "988910007193407488")</f>
        <v/>
      </c>
      <c r="B418" s="2" t="n">
        <v>43214.94320601852</v>
      </c>
      <c r="C418" t="n">
        <v>0</v>
      </c>
      <c r="D418" t="n">
        <v>5</v>
      </c>
      <c r="E418" t="s">
        <v>426</v>
      </c>
      <c r="F418" t="s"/>
      <c r="G418" t="s"/>
      <c r="H418" t="s"/>
      <c r="I418" t="s"/>
      <c r="J418" t="n">
        <v>-0.6908</v>
      </c>
      <c r="K418" t="n">
        <v>0.227</v>
      </c>
      <c r="L418" t="n">
        <v>0.694</v>
      </c>
      <c r="M418" t="n">
        <v>0.079</v>
      </c>
    </row>
    <row r="419" spans="1:13">
      <c r="A419" s="1">
        <f>HYPERLINK("http://www.twitter.com/NathanBLawrence/status/988909108492472325", "988909108492472325")</f>
        <v/>
      </c>
      <c r="B419" s="2" t="n">
        <v>43214.94072916666</v>
      </c>
      <c r="C419" t="n">
        <v>0</v>
      </c>
      <c r="D419" t="n">
        <v>10</v>
      </c>
      <c r="E419" t="s">
        <v>427</v>
      </c>
      <c r="F419" t="s"/>
      <c r="G419" t="s"/>
      <c r="H419" t="s"/>
      <c r="I419" t="s"/>
      <c r="J419" t="n">
        <v>-0.128</v>
      </c>
      <c r="K419" t="n">
        <v>0.146</v>
      </c>
      <c r="L419" t="n">
        <v>0.73</v>
      </c>
      <c r="M419" t="n">
        <v>0.124</v>
      </c>
    </row>
    <row r="420" spans="1:13">
      <c r="A420" s="1">
        <f>HYPERLINK("http://www.twitter.com/NathanBLawrence/status/988908941701722113", "988908941701722113")</f>
        <v/>
      </c>
      <c r="B420" s="2" t="n">
        <v>43214.9402662037</v>
      </c>
      <c r="C420" t="n">
        <v>0</v>
      </c>
      <c r="D420" t="n">
        <v>2</v>
      </c>
      <c r="E420" t="s">
        <v>428</v>
      </c>
      <c r="F420">
        <f>HYPERLINK("https://video.twimg.com/ext_tw_video/988878037000314880/pu/vid/480x640/NTlvcIr3SdnibhFN.mp4?tag=3", "https://video.twimg.com/ext_tw_video/988878037000314880/pu/vid/480x640/NTlvcIr3SdnibhFN.mp4?tag=3")</f>
        <v/>
      </c>
      <c r="G420" t="s"/>
      <c r="H420" t="s"/>
      <c r="I420" t="s"/>
      <c r="J420" t="n">
        <v>0</v>
      </c>
      <c r="K420" t="n">
        <v>0</v>
      </c>
      <c r="L420" t="n">
        <v>1</v>
      </c>
      <c r="M420" t="n">
        <v>0</v>
      </c>
    </row>
    <row r="421" spans="1:13">
      <c r="A421" s="1">
        <f>HYPERLINK("http://www.twitter.com/NathanBLawrence/status/988907236243181568", "988907236243181568")</f>
        <v/>
      </c>
      <c r="B421" s="2" t="n">
        <v>43214.93555555555</v>
      </c>
      <c r="C421" t="n">
        <v>0</v>
      </c>
      <c r="D421" t="n">
        <v>19</v>
      </c>
      <c r="E421" t="s">
        <v>429</v>
      </c>
      <c r="F421" t="s"/>
      <c r="G421" t="s"/>
      <c r="H421" t="s"/>
      <c r="I421" t="s"/>
      <c r="J421" t="n">
        <v>-0.5622</v>
      </c>
      <c r="K421" t="n">
        <v>0.168</v>
      </c>
      <c r="L421" t="n">
        <v>0.832</v>
      </c>
      <c r="M421" t="n">
        <v>0</v>
      </c>
    </row>
    <row r="422" spans="1:13">
      <c r="A422" s="1">
        <f>HYPERLINK("http://www.twitter.com/NathanBLawrence/status/988907134799765504", "988907134799765504")</f>
        <v/>
      </c>
      <c r="B422" s="2" t="n">
        <v>43214.93527777777</v>
      </c>
      <c r="C422" t="n">
        <v>0</v>
      </c>
      <c r="D422" t="n">
        <v>8</v>
      </c>
      <c r="E422" t="s">
        <v>430</v>
      </c>
      <c r="F422">
        <f>HYPERLINK("http://pbs.twimg.com/media/DbkeEswW4AA-tW1.jpg", "http://pbs.twimg.com/media/DbkeEswW4AA-tW1.jpg")</f>
        <v/>
      </c>
      <c r="G422" t="s"/>
      <c r="H422" t="s"/>
      <c r="I422" t="s"/>
      <c r="J422" t="n">
        <v>0</v>
      </c>
      <c r="K422" t="n">
        <v>0</v>
      </c>
      <c r="L422" t="n">
        <v>1</v>
      </c>
      <c r="M422" t="n">
        <v>0</v>
      </c>
    </row>
    <row r="423" spans="1:13">
      <c r="A423" s="1">
        <f>HYPERLINK("http://www.twitter.com/NathanBLawrence/status/988907064046039040", "988907064046039040")</f>
        <v/>
      </c>
      <c r="B423" s="2" t="n">
        <v>43214.93508101852</v>
      </c>
      <c r="C423" t="n">
        <v>0</v>
      </c>
      <c r="D423" t="n">
        <v>13</v>
      </c>
      <c r="E423" t="s">
        <v>431</v>
      </c>
      <c r="F423">
        <f>HYPERLINK("https://video.twimg.com/ext_tw_video/988867887837392896/pu/vid/1280x720/dUmudyaNvVHSLU8N.mp4?tag=3", "https://video.twimg.com/ext_tw_video/988867887837392896/pu/vid/1280x720/dUmudyaNvVHSLU8N.mp4?tag=3")</f>
        <v/>
      </c>
      <c r="G423" t="s"/>
      <c r="H423" t="s"/>
      <c r="I423" t="s"/>
      <c r="J423" t="n">
        <v>0.4263</v>
      </c>
      <c r="K423" t="n">
        <v>0</v>
      </c>
      <c r="L423" t="n">
        <v>0.871</v>
      </c>
      <c r="M423" t="n">
        <v>0.129</v>
      </c>
    </row>
    <row r="424" spans="1:13">
      <c r="A424" s="1">
        <f>HYPERLINK("http://www.twitter.com/NathanBLawrence/status/988907003476172800", "988907003476172800")</f>
        <v/>
      </c>
      <c r="B424" s="2" t="n">
        <v>43214.93491898148</v>
      </c>
      <c r="C424" t="n">
        <v>0</v>
      </c>
      <c r="D424" t="n">
        <v>18</v>
      </c>
      <c r="E424" t="s">
        <v>432</v>
      </c>
      <c r="F424">
        <f>HYPERLINK("http://pbs.twimg.com/media/DbkoPj5U0AEjpHc.jpg", "http://pbs.twimg.com/media/DbkoPj5U0AEjpHc.jpg")</f>
        <v/>
      </c>
      <c r="G424" t="s"/>
      <c r="H424" t="s"/>
      <c r="I424" t="s"/>
      <c r="J424" t="n">
        <v>0</v>
      </c>
      <c r="K424" t="n">
        <v>0</v>
      </c>
      <c r="L424" t="n">
        <v>1</v>
      </c>
      <c r="M424" t="n">
        <v>0</v>
      </c>
    </row>
    <row r="425" spans="1:13">
      <c r="A425" s="1">
        <f>HYPERLINK("http://www.twitter.com/NathanBLawrence/status/988906803885936640", "988906803885936640")</f>
        <v/>
      </c>
      <c r="B425" s="2" t="n">
        <v>43214.93436342593</v>
      </c>
      <c r="C425" t="n">
        <v>0</v>
      </c>
      <c r="D425" t="n">
        <v>3</v>
      </c>
      <c r="E425" t="s">
        <v>433</v>
      </c>
      <c r="F425" t="s"/>
      <c r="G425" t="s"/>
      <c r="H425" t="s"/>
      <c r="I425" t="s"/>
      <c r="J425" t="n">
        <v>0</v>
      </c>
      <c r="K425" t="n">
        <v>0</v>
      </c>
      <c r="L425" t="n">
        <v>1</v>
      </c>
      <c r="M425" t="n">
        <v>0</v>
      </c>
    </row>
    <row r="426" spans="1:13">
      <c r="A426" s="1">
        <f>HYPERLINK("http://www.twitter.com/NathanBLawrence/status/988906670196699136", "988906670196699136")</f>
        <v/>
      </c>
      <c r="B426" s="2" t="n">
        <v>43214.93399305556</v>
      </c>
      <c r="C426" t="n">
        <v>0</v>
      </c>
      <c r="D426" t="n">
        <v>7</v>
      </c>
      <c r="E426" t="s">
        <v>434</v>
      </c>
      <c r="F426" t="s"/>
      <c r="G426" t="s"/>
      <c r="H426" t="s"/>
      <c r="I426" t="s"/>
      <c r="J426" t="n">
        <v>-0.1316</v>
      </c>
      <c r="K426" t="n">
        <v>0.07000000000000001</v>
      </c>
      <c r="L426" t="n">
        <v>0.93</v>
      </c>
      <c r="M426" t="n">
        <v>0</v>
      </c>
    </row>
    <row r="427" spans="1:13">
      <c r="A427" s="1">
        <f>HYPERLINK("http://www.twitter.com/NathanBLawrence/status/988906596670541824", "988906596670541824")</f>
        <v/>
      </c>
      <c r="B427" s="2" t="n">
        <v>43214.9337962963</v>
      </c>
      <c r="C427" t="n">
        <v>0</v>
      </c>
      <c r="D427" t="n">
        <v>8</v>
      </c>
      <c r="E427" t="s">
        <v>435</v>
      </c>
      <c r="F427" t="s"/>
      <c r="G427" t="s"/>
      <c r="H427" t="s"/>
      <c r="I427" t="s"/>
      <c r="J427" t="n">
        <v>0</v>
      </c>
      <c r="K427" t="n">
        <v>0</v>
      </c>
      <c r="L427" t="n">
        <v>1</v>
      </c>
      <c r="M427" t="n">
        <v>0</v>
      </c>
    </row>
    <row r="428" spans="1:13">
      <c r="A428" s="1">
        <f>HYPERLINK("http://www.twitter.com/NathanBLawrence/status/988906504462979072", "988906504462979072")</f>
        <v/>
      </c>
      <c r="B428" s="2" t="n">
        <v>43214.93354166667</v>
      </c>
      <c r="C428" t="n">
        <v>0</v>
      </c>
      <c r="D428" t="n">
        <v>38</v>
      </c>
      <c r="E428" t="s">
        <v>436</v>
      </c>
      <c r="F428">
        <f>HYPERLINK("http://pbs.twimg.com/media/Dbk7dbWWsAAxU0n.jpg", "http://pbs.twimg.com/media/Dbk7dbWWsAAxU0n.jpg")</f>
        <v/>
      </c>
      <c r="G428" t="s"/>
      <c r="H428" t="s"/>
      <c r="I428" t="s"/>
      <c r="J428" t="n">
        <v>0</v>
      </c>
      <c r="K428" t="n">
        <v>0</v>
      </c>
      <c r="L428" t="n">
        <v>1</v>
      </c>
      <c r="M428" t="n">
        <v>0</v>
      </c>
    </row>
    <row r="429" spans="1:13">
      <c r="A429" s="1">
        <f>HYPERLINK("http://www.twitter.com/NathanBLawrence/status/988906333004091397", "988906333004091397")</f>
        <v/>
      </c>
      <c r="B429" s="2" t="n">
        <v>43214.93306712963</v>
      </c>
      <c r="C429" t="n">
        <v>0</v>
      </c>
      <c r="D429" t="n">
        <v>6</v>
      </c>
      <c r="E429" t="s">
        <v>437</v>
      </c>
      <c r="F429" t="s"/>
      <c r="G429" t="s"/>
      <c r="H429" t="s"/>
      <c r="I429" t="s"/>
      <c r="J429" t="n">
        <v>0</v>
      </c>
      <c r="K429" t="n">
        <v>0</v>
      </c>
      <c r="L429" t="n">
        <v>1</v>
      </c>
      <c r="M429" t="n">
        <v>0</v>
      </c>
    </row>
    <row r="430" spans="1:13">
      <c r="A430" s="1">
        <f>HYPERLINK("http://www.twitter.com/NathanBLawrence/status/988906232412098560", "988906232412098560")</f>
        <v/>
      </c>
      <c r="B430" s="2" t="n">
        <v>43214.93278935185</v>
      </c>
      <c r="C430" t="n">
        <v>0</v>
      </c>
      <c r="D430" t="n">
        <v>5</v>
      </c>
      <c r="E430" t="s">
        <v>438</v>
      </c>
      <c r="F430">
        <f>HYPERLINK("http://pbs.twimg.com/media/Dbk3ZB8WsAcTMzi.jpg", "http://pbs.twimg.com/media/Dbk3ZB8WsAcTMzi.jpg")</f>
        <v/>
      </c>
      <c r="G430" t="s"/>
      <c r="H430" t="s"/>
      <c r="I430" t="s"/>
      <c r="J430" t="n">
        <v>0</v>
      </c>
      <c r="K430" t="n">
        <v>0</v>
      </c>
      <c r="L430" t="n">
        <v>1</v>
      </c>
      <c r="M430" t="n">
        <v>0</v>
      </c>
    </row>
    <row r="431" spans="1:13">
      <c r="A431" s="1">
        <f>HYPERLINK("http://www.twitter.com/NathanBLawrence/status/988906150501502976", "988906150501502976")</f>
        <v/>
      </c>
      <c r="B431" s="2" t="n">
        <v>43214.93255787037</v>
      </c>
      <c r="C431" t="n">
        <v>0</v>
      </c>
      <c r="D431" t="n">
        <v>11</v>
      </c>
      <c r="E431" t="s">
        <v>439</v>
      </c>
      <c r="F431">
        <f>HYPERLINK("https://video.twimg.com/ext_tw_video/988877698549370885/pu/vid/1280x720/N0sqqlxubRUW_iMU.mp4?tag=3", "https://video.twimg.com/ext_tw_video/988877698549370885/pu/vid/1280x720/N0sqqlxubRUW_iMU.mp4?tag=3")</f>
        <v/>
      </c>
      <c r="G431" t="s"/>
      <c r="H431" t="s"/>
      <c r="I431" t="s"/>
      <c r="J431" t="n">
        <v>0</v>
      </c>
      <c r="K431" t="n">
        <v>0</v>
      </c>
      <c r="L431" t="n">
        <v>1</v>
      </c>
      <c r="M431" t="n">
        <v>0</v>
      </c>
    </row>
    <row r="432" spans="1:13">
      <c r="A432" s="1">
        <f>HYPERLINK("http://www.twitter.com/NathanBLawrence/status/988453639667748865", "988453639667748865")</f>
        <v/>
      </c>
      <c r="B432" s="2" t="n">
        <v>43213.68386574074</v>
      </c>
      <c r="C432" t="n">
        <v>0</v>
      </c>
      <c r="D432" t="n">
        <v>7</v>
      </c>
      <c r="E432" t="s">
        <v>440</v>
      </c>
      <c r="F432">
        <f>HYPERLINK("http://pbs.twimg.com/media/Dbevx3gWsAEPkW9.jpg", "http://pbs.twimg.com/media/Dbevx3gWsAEPkW9.jpg")</f>
        <v/>
      </c>
      <c r="G432" t="s"/>
      <c r="H432" t="s"/>
      <c r="I432" t="s"/>
      <c r="J432" t="n">
        <v>-0.3612</v>
      </c>
      <c r="K432" t="n">
        <v>0.098</v>
      </c>
      <c r="L432" t="n">
        <v>0.902</v>
      </c>
      <c r="M432" t="n">
        <v>0</v>
      </c>
    </row>
    <row r="433" spans="1:13">
      <c r="A433" s="1">
        <f>HYPERLINK("http://www.twitter.com/NathanBLawrence/status/988453331478745089", "988453331478745089")</f>
        <v/>
      </c>
      <c r="B433" s="2" t="n">
        <v>43213.68302083333</v>
      </c>
      <c r="C433" t="n">
        <v>0</v>
      </c>
      <c r="D433" t="n">
        <v>2</v>
      </c>
      <c r="E433" t="s">
        <v>441</v>
      </c>
      <c r="F433" t="s"/>
      <c r="G433" t="s"/>
      <c r="H433" t="s"/>
      <c r="I433" t="s"/>
      <c r="J433" t="n">
        <v>-0.2023</v>
      </c>
      <c r="K433" t="n">
        <v>0.09</v>
      </c>
      <c r="L433" t="n">
        <v>0.855</v>
      </c>
      <c r="M433" t="n">
        <v>0.056</v>
      </c>
    </row>
    <row r="434" spans="1:13">
      <c r="A434" s="1">
        <f>HYPERLINK("http://www.twitter.com/NathanBLawrence/status/988452964351250432", "988452964351250432")</f>
        <v/>
      </c>
      <c r="B434" s="2" t="n">
        <v>43213.68200231482</v>
      </c>
      <c r="C434" t="n">
        <v>0</v>
      </c>
      <c r="D434" t="n">
        <v>0</v>
      </c>
      <c r="E434" t="s">
        <v>442</v>
      </c>
      <c r="F434" t="s"/>
      <c r="G434" t="s"/>
      <c r="H434" t="s"/>
      <c r="I434" t="s"/>
      <c r="J434" t="n">
        <v>-0.6249</v>
      </c>
      <c r="K434" t="n">
        <v>0.344</v>
      </c>
      <c r="L434" t="n">
        <v>0.529</v>
      </c>
      <c r="M434" t="n">
        <v>0.127</v>
      </c>
    </row>
    <row r="435" spans="1:13">
      <c r="A435" s="1">
        <f>HYPERLINK("http://www.twitter.com/NathanBLawrence/status/988452583164563457", "988452583164563457")</f>
        <v/>
      </c>
      <c r="B435" s="2" t="n">
        <v>43213.68096064815</v>
      </c>
      <c r="C435" t="n">
        <v>0</v>
      </c>
      <c r="D435" t="n">
        <v>8</v>
      </c>
      <c r="E435" t="s">
        <v>443</v>
      </c>
      <c r="F435">
        <f>HYPERLINK("http://pbs.twimg.com/media/DbefuB_VwAEdNBk.jpg", "http://pbs.twimg.com/media/DbefuB_VwAEdNBk.jpg")</f>
        <v/>
      </c>
      <c r="G435" t="s"/>
      <c r="H435" t="s"/>
      <c r="I435" t="s"/>
      <c r="J435" t="n">
        <v>0.296</v>
      </c>
      <c r="K435" t="n">
        <v>0.11</v>
      </c>
      <c r="L435" t="n">
        <v>0.65</v>
      </c>
      <c r="M435" t="n">
        <v>0.24</v>
      </c>
    </row>
    <row r="436" spans="1:13">
      <c r="A436" s="1">
        <f>HYPERLINK("http://www.twitter.com/NathanBLawrence/status/988452418013794305", "988452418013794305")</f>
        <v/>
      </c>
      <c r="B436" s="2" t="n">
        <v>43213.68049768519</v>
      </c>
      <c r="C436" t="n">
        <v>0</v>
      </c>
      <c r="D436" t="n">
        <v>3</v>
      </c>
      <c r="E436" t="s">
        <v>444</v>
      </c>
      <c r="F436" t="s"/>
      <c r="G436" t="s"/>
      <c r="H436" t="s"/>
      <c r="I436" t="s"/>
      <c r="J436" t="n">
        <v>-0.25</v>
      </c>
      <c r="K436" t="n">
        <v>0.168</v>
      </c>
      <c r="L436" t="n">
        <v>0.734</v>
      </c>
      <c r="M436" t="n">
        <v>0.098</v>
      </c>
    </row>
    <row r="437" spans="1:13">
      <c r="A437" s="1">
        <f>HYPERLINK("http://www.twitter.com/NathanBLawrence/status/988452316218085379", "988452316218085379")</f>
        <v/>
      </c>
      <c r="B437" s="2" t="n">
        <v>43213.68021990741</v>
      </c>
      <c r="C437" t="n">
        <v>1</v>
      </c>
      <c r="D437" t="n">
        <v>0</v>
      </c>
      <c r="E437" t="s">
        <v>445</v>
      </c>
      <c r="F437" t="s"/>
      <c r="G437" t="s"/>
      <c r="H437" t="s"/>
      <c r="I437" t="s"/>
      <c r="J437" t="n">
        <v>-0.3818</v>
      </c>
      <c r="K437" t="n">
        <v>0.129</v>
      </c>
      <c r="L437" t="n">
        <v>0.778</v>
      </c>
      <c r="M437" t="n">
        <v>0.093</v>
      </c>
    </row>
    <row r="438" spans="1:13">
      <c r="A438" s="1">
        <f>HYPERLINK("http://www.twitter.com/NathanBLawrence/status/988450899034099712", "988450899034099712")</f>
        <v/>
      </c>
      <c r="B438" s="2" t="n">
        <v>43213.67630787037</v>
      </c>
      <c r="C438" t="n">
        <v>2</v>
      </c>
      <c r="D438" t="n">
        <v>1</v>
      </c>
      <c r="E438" t="s">
        <v>446</v>
      </c>
      <c r="F438" t="s"/>
      <c r="G438" t="s"/>
      <c r="H438" t="s"/>
      <c r="I438" t="s"/>
      <c r="J438" t="n">
        <v>0</v>
      </c>
      <c r="K438" t="n">
        <v>0</v>
      </c>
      <c r="L438" t="n">
        <v>1</v>
      </c>
      <c r="M438" t="n">
        <v>0</v>
      </c>
    </row>
    <row r="439" spans="1:13">
      <c r="A439" s="1">
        <f>HYPERLINK("http://www.twitter.com/NathanBLawrence/status/988450377728225281", "988450377728225281")</f>
        <v/>
      </c>
      <c r="B439" s="2" t="n">
        <v>43213.67487268519</v>
      </c>
      <c r="C439" t="n">
        <v>0</v>
      </c>
      <c r="D439" t="n">
        <v>6</v>
      </c>
      <c r="E439" t="s">
        <v>447</v>
      </c>
      <c r="F439">
        <f>HYPERLINK("http://pbs.twimg.com/media/DbestUUV0AAw087.jpg", "http://pbs.twimg.com/media/DbestUUV0AAw087.jpg")</f>
        <v/>
      </c>
      <c r="G439" t="s"/>
      <c r="H439" t="s"/>
      <c r="I439" t="s"/>
      <c r="J439" t="n">
        <v>0</v>
      </c>
      <c r="K439" t="n">
        <v>0</v>
      </c>
      <c r="L439" t="n">
        <v>1</v>
      </c>
      <c r="M439" t="n">
        <v>0</v>
      </c>
    </row>
    <row r="440" spans="1:13">
      <c r="A440" s="1">
        <f>HYPERLINK("http://www.twitter.com/NathanBLawrence/status/988450358568673280", "988450358568673280")</f>
        <v/>
      </c>
      <c r="B440" s="2" t="n">
        <v>43213.67481481482</v>
      </c>
      <c r="C440" t="n">
        <v>5</v>
      </c>
      <c r="D440" t="n">
        <v>1</v>
      </c>
      <c r="E440" t="s">
        <v>448</v>
      </c>
      <c r="F440" t="s"/>
      <c r="G440" t="s"/>
      <c r="H440" t="s"/>
      <c r="I440" t="s"/>
      <c r="J440" t="n">
        <v>0</v>
      </c>
      <c r="K440" t="n">
        <v>0</v>
      </c>
      <c r="L440" t="n">
        <v>1</v>
      </c>
      <c r="M440" t="n">
        <v>0</v>
      </c>
    </row>
    <row r="441" spans="1:13">
      <c r="A441" s="1">
        <f>HYPERLINK("http://www.twitter.com/NathanBLawrence/status/988450004909150209", "988450004909150209")</f>
        <v/>
      </c>
      <c r="B441" s="2" t="n">
        <v>43213.67384259259</v>
      </c>
      <c r="C441" t="n">
        <v>0</v>
      </c>
      <c r="D441" t="n">
        <v>2</v>
      </c>
      <c r="E441" t="s">
        <v>449</v>
      </c>
      <c r="F441" t="s"/>
      <c r="G441" t="s"/>
      <c r="H441" t="s"/>
      <c r="I441" t="s"/>
      <c r="J441" t="n">
        <v>-0.2023</v>
      </c>
      <c r="K441" t="n">
        <v>0.182</v>
      </c>
      <c r="L441" t="n">
        <v>0.6820000000000001</v>
      </c>
      <c r="M441" t="n">
        <v>0.136</v>
      </c>
    </row>
    <row r="442" spans="1:13">
      <c r="A442" s="1">
        <f>HYPERLINK("http://www.twitter.com/NathanBLawrence/status/988449921673113601", "988449921673113601")</f>
        <v/>
      </c>
      <c r="B442" s="2" t="n">
        <v>43213.67361111111</v>
      </c>
      <c r="C442" t="n">
        <v>1</v>
      </c>
      <c r="D442" t="n">
        <v>2</v>
      </c>
      <c r="E442" t="s">
        <v>450</v>
      </c>
      <c r="F442" t="s"/>
      <c r="G442" t="s"/>
      <c r="H442" t="s"/>
      <c r="I442" t="s"/>
      <c r="J442" t="n">
        <v>-0.7845</v>
      </c>
      <c r="K442" t="n">
        <v>0.175</v>
      </c>
      <c r="L442" t="n">
        <v>0.793</v>
      </c>
      <c r="M442" t="n">
        <v>0.031</v>
      </c>
    </row>
    <row r="443" spans="1:13">
      <c r="A443" s="1">
        <f>HYPERLINK("http://www.twitter.com/NathanBLawrence/status/988448128281075712", "988448128281075712")</f>
        <v/>
      </c>
      <c r="B443" s="2" t="n">
        <v>43213.6686574074</v>
      </c>
      <c r="C443" t="n">
        <v>0</v>
      </c>
      <c r="D443" t="n">
        <v>7</v>
      </c>
      <c r="E443" t="s">
        <v>451</v>
      </c>
      <c r="F443" t="s"/>
      <c r="G443" t="s"/>
      <c r="H443" t="s"/>
      <c r="I443" t="s"/>
      <c r="J443" t="n">
        <v>-0.5106000000000001</v>
      </c>
      <c r="K443" t="n">
        <v>0.223</v>
      </c>
      <c r="L443" t="n">
        <v>0.777</v>
      </c>
      <c r="M443" t="n">
        <v>0</v>
      </c>
    </row>
    <row r="444" spans="1:13">
      <c r="A444" s="1">
        <f>HYPERLINK("http://www.twitter.com/NathanBLawrence/status/988448116868251648", "988448116868251648")</f>
        <v/>
      </c>
      <c r="B444" s="2" t="n">
        <v>43213.66863425926</v>
      </c>
      <c r="C444" t="n">
        <v>0</v>
      </c>
      <c r="D444" t="n">
        <v>9</v>
      </c>
      <c r="E444" t="s">
        <v>452</v>
      </c>
      <c r="F444">
        <f>HYPERLINK("http://pbs.twimg.com/media/Dbb4a7BVQAA295d.jpg", "http://pbs.twimg.com/media/Dbb4a7BVQAA295d.jpg")</f>
        <v/>
      </c>
      <c r="G444" t="s"/>
      <c r="H444" t="s"/>
      <c r="I444" t="s"/>
      <c r="J444" t="n">
        <v>0.4404</v>
      </c>
      <c r="K444" t="n">
        <v>0.074</v>
      </c>
      <c r="L444" t="n">
        <v>0.778</v>
      </c>
      <c r="M444" t="n">
        <v>0.148</v>
      </c>
    </row>
    <row r="445" spans="1:13">
      <c r="A445" s="1">
        <f>HYPERLINK("http://www.twitter.com/NathanBLawrence/status/988448106164432897", "988448106164432897")</f>
        <v/>
      </c>
      <c r="B445" s="2" t="n">
        <v>43213.66859953704</v>
      </c>
      <c r="C445" t="n">
        <v>0</v>
      </c>
      <c r="D445" t="n">
        <v>5</v>
      </c>
      <c r="E445" t="s">
        <v>453</v>
      </c>
      <c r="F445" t="s"/>
      <c r="G445" t="s"/>
      <c r="H445" t="s"/>
      <c r="I445" t="s"/>
      <c r="J445" t="n">
        <v>0.34</v>
      </c>
      <c r="K445" t="n">
        <v>0</v>
      </c>
      <c r="L445" t="n">
        <v>0.893</v>
      </c>
      <c r="M445" t="n">
        <v>0.107</v>
      </c>
    </row>
    <row r="446" spans="1:13">
      <c r="A446" s="1">
        <f>HYPERLINK("http://www.twitter.com/NathanBLawrence/status/988448090981109762", "988448090981109762")</f>
        <v/>
      </c>
      <c r="B446" s="2" t="n">
        <v>43213.66856481481</v>
      </c>
      <c r="C446" t="n">
        <v>0</v>
      </c>
      <c r="D446" t="n">
        <v>6</v>
      </c>
      <c r="E446" t="s">
        <v>454</v>
      </c>
      <c r="F446" t="s"/>
      <c r="G446" t="s"/>
      <c r="H446" t="s"/>
      <c r="I446" t="s"/>
      <c r="J446" t="n">
        <v>-0.2023</v>
      </c>
      <c r="K446" t="n">
        <v>0.079</v>
      </c>
      <c r="L446" t="n">
        <v>0.921</v>
      </c>
      <c r="M446" t="n">
        <v>0</v>
      </c>
    </row>
    <row r="447" spans="1:13">
      <c r="A447" s="1">
        <f>HYPERLINK("http://www.twitter.com/NathanBLawrence/status/988446504888229891", "988446504888229891")</f>
        <v/>
      </c>
      <c r="B447" s="2" t="n">
        <v>43213.66417824074</v>
      </c>
      <c r="C447" t="n">
        <v>0</v>
      </c>
      <c r="D447" t="n">
        <v>167</v>
      </c>
      <c r="E447" t="s">
        <v>455</v>
      </c>
      <c r="F447" t="s"/>
      <c r="G447" t="s"/>
      <c r="H447" t="s"/>
      <c r="I447" t="s"/>
      <c r="J447" t="n">
        <v>0.25</v>
      </c>
      <c r="K447" t="n">
        <v>0</v>
      </c>
      <c r="L447" t="n">
        <v>0.882</v>
      </c>
      <c r="M447" t="n">
        <v>0.118</v>
      </c>
    </row>
    <row r="448" spans="1:13">
      <c r="A448" s="1">
        <f>HYPERLINK("http://www.twitter.com/NathanBLawrence/status/988446093523513345", "988446093523513345")</f>
        <v/>
      </c>
      <c r="B448" s="2" t="n">
        <v>43213.66304398148</v>
      </c>
      <c r="C448" t="n">
        <v>1</v>
      </c>
      <c r="D448" t="n">
        <v>0</v>
      </c>
      <c r="E448" t="s">
        <v>456</v>
      </c>
      <c r="F448" t="s"/>
      <c r="G448" t="s"/>
      <c r="H448" t="s"/>
      <c r="I448" t="s"/>
      <c r="J448" t="n">
        <v>0.0516</v>
      </c>
      <c r="K448" t="n">
        <v>0</v>
      </c>
      <c r="L448" t="n">
        <v>0.93</v>
      </c>
      <c r="M448" t="n">
        <v>0.07000000000000001</v>
      </c>
    </row>
    <row r="449" spans="1:13">
      <c r="A449" s="1">
        <f>HYPERLINK("http://www.twitter.com/NathanBLawrence/status/988445449890729991", "988445449890729991")</f>
        <v/>
      </c>
      <c r="B449" s="2" t="n">
        <v>43213.66127314815</v>
      </c>
      <c r="C449" t="n">
        <v>0</v>
      </c>
      <c r="D449" t="n">
        <v>5</v>
      </c>
      <c r="E449" t="s">
        <v>457</v>
      </c>
      <c r="F449" t="s"/>
      <c r="G449" t="s"/>
      <c r="H449" t="s"/>
      <c r="I449" t="s"/>
      <c r="J449" t="n">
        <v>0.7269</v>
      </c>
      <c r="K449" t="n">
        <v>0</v>
      </c>
      <c r="L449" t="n">
        <v>0.736</v>
      </c>
      <c r="M449" t="n">
        <v>0.264</v>
      </c>
    </row>
    <row r="450" spans="1:13">
      <c r="A450" s="1">
        <f>HYPERLINK("http://www.twitter.com/NathanBLawrence/status/988445078137049088", "988445078137049088")</f>
        <v/>
      </c>
      <c r="B450" s="2" t="n">
        <v>43213.66024305556</v>
      </c>
      <c r="C450" t="n">
        <v>0</v>
      </c>
      <c r="D450" t="n">
        <v>8</v>
      </c>
      <c r="E450" t="s">
        <v>458</v>
      </c>
      <c r="F450" t="s"/>
      <c r="G450" t="s"/>
      <c r="H450" t="s"/>
      <c r="I450" t="s"/>
      <c r="J450" t="n">
        <v>0</v>
      </c>
      <c r="K450" t="n">
        <v>0</v>
      </c>
      <c r="L450" t="n">
        <v>1</v>
      </c>
      <c r="M450" t="n">
        <v>0</v>
      </c>
    </row>
    <row r="451" spans="1:13">
      <c r="A451" s="1">
        <f>HYPERLINK("http://www.twitter.com/NathanBLawrence/status/988444982053830656", "988444982053830656")</f>
        <v/>
      </c>
      <c r="B451" s="2" t="n">
        <v>43213.65997685185</v>
      </c>
      <c r="C451" t="n">
        <v>3</v>
      </c>
      <c r="D451" t="n">
        <v>0</v>
      </c>
      <c r="E451" t="s">
        <v>459</v>
      </c>
      <c r="F451" t="s"/>
      <c r="G451" t="s"/>
      <c r="H451" t="s"/>
      <c r="I451" t="s"/>
      <c r="J451" t="n">
        <v>-0.5423</v>
      </c>
      <c r="K451" t="n">
        <v>0.212</v>
      </c>
      <c r="L451" t="n">
        <v>0.788</v>
      </c>
      <c r="M451" t="n">
        <v>0</v>
      </c>
    </row>
    <row r="452" spans="1:13">
      <c r="A452" s="1">
        <f>HYPERLINK("http://www.twitter.com/NathanBLawrence/status/988444735676338186", "988444735676338186")</f>
        <v/>
      </c>
      <c r="B452" s="2" t="n">
        <v>43213.65930555556</v>
      </c>
      <c r="C452" t="n">
        <v>0</v>
      </c>
      <c r="D452" t="n">
        <v>23</v>
      </c>
      <c r="E452" t="s">
        <v>460</v>
      </c>
      <c r="F452">
        <f>HYPERLINK("http://pbs.twimg.com/media/DbeelY-XUAEDaDB.jpg", "http://pbs.twimg.com/media/DbeelY-XUAEDaDB.jpg")</f>
        <v/>
      </c>
      <c r="G452" t="s"/>
      <c r="H452" t="s"/>
      <c r="I452" t="s"/>
      <c r="J452" t="n">
        <v>-0.1323</v>
      </c>
      <c r="K452" t="n">
        <v>0.13</v>
      </c>
      <c r="L452" t="n">
        <v>0.76</v>
      </c>
      <c r="M452" t="n">
        <v>0.11</v>
      </c>
    </row>
    <row r="453" spans="1:13">
      <c r="A453" s="1">
        <f>HYPERLINK("http://www.twitter.com/NathanBLawrence/status/988444701736013824", "988444701736013824")</f>
        <v/>
      </c>
      <c r="B453" s="2" t="n">
        <v>43213.65920138889</v>
      </c>
      <c r="C453" t="n">
        <v>0</v>
      </c>
      <c r="D453" t="n">
        <v>8</v>
      </c>
      <c r="E453" t="s">
        <v>461</v>
      </c>
      <c r="F453" t="s"/>
      <c r="G453" t="s"/>
      <c r="H453" t="s"/>
      <c r="I453" t="s"/>
      <c r="J453" t="n">
        <v>0</v>
      </c>
      <c r="K453" t="n">
        <v>0</v>
      </c>
      <c r="L453" t="n">
        <v>1</v>
      </c>
      <c r="M453" t="n">
        <v>0</v>
      </c>
    </row>
    <row r="454" spans="1:13">
      <c r="A454" s="1">
        <f>HYPERLINK("http://www.twitter.com/NathanBLawrence/status/988444634278920193", "988444634278920193")</f>
        <v/>
      </c>
      <c r="B454" s="2" t="n">
        <v>43213.6590162037</v>
      </c>
      <c r="C454" t="n">
        <v>0</v>
      </c>
      <c r="D454" t="n">
        <v>2</v>
      </c>
      <c r="E454" t="s">
        <v>462</v>
      </c>
      <c r="F454" t="s"/>
      <c r="G454" t="s"/>
      <c r="H454" t="s"/>
      <c r="I454" t="s"/>
      <c r="J454" t="n">
        <v>-0.5859</v>
      </c>
      <c r="K454" t="n">
        <v>0.209</v>
      </c>
      <c r="L454" t="n">
        <v>0.709</v>
      </c>
      <c r="M454" t="n">
        <v>0.081</v>
      </c>
    </row>
    <row r="455" spans="1:13">
      <c r="A455" s="1">
        <f>HYPERLINK("http://www.twitter.com/NathanBLawrence/status/988444604423917573", "988444604423917573")</f>
        <v/>
      </c>
      <c r="B455" s="2" t="n">
        <v>43213.65893518519</v>
      </c>
      <c r="C455" t="n">
        <v>1</v>
      </c>
      <c r="D455" t="n">
        <v>0</v>
      </c>
      <c r="E455" t="s">
        <v>463</v>
      </c>
      <c r="F455" t="s"/>
      <c r="G455" t="s"/>
      <c r="H455" t="s"/>
      <c r="I455" t="s"/>
      <c r="J455" t="n">
        <v>0.5859</v>
      </c>
      <c r="K455" t="n">
        <v>0</v>
      </c>
      <c r="L455" t="n">
        <v>0.858</v>
      </c>
      <c r="M455" t="n">
        <v>0.142</v>
      </c>
    </row>
    <row r="456" spans="1:13">
      <c r="A456" s="1">
        <f>HYPERLINK("http://www.twitter.com/NathanBLawrence/status/988443402739048449", "988443402739048449")</f>
        <v/>
      </c>
      <c r="B456" s="2" t="n">
        <v>43213.655625</v>
      </c>
      <c r="C456" t="n">
        <v>0</v>
      </c>
      <c r="D456" t="n">
        <v>29</v>
      </c>
      <c r="E456" t="s">
        <v>464</v>
      </c>
      <c r="F456">
        <f>HYPERLINK("http://pbs.twimg.com/media/DbeI4d5V0AAEKlg.jpg", "http://pbs.twimg.com/media/DbeI4d5V0AAEKlg.jpg")</f>
        <v/>
      </c>
      <c r="G456" t="s"/>
      <c r="H456" t="s"/>
      <c r="I456" t="s"/>
      <c r="J456" t="n">
        <v>-0.8070000000000001</v>
      </c>
      <c r="K456" t="n">
        <v>0.328</v>
      </c>
      <c r="L456" t="n">
        <v>0.672</v>
      </c>
      <c r="M456" t="n">
        <v>0</v>
      </c>
    </row>
    <row r="457" spans="1:13">
      <c r="A457" s="1">
        <f>HYPERLINK("http://www.twitter.com/NathanBLawrence/status/988395488947863552", "988395488947863552")</f>
        <v/>
      </c>
      <c r="B457" s="2" t="n">
        <v>43213.52340277778</v>
      </c>
      <c r="C457" t="n">
        <v>0</v>
      </c>
      <c r="D457" t="n">
        <v>3</v>
      </c>
      <c r="E457" t="s">
        <v>465</v>
      </c>
      <c r="F457" t="s"/>
      <c r="G457" t="s"/>
      <c r="H457" t="s"/>
      <c r="I457" t="s"/>
      <c r="J457" t="n">
        <v>0.6801</v>
      </c>
      <c r="K457" t="n">
        <v>0</v>
      </c>
      <c r="L457" t="n">
        <v>0.699</v>
      </c>
      <c r="M457" t="n">
        <v>0.301</v>
      </c>
    </row>
    <row r="458" spans="1:13">
      <c r="A458" s="1">
        <f>HYPERLINK("http://www.twitter.com/NathanBLawrence/status/988395423604920321", "988395423604920321")</f>
        <v/>
      </c>
      <c r="B458" s="2" t="n">
        <v>43213.52322916667</v>
      </c>
      <c r="C458" t="n">
        <v>0</v>
      </c>
      <c r="D458" t="n">
        <v>0</v>
      </c>
      <c r="E458" t="s">
        <v>466</v>
      </c>
      <c r="F458">
        <f>HYPERLINK("http://pbs.twimg.com/media/Dbd8ZVFUQAEabb7.jpg", "http://pbs.twimg.com/media/Dbd8ZVFUQAEabb7.jpg")</f>
        <v/>
      </c>
      <c r="G458" t="s"/>
      <c r="H458" t="s"/>
      <c r="I458" t="s"/>
      <c r="J458" t="n">
        <v>0</v>
      </c>
      <c r="K458" t="n">
        <v>0</v>
      </c>
      <c r="L458" t="n">
        <v>1</v>
      </c>
      <c r="M458" t="n">
        <v>0</v>
      </c>
    </row>
    <row r="459" spans="1:13">
      <c r="A459" s="1">
        <f>HYPERLINK("http://www.twitter.com/NathanBLawrence/status/988395256369606657", "988395256369606657")</f>
        <v/>
      </c>
      <c r="B459" s="2" t="n">
        <v>43213.52276620371</v>
      </c>
      <c r="C459" t="n">
        <v>0</v>
      </c>
      <c r="D459" t="n">
        <v>11</v>
      </c>
      <c r="E459" t="s">
        <v>467</v>
      </c>
      <c r="F459" t="s"/>
      <c r="G459" t="s"/>
      <c r="H459" t="s"/>
      <c r="I459" t="s"/>
      <c r="J459" t="n">
        <v>-0.1027</v>
      </c>
      <c r="K459" t="n">
        <v>0.076</v>
      </c>
      <c r="L459" t="n">
        <v>0.924</v>
      </c>
      <c r="M459" t="n">
        <v>0</v>
      </c>
    </row>
    <row r="460" spans="1:13">
      <c r="A460" s="1">
        <f>HYPERLINK("http://www.twitter.com/NathanBLawrence/status/988395242838687744", "988395242838687744")</f>
        <v/>
      </c>
      <c r="B460" s="2" t="n">
        <v>43213.52273148148</v>
      </c>
      <c r="C460" t="n">
        <v>0</v>
      </c>
      <c r="D460" t="n">
        <v>7</v>
      </c>
      <c r="E460" t="s">
        <v>468</v>
      </c>
      <c r="F460" t="s"/>
      <c r="G460" t="s"/>
      <c r="H460" t="s"/>
      <c r="I460" t="s"/>
      <c r="J460" t="n">
        <v>-0.2411</v>
      </c>
      <c r="K460" t="n">
        <v>0.186</v>
      </c>
      <c r="L460" t="n">
        <v>0.704</v>
      </c>
      <c r="M460" t="n">
        <v>0.11</v>
      </c>
    </row>
    <row r="461" spans="1:13">
      <c r="A461" s="1">
        <f>HYPERLINK("http://www.twitter.com/NathanBLawrence/status/988395129248546816", "988395129248546816")</f>
        <v/>
      </c>
      <c r="B461" s="2" t="n">
        <v>43213.52240740741</v>
      </c>
      <c r="C461" t="n">
        <v>0</v>
      </c>
      <c r="D461" t="n">
        <v>6</v>
      </c>
      <c r="E461" t="s">
        <v>469</v>
      </c>
      <c r="F461" t="s"/>
      <c r="G461" t="s"/>
      <c r="H461" t="s"/>
      <c r="I461" t="s"/>
      <c r="J461" t="n">
        <v>0</v>
      </c>
      <c r="K461" t="n">
        <v>0</v>
      </c>
      <c r="L461" t="n">
        <v>1</v>
      </c>
      <c r="M461" t="n">
        <v>0</v>
      </c>
    </row>
    <row r="462" spans="1:13">
      <c r="A462" s="1">
        <f>HYPERLINK("http://www.twitter.com/NathanBLawrence/status/988395030355333120", "988395030355333120")</f>
        <v/>
      </c>
      <c r="B462" s="2" t="n">
        <v>43213.52214120371</v>
      </c>
      <c r="C462" t="n">
        <v>0</v>
      </c>
      <c r="D462" t="n">
        <v>3</v>
      </c>
      <c r="E462" t="s">
        <v>470</v>
      </c>
      <c r="F462" t="s"/>
      <c r="G462" t="s"/>
      <c r="H462" t="s"/>
      <c r="I462" t="s"/>
      <c r="J462" t="n">
        <v>0.1007</v>
      </c>
      <c r="K462" t="n">
        <v>0</v>
      </c>
      <c r="L462" t="n">
        <v>0.903</v>
      </c>
      <c r="M462" t="n">
        <v>0.097</v>
      </c>
    </row>
    <row r="463" spans="1:13">
      <c r="A463" s="1">
        <f>HYPERLINK("http://www.twitter.com/NathanBLawrence/status/988395013406167041", "988395013406167041")</f>
        <v/>
      </c>
      <c r="B463" s="2" t="n">
        <v>43213.52209490741</v>
      </c>
      <c r="C463" t="n">
        <v>0</v>
      </c>
      <c r="D463" t="n">
        <v>0</v>
      </c>
      <c r="E463" t="s">
        <v>471</v>
      </c>
      <c r="F463" t="s"/>
      <c r="G463" t="s"/>
      <c r="H463" t="s"/>
      <c r="I463" t="s"/>
      <c r="J463" t="n">
        <v>0.6369</v>
      </c>
      <c r="K463" t="n">
        <v>0</v>
      </c>
      <c r="L463" t="n">
        <v>0.543</v>
      </c>
      <c r="M463" t="n">
        <v>0.457</v>
      </c>
    </row>
    <row r="464" spans="1:13">
      <c r="A464" s="1">
        <f>HYPERLINK("http://www.twitter.com/NathanBLawrence/status/988394606692794369", "988394606692794369")</f>
        <v/>
      </c>
      <c r="B464" s="2" t="n">
        <v>43213.52097222222</v>
      </c>
      <c r="C464" t="n">
        <v>0</v>
      </c>
      <c r="D464" t="n">
        <v>10</v>
      </c>
      <c r="E464" t="s">
        <v>472</v>
      </c>
      <c r="F464" t="s"/>
      <c r="G464" t="s"/>
      <c r="H464" t="s"/>
      <c r="I464" t="s"/>
      <c r="J464" t="n">
        <v>0</v>
      </c>
      <c r="K464" t="n">
        <v>0</v>
      </c>
      <c r="L464" t="n">
        <v>1</v>
      </c>
      <c r="M464" t="n">
        <v>0</v>
      </c>
    </row>
    <row r="465" spans="1:13">
      <c r="A465" s="1">
        <f>HYPERLINK("http://www.twitter.com/NathanBLawrence/status/988394548660461569", "988394548660461569")</f>
        <v/>
      </c>
      <c r="B465" s="2" t="n">
        <v>43213.52081018518</v>
      </c>
      <c r="C465" t="n">
        <v>1</v>
      </c>
      <c r="D465" t="n">
        <v>0</v>
      </c>
      <c r="E465" t="s">
        <v>473</v>
      </c>
      <c r="F465" t="s"/>
      <c r="G465" t="s"/>
      <c r="H465" t="s"/>
      <c r="I465" t="s"/>
      <c r="J465" t="n">
        <v>0</v>
      </c>
      <c r="K465" t="n">
        <v>0</v>
      </c>
      <c r="L465" t="n">
        <v>1</v>
      </c>
      <c r="M465" t="n">
        <v>0</v>
      </c>
    </row>
    <row r="466" spans="1:13">
      <c r="A466" s="1">
        <f>HYPERLINK("http://www.twitter.com/NathanBLawrence/status/988393600831631365", "988393600831631365")</f>
        <v/>
      </c>
      <c r="B466" s="2" t="n">
        <v>43213.51819444444</v>
      </c>
      <c r="C466" t="n">
        <v>1</v>
      </c>
      <c r="D466" t="n">
        <v>0</v>
      </c>
      <c r="E466" t="s">
        <v>474</v>
      </c>
      <c r="F466" t="s"/>
      <c r="G466" t="s"/>
      <c r="H466" t="s"/>
      <c r="I466" t="s"/>
      <c r="J466" t="n">
        <v>-0.2263</v>
      </c>
      <c r="K466" t="n">
        <v>0.147</v>
      </c>
      <c r="L466" t="n">
        <v>0.853</v>
      </c>
      <c r="M466" t="n">
        <v>0</v>
      </c>
    </row>
    <row r="467" spans="1:13">
      <c r="A467" s="1">
        <f>HYPERLINK("http://www.twitter.com/NathanBLawrence/status/988393325907578880", "988393325907578880")</f>
        <v/>
      </c>
      <c r="B467" s="2" t="n">
        <v>43213.51744212963</v>
      </c>
      <c r="C467" t="n">
        <v>0</v>
      </c>
      <c r="D467" t="n">
        <v>2</v>
      </c>
      <c r="E467" t="s">
        <v>475</v>
      </c>
      <c r="F467" t="s"/>
      <c r="G467" t="s"/>
      <c r="H467" t="s"/>
      <c r="I467" t="s"/>
      <c r="J467" t="n">
        <v>-0.1386</v>
      </c>
      <c r="K467" t="n">
        <v>0.185</v>
      </c>
      <c r="L467" t="n">
        <v>0.678</v>
      </c>
      <c r="M467" t="n">
        <v>0.137</v>
      </c>
    </row>
    <row r="468" spans="1:13">
      <c r="A468" s="1">
        <f>HYPERLINK("http://www.twitter.com/NathanBLawrence/status/988393204469915648", "988393204469915648")</f>
        <v/>
      </c>
      <c r="B468" s="2" t="n">
        <v>43213.51710648148</v>
      </c>
      <c r="C468" t="n">
        <v>0</v>
      </c>
      <c r="D468" t="n">
        <v>2</v>
      </c>
      <c r="E468" t="s">
        <v>476</v>
      </c>
      <c r="F468" t="s"/>
      <c r="G468" t="s"/>
      <c r="H468" t="s"/>
      <c r="I468" t="s"/>
      <c r="J468" t="n">
        <v>-0.4767</v>
      </c>
      <c r="K468" t="n">
        <v>0.193</v>
      </c>
      <c r="L468" t="n">
        <v>0.7</v>
      </c>
      <c r="M468" t="n">
        <v>0.107</v>
      </c>
    </row>
    <row r="469" spans="1:13">
      <c r="A469" s="1">
        <f>HYPERLINK("http://www.twitter.com/NathanBLawrence/status/988392934339948544", "988392934339948544")</f>
        <v/>
      </c>
      <c r="B469" s="2" t="n">
        <v>43213.51635416667</v>
      </c>
      <c r="C469" t="n">
        <v>2</v>
      </c>
      <c r="D469" t="n">
        <v>0</v>
      </c>
      <c r="E469" t="s">
        <v>477</v>
      </c>
      <c r="F469" t="s"/>
      <c r="G469" t="s"/>
      <c r="H469" t="s"/>
      <c r="I469" t="s"/>
      <c r="J469" t="n">
        <v>-0.8442</v>
      </c>
      <c r="K469" t="n">
        <v>0.288</v>
      </c>
      <c r="L469" t="n">
        <v>0.64</v>
      </c>
      <c r="M469" t="n">
        <v>0.07199999999999999</v>
      </c>
    </row>
    <row r="470" spans="1:13">
      <c r="A470" s="1">
        <f>HYPERLINK("http://www.twitter.com/NathanBLawrence/status/988392474749145089", "988392474749145089")</f>
        <v/>
      </c>
      <c r="B470" s="2" t="n">
        <v>43213.51509259259</v>
      </c>
      <c r="C470" t="n">
        <v>2</v>
      </c>
      <c r="D470" t="n">
        <v>0</v>
      </c>
      <c r="E470" t="s">
        <v>478</v>
      </c>
      <c r="F470" t="s"/>
      <c r="G470" t="s"/>
      <c r="H470" t="s"/>
      <c r="I470" t="s"/>
      <c r="J470" t="n">
        <v>-0.4588</v>
      </c>
      <c r="K470" t="n">
        <v>0.429</v>
      </c>
      <c r="L470" t="n">
        <v>0.571</v>
      </c>
      <c r="M470" t="n">
        <v>0</v>
      </c>
    </row>
    <row r="471" spans="1:13">
      <c r="A471" s="1">
        <f>HYPERLINK("http://www.twitter.com/NathanBLawrence/status/988391299890974720", "988391299890974720")</f>
        <v/>
      </c>
      <c r="B471" s="2" t="n">
        <v>43213.51184027778</v>
      </c>
      <c r="C471" t="n">
        <v>2</v>
      </c>
      <c r="D471" t="n">
        <v>1</v>
      </c>
      <c r="E471" t="s">
        <v>479</v>
      </c>
      <c r="F471" t="s"/>
      <c r="G471" t="s"/>
      <c r="H471" t="s"/>
      <c r="I471" t="s"/>
      <c r="J471" t="n">
        <v>0</v>
      </c>
      <c r="K471" t="n">
        <v>0</v>
      </c>
      <c r="L471" t="n">
        <v>1</v>
      </c>
      <c r="M471" t="n">
        <v>0</v>
      </c>
    </row>
    <row r="472" spans="1:13">
      <c r="A472" s="1">
        <f>HYPERLINK("http://www.twitter.com/NathanBLawrence/status/988390863821770752", "988390863821770752")</f>
        <v/>
      </c>
      <c r="B472" s="2" t="n">
        <v>43213.51064814815</v>
      </c>
      <c r="C472" t="n">
        <v>5</v>
      </c>
      <c r="D472" t="n">
        <v>2</v>
      </c>
      <c r="E472" t="s">
        <v>480</v>
      </c>
      <c r="F472" t="s"/>
      <c r="G472" t="s"/>
      <c r="H472" t="s"/>
      <c r="I472" t="s"/>
      <c r="J472" t="n">
        <v>-0.6597</v>
      </c>
      <c r="K472" t="n">
        <v>0.17</v>
      </c>
      <c r="L472" t="n">
        <v>0.773</v>
      </c>
      <c r="M472" t="n">
        <v>0.057</v>
      </c>
    </row>
    <row r="473" spans="1:13">
      <c r="A473" s="1">
        <f>HYPERLINK("http://www.twitter.com/NathanBLawrence/status/988390379190878209", "988390379190878209")</f>
        <v/>
      </c>
      <c r="B473" s="2" t="n">
        <v>43213.50930555556</v>
      </c>
      <c r="C473" t="n">
        <v>5</v>
      </c>
      <c r="D473" t="n">
        <v>5</v>
      </c>
      <c r="E473" t="s">
        <v>481</v>
      </c>
      <c r="F473" t="s"/>
      <c r="G473" t="s"/>
      <c r="H473" t="s"/>
      <c r="I473" t="s"/>
      <c r="J473" t="n">
        <v>-0.862</v>
      </c>
      <c r="K473" t="n">
        <v>0.214</v>
      </c>
      <c r="L473" t="n">
        <v>0.746</v>
      </c>
      <c r="M473" t="n">
        <v>0.04</v>
      </c>
    </row>
    <row r="474" spans="1:13">
      <c r="A474" s="1">
        <f>HYPERLINK("http://www.twitter.com/NathanBLawrence/status/988387570831822849", "988387570831822849")</f>
        <v/>
      </c>
      <c r="B474" s="2" t="n">
        <v>43213.50155092592</v>
      </c>
      <c r="C474" t="n">
        <v>0</v>
      </c>
      <c r="D474" t="n">
        <v>12</v>
      </c>
      <c r="E474" t="s">
        <v>482</v>
      </c>
      <c r="F474">
        <f>HYPERLINK("http://pbs.twimg.com/media/DbcGkHjUQAAQDLa.jpg", "http://pbs.twimg.com/media/DbcGkHjUQAAQDLa.jpg")</f>
        <v/>
      </c>
      <c r="G474" t="s"/>
      <c r="H474" t="s"/>
      <c r="I474" t="s"/>
      <c r="J474" t="n">
        <v>0</v>
      </c>
      <c r="K474" t="n">
        <v>0</v>
      </c>
      <c r="L474" t="n">
        <v>1</v>
      </c>
      <c r="M474" t="n">
        <v>0</v>
      </c>
    </row>
    <row r="475" spans="1:13">
      <c r="A475" s="1">
        <f>HYPERLINK("http://www.twitter.com/NathanBLawrence/status/988387540649508870", "988387540649508870")</f>
        <v/>
      </c>
      <c r="B475" s="2" t="n">
        <v>43213.50146990741</v>
      </c>
      <c r="C475" t="n">
        <v>0</v>
      </c>
      <c r="D475" t="n">
        <v>8</v>
      </c>
      <c r="E475" t="s">
        <v>483</v>
      </c>
      <c r="F475">
        <f>HYPERLINK("http://pbs.twimg.com/media/DbcDViRV4AA3QWh.jpg", "http://pbs.twimg.com/media/DbcDViRV4AA3QWh.jpg")</f>
        <v/>
      </c>
      <c r="G475">
        <f>HYPERLINK("http://pbs.twimg.com/media/DbcDYUOUQAEFsLu.jpg", "http://pbs.twimg.com/media/DbcDYUOUQAEFsLu.jpg")</f>
        <v/>
      </c>
      <c r="H475" t="s"/>
      <c r="I475" t="s"/>
      <c r="J475" t="n">
        <v>0.6705</v>
      </c>
      <c r="K475" t="n">
        <v>0</v>
      </c>
      <c r="L475" t="n">
        <v>0.784</v>
      </c>
      <c r="M475" t="n">
        <v>0.216</v>
      </c>
    </row>
    <row r="476" spans="1:13">
      <c r="A476" s="1">
        <f>HYPERLINK("http://www.twitter.com/NathanBLawrence/status/988387502233935872", "988387502233935872")</f>
        <v/>
      </c>
      <c r="B476" s="2" t="n">
        <v>43213.50136574074</v>
      </c>
      <c r="C476" t="n">
        <v>1</v>
      </c>
      <c r="D476" t="n">
        <v>0</v>
      </c>
      <c r="E476" t="s">
        <v>484</v>
      </c>
      <c r="F476" t="s"/>
      <c r="G476" t="s"/>
      <c r="H476" t="s"/>
      <c r="I476" t="s"/>
      <c r="J476" t="n">
        <v>0.5106000000000001</v>
      </c>
      <c r="K476" t="n">
        <v>0</v>
      </c>
      <c r="L476" t="n">
        <v>0.548</v>
      </c>
      <c r="M476" t="n">
        <v>0.452</v>
      </c>
    </row>
    <row r="477" spans="1:13">
      <c r="A477" s="1">
        <f>HYPERLINK("http://www.twitter.com/NathanBLawrence/status/988387388559970305", "988387388559970305")</f>
        <v/>
      </c>
      <c r="B477" s="2" t="n">
        <v>43213.50105324074</v>
      </c>
      <c r="C477" t="n">
        <v>0</v>
      </c>
      <c r="D477" t="n">
        <v>10</v>
      </c>
      <c r="E477" t="s">
        <v>485</v>
      </c>
      <c r="F477">
        <f>HYPERLINK("http://pbs.twimg.com/media/Dbb-i_xV0AAixwb.jpg", "http://pbs.twimg.com/media/Dbb-i_xV0AAixwb.jpg")</f>
        <v/>
      </c>
      <c r="G477">
        <f>HYPERLINK("http://pbs.twimg.com/media/Dbb-laTUQAAQtGD.jpg", "http://pbs.twimg.com/media/Dbb-laTUQAAQtGD.jpg")</f>
        <v/>
      </c>
      <c r="H477" t="s"/>
      <c r="I477" t="s"/>
      <c r="J477" t="n">
        <v>0.3182</v>
      </c>
      <c r="K477" t="n">
        <v>0</v>
      </c>
      <c r="L477" t="n">
        <v>0.867</v>
      </c>
      <c r="M477" t="n">
        <v>0.133</v>
      </c>
    </row>
    <row r="478" spans="1:13">
      <c r="A478" s="1">
        <f>HYPERLINK("http://www.twitter.com/NathanBLawrence/status/988387343517155328", "988387343517155328")</f>
        <v/>
      </c>
      <c r="B478" s="2" t="n">
        <v>43213.50092592592</v>
      </c>
      <c r="C478" t="n">
        <v>1</v>
      </c>
      <c r="D478" t="n">
        <v>0</v>
      </c>
      <c r="E478" t="s">
        <v>486</v>
      </c>
      <c r="F478" t="s"/>
      <c r="G478" t="s"/>
      <c r="H478" t="s"/>
      <c r="I478" t="s"/>
      <c r="J478" t="n">
        <v>-0.6163999999999999</v>
      </c>
      <c r="K478" t="n">
        <v>0.335</v>
      </c>
      <c r="L478" t="n">
        <v>0.665</v>
      </c>
      <c r="M478" t="n">
        <v>0</v>
      </c>
    </row>
    <row r="479" spans="1:13">
      <c r="A479" s="1">
        <f>HYPERLINK("http://www.twitter.com/NathanBLawrence/status/988386791429431296", "988386791429431296")</f>
        <v/>
      </c>
      <c r="B479" s="2" t="n">
        <v>43213.49940972222</v>
      </c>
      <c r="C479" t="n">
        <v>0</v>
      </c>
      <c r="D479" t="n">
        <v>10</v>
      </c>
      <c r="E479" t="s">
        <v>487</v>
      </c>
      <c r="F479">
        <f>HYPERLINK("http://pbs.twimg.com/media/Dbbu6USV0AAC2pP.jpg", "http://pbs.twimg.com/media/Dbbu6USV0AAC2pP.jpg")</f>
        <v/>
      </c>
      <c r="G479" t="s"/>
      <c r="H479" t="s"/>
      <c r="I479" t="s"/>
      <c r="J479" t="n">
        <v>-0.4404</v>
      </c>
      <c r="K479" t="n">
        <v>0.195</v>
      </c>
      <c r="L479" t="n">
        <v>0.805</v>
      </c>
      <c r="M479" t="n">
        <v>0</v>
      </c>
    </row>
    <row r="480" spans="1:13">
      <c r="A480" s="1">
        <f>HYPERLINK("http://www.twitter.com/NathanBLawrence/status/988386474763669506", "988386474763669506")</f>
        <v/>
      </c>
      <c r="B480" s="2" t="n">
        <v>43213.49853009259</v>
      </c>
      <c r="C480" t="n">
        <v>1</v>
      </c>
      <c r="D480" t="n">
        <v>0</v>
      </c>
      <c r="E480" t="s">
        <v>488</v>
      </c>
      <c r="F480" t="s"/>
      <c r="G480" t="s"/>
      <c r="H480" t="s"/>
      <c r="I480" t="s"/>
      <c r="J480" t="n">
        <v>-0.5859</v>
      </c>
      <c r="K480" t="n">
        <v>0.375</v>
      </c>
      <c r="L480" t="n">
        <v>0.625</v>
      </c>
      <c r="M480" t="n">
        <v>0</v>
      </c>
    </row>
    <row r="481" spans="1:13">
      <c r="A481" s="1">
        <f>HYPERLINK("http://www.twitter.com/NathanBLawrence/status/988385728877953025", "988385728877953025")</f>
        <v/>
      </c>
      <c r="B481" s="2" t="n">
        <v>43213.4964699074</v>
      </c>
      <c r="C481" t="n">
        <v>10</v>
      </c>
      <c r="D481" t="n">
        <v>11</v>
      </c>
      <c r="E481" t="s">
        <v>489</v>
      </c>
      <c r="F481">
        <f>HYPERLINK("http://pbs.twimg.com/media/DbdzlBhUQAAX0Gz.jpg", "http://pbs.twimg.com/media/DbdzlBhUQAAX0Gz.jpg")</f>
        <v/>
      </c>
      <c r="G481" t="s"/>
      <c r="H481" t="s"/>
      <c r="I481" t="s"/>
      <c r="J481" t="n">
        <v>0.25</v>
      </c>
      <c r="K481" t="n">
        <v>0.047</v>
      </c>
      <c r="L481" t="n">
        <v>0.862</v>
      </c>
      <c r="M481" t="n">
        <v>0.091</v>
      </c>
    </row>
    <row r="482" spans="1:13">
      <c r="A482" s="1">
        <f>HYPERLINK("http://www.twitter.com/NathanBLawrence/status/988384551218089984", "988384551218089984")</f>
        <v/>
      </c>
      <c r="B482" s="2" t="n">
        <v>43213.49321759259</v>
      </c>
      <c r="C482" t="n">
        <v>0</v>
      </c>
      <c r="D482" t="n">
        <v>7</v>
      </c>
      <c r="E482" t="s">
        <v>490</v>
      </c>
      <c r="F482" t="s"/>
      <c r="G482" t="s"/>
      <c r="H482" t="s"/>
      <c r="I482" t="s"/>
      <c r="J482" t="n">
        <v>-0.4019</v>
      </c>
      <c r="K482" t="n">
        <v>0.109</v>
      </c>
      <c r="L482" t="n">
        <v>0.891</v>
      </c>
      <c r="M482" t="n">
        <v>0</v>
      </c>
    </row>
    <row r="483" spans="1:13">
      <c r="A483" s="1">
        <f>HYPERLINK("http://www.twitter.com/NathanBLawrence/status/988384499217117184", "988384499217117184")</f>
        <v/>
      </c>
      <c r="B483" s="2" t="n">
        <v>43213.4930787037</v>
      </c>
      <c r="C483" t="n">
        <v>0</v>
      </c>
      <c r="D483" t="n">
        <v>8</v>
      </c>
      <c r="E483" t="s">
        <v>491</v>
      </c>
      <c r="F483" t="s"/>
      <c r="G483" t="s"/>
      <c r="H483" t="s"/>
      <c r="I483" t="s"/>
      <c r="J483" t="n">
        <v>0</v>
      </c>
      <c r="K483" t="n">
        <v>0</v>
      </c>
      <c r="L483" t="n">
        <v>1</v>
      </c>
      <c r="M483" t="n">
        <v>0</v>
      </c>
    </row>
    <row r="484" spans="1:13">
      <c r="A484" s="1">
        <f>HYPERLINK("http://www.twitter.com/NathanBLawrence/status/988384422880858112", "988384422880858112")</f>
        <v/>
      </c>
      <c r="B484" s="2" t="n">
        <v>43213.49287037037</v>
      </c>
      <c r="C484" t="n">
        <v>0</v>
      </c>
      <c r="D484" t="n">
        <v>13</v>
      </c>
      <c r="E484" t="s">
        <v>492</v>
      </c>
      <c r="F484" t="s"/>
      <c r="G484" t="s"/>
      <c r="H484" t="s"/>
      <c r="I484" t="s"/>
      <c r="J484" t="n">
        <v>0.68</v>
      </c>
      <c r="K484" t="n">
        <v>0</v>
      </c>
      <c r="L484" t="n">
        <v>0.763</v>
      </c>
      <c r="M484" t="n">
        <v>0.237</v>
      </c>
    </row>
    <row r="485" spans="1:13">
      <c r="A485" s="1">
        <f>HYPERLINK("http://www.twitter.com/NathanBLawrence/status/988384337325428736", "988384337325428736")</f>
        <v/>
      </c>
      <c r="B485" s="2" t="n">
        <v>43213.49262731482</v>
      </c>
      <c r="C485" t="n">
        <v>0</v>
      </c>
      <c r="D485" t="n">
        <v>14178</v>
      </c>
      <c r="E485" t="s">
        <v>493</v>
      </c>
      <c r="F485">
        <f>HYPERLINK("https://video.twimg.com/ext_tw_video/987718619629940737/pu/vid/640x360/lnYGQYfyBQ8YOHUv.mp4?tag=3", "https://video.twimg.com/ext_tw_video/987718619629940737/pu/vid/640x360/lnYGQYfyBQ8YOHUv.mp4?tag=3")</f>
        <v/>
      </c>
      <c r="G485" t="s"/>
      <c r="H485" t="s"/>
      <c r="I485" t="s"/>
      <c r="J485" t="n">
        <v>0.8883</v>
      </c>
      <c r="K485" t="n">
        <v>0</v>
      </c>
      <c r="L485" t="n">
        <v>0.534</v>
      </c>
      <c r="M485" t="n">
        <v>0.466</v>
      </c>
    </row>
    <row r="486" spans="1:13">
      <c r="A486" s="1">
        <f>HYPERLINK("http://www.twitter.com/NathanBLawrence/status/988383577787297792", "988383577787297792")</f>
        <v/>
      </c>
      <c r="B486" s="2" t="n">
        <v>43213.49053240741</v>
      </c>
      <c r="C486" t="n">
        <v>0</v>
      </c>
      <c r="D486" t="n">
        <v>11</v>
      </c>
      <c r="E486" t="s">
        <v>494</v>
      </c>
      <c r="F486">
        <f>HYPERLINK("http://pbs.twimg.com/media/DbbwoSAW0AU0VLA.jpg", "http://pbs.twimg.com/media/DbbwoSAW0AU0VLA.jpg")</f>
        <v/>
      </c>
      <c r="G486" t="s"/>
      <c r="H486" t="s"/>
      <c r="I486" t="s"/>
      <c r="J486" t="n">
        <v>0.8201000000000001</v>
      </c>
      <c r="K486" t="n">
        <v>0</v>
      </c>
      <c r="L486" t="n">
        <v>0.643</v>
      </c>
      <c r="M486" t="n">
        <v>0.357</v>
      </c>
    </row>
    <row r="487" spans="1:13">
      <c r="A487" s="1">
        <f>HYPERLINK("http://www.twitter.com/NathanBLawrence/status/988230598207655939", "988230598207655939")</f>
        <v/>
      </c>
      <c r="B487" s="2" t="n">
        <v>43213.06839120371</v>
      </c>
      <c r="C487" t="n">
        <v>1</v>
      </c>
      <c r="D487" t="n">
        <v>0</v>
      </c>
      <c r="E487" t="s">
        <v>495</v>
      </c>
      <c r="F487" t="s"/>
      <c r="G487" t="s"/>
      <c r="H487" t="s"/>
      <c r="I487" t="s"/>
      <c r="J487" t="n">
        <v>-0.2263</v>
      </c>
      <c r="K487" t="n">
        <v>0.241</v>
      </c>
      <c r="L487" t="n">
        <v>0.759</v>
      </c>
      <c r="M487" t="n">
        <v>0</v>
      </c>
    </row>
    <row r="488" spans="1:13">
      <c r="A488" s="1">
        <f>HYPERLINK("http://www.twitter.com/NathanBLawrence/status/988228779859480581", "988228779859480581")</f>
        <v/>
      </c>
      <c r="B488" s="2" t="n">
        <v>43213.06337962963</v>
      </c>
      <c r="C488" t="n">
        <v>0</v>
      </c>
      <c r="D488" t="n">
        <v>0</v>
      </c>
      <c r="E488" t="s">
        <v>496</v>
      </c>
      <c r="F488" t="s"/>
      <c r="G488" t="s"/>
      <c r="H488" t="s"/>
      <c r="I488" t="s"/>
      <c r="J488" t="n">
        <v>0.5574</v>
      </c>
      <c r="K488" t="n">
        <v>0</v>
      </c>
      <c r="L488" t="n">
        <v>0.723</v>
      </c>
      <c r="M488" t="n">
        <v>0.277</v>
      </c>
    </row>
    <row r="489" spans="1:13">
      <c r="A489" s="1">
        <f>HYPERLINK("http://www.twitter.com/NathanBLawrence/status/988227183918370816", "988227183918370816")</f>
        <v/>
      </c>
      <c r="B489" s="2" t="n">
        <v>43213.0589699074</v>
      </c>
      <c r="C489" t="n">
        <v>0</v>
      </c>
      <c r="D489" t="n">
        <v>4</v>
      </c>
      <c r="E489" t="s">
        <v>497</v>
      </c>
      <c r="F489" t="s"/>
      <c r="G489" t="s"/>
      <c r="H489" t="s"/>
      <c r="I489" t="s"/>
      <c r="J489" t="n">
        <v>0</v>
      </c>
      <c r="K489" t="n">
        <v>0</v>
      </c>
      <c r="L489" t="n">
        <v>1</v>
      </c>
      <c r="M489" t="n">
        <v>0</v>
      </c>
    </row>
    <row r="490" spans="1:13">
      <c r="A490" s="1">
        <f>HYPERLINK("http://www.twitter.com/NathanBLawrence/status/988225102046261248", "988225102046261248")</f>
        <v/>
      </c>
      <c r="B490" s="2" t="n">
        <v>43213.05322916667</v>
      </c>
      <c r="C490" t="n">
        <v>0</v>
      </c>
      <c r="D490" t="n">
        <v>0</v>
      </c>
      <c r="E490" t="s">
        <v>498</v>
      </c>
      <c r="F490" t="s"/>
      <c r="G490" t="s"/>
      <c r="H490" t="s"/>
      <c r="I490" t="s"/>
      <c r="J490" t="n">
        <v>-0.4767</v>
      </c>
      <c r="K490" t="n">
        <v>0.383</v>
      </c>
      <c r="L490" t="n">
        <v>0.617</v>
      </c>
      <c r="M490" t="n">
        <v>0</v>
      </c>
    </row>
    <row r="491" spans="1:13">
      <c r="A491" s="1">
        <f>HYPERLINK("http://www.twitter.com/NathanBLawrence/status/988224808629489664", "988224808629489664")</f>
        <v/>
      </c>
      <c r="B491" s="2" t="n">
        <v>43213.05241898148</v>
      </c>
      <c r="C491" t="n">
        <v>1</v>
      </c>
      <c r="D491" t="n">
        <v>0</v>
      </c>
      <c r="E491" t="s">
        <v>499</v>
      </c>
      <c r="F491" t="s"/>
      <c r="G491" t="s"/>
      <c r="H491" t="s"/>
      <c r="I491" t="s"/>
      <c r="J491" t="n">
        <v>0.4404</v>
      </c>
      <c r="K491" t="n">
        <v>0.077</v>
      </c>
      <c r="L491" t="n">
        <v>0.729</v>
      </c>
      <c r="M491" t="n">
        <v>0.194</v>
      </c>
    </row>
    <row r="492" spans="1:13">
      <c r="A492" s="1">
        <f>HYPERLINK("http://www.twitter.com/NathanBLawrence/status/988222235205914624", "988222235205914624")</f>
        <v/>
      </c>
      <c r="B492" s="2" t="n">
        <v>43213.0453125</v>
      </c>
      <c r="C492" t="n">
        <v>0</v>
      </c>
      <c r="D492" t="n">
        <v>0</v>
      </c>
      <c r="E492" t="s">
        <v>500</v>
      </c>
      <c r="F492" t="s"/>
      <c r="G492" t="s"/>
      <c r="H492" t="s"/>
      <c r="I492" t="s"/>
      <c r="J492" t="n">
        <v>-0.5423</v>
      </c>
      <c r="K492" t="n">
        <v>0.428</v>
      </c>
      <c r="L492" t="n">
        <v>0.405</v>
      </c>
      <c r="M492" t="n">
        <v>0.168</v>
      </c>
    </row>
    <row r="493" spans="1:13">
      <c r="A493" s="1">
        <f>HYPERLINK("http://www.twitter.com/NathanBLawrence/status/988221469711896576", "988221469711896576")</f>
        <v/>
      </c>
      <c r="B493" s="2" t="n">
        <v>43213.04320601852</v>
      </c>
      <c r="C493" t="n">
        <v>1</v>
      </c>
      <c r="D493" t="n">
        <v>0</v>
      </c>
      <c r="E493" t="s">
        <v>501</v>
      </c>
      <c r="F493" t="s"/>
      <c r="G493" t="s"/>
      <c r="H493" t="s"/>
      <c r="I493" t="s"/>
      <c r="J493" t="n">
        <v>0.5106000000000001</v>
      </c>
      <c r="K493" t="n">
        <v>0</v>
      </c>
      <c r="L493" t="n">
        <v>0.732</v>
      </c>
      <c r="M493" t="n">
        <v>0.268</v>
      </c>
    </row>
    <row r="494" spans="1:13">
      <c r="A494" s="1">
        <f>HYPERLINK("http://www.twitter.com/NathanBLawrence/status/988217602274193408", "988217602274193408")</f>
        <v/>
      </c>
      <c r="B494" s="2" t="n">
        <v>43213.03253472222</v>
      </c>
      <c r="C494" t="n">
        <v>1</v>
      </c>
      <c r="D494" t="n">
        <v>0</v>
      </c>
      <c r="E494" t="s">
        <v>502</v>
      </c>
      <c r="F494" t="s"/>
      <c r="G494" t="s"/>
      <c r="H494" t="s"/>
      <c r="I494" t="s"/>
      <c r="J494" t="n">
        <v>0</v>
      </c>
      <c r="K494" t="n">
        <v>0</v>
      </c>
      <c r="L494" t="n">
        <v>1</v>
      </c>
      <c r="M494" t="n">
        <v>0</v>
      </c>
    </row>
    <row r="495" spans="1:13">
      <c r="A495" s="1">
        <f>HYPERLINK("http://www.twitter.com/NathanBLawrence/status/988216925003091970", "988216925003091970")</f>
        <v/>
      </c>
      <c r="B495" s="2" t="n">
        <v>43213.03065972222</v>
      </c>
      <c r="C495" t="n">
        <v>2</v>
      </c>
      <c r="D495" t="n">
        <v>0</v>
      </c>
      <c r="E495" t="s">
        <v>503</v>
      </c>
      <c r="F495" t="s"/>
      <c r="G495" t="s"/>
      <c r="H495" t="s"/>
      <c r="I495" t="s"/>
      <c r="J495" t="n">
        <v>-0.5106000000000001</v>
      </c>
      <c r="K495" t="n">
        <v>0.177</v>
      </c>
      <c r="L495" t="n">
        <v>0.823</v>
      </c>
      <c r="M495" t="n">
        <v>0</v>
      </c>
    </row>
    <row r="496" spans="1:13">
      <c r="A496" s="1">
        <f>HYPERLINK("http://www.twitter.com/NathanBLawrence/status/988216691384561664", "988216691384561664")</f>
        <v/>
      </c>
      <c r="B496" s="2" t="n">
        <v>43213.03002314815</v>
      </c>
      <c r="C496" t="n">
        <v>1</v>
      </c>
      <c r="D496" t="n">
        <v>0</v>
      </c>
      <c r="E496" t="s">
        <v>504</v>
      </c>
      <c r="F496" t="s"/>
      <c r="G496" t="s"/>
      <c r="H496" t="s"/>
      <c r="I496" t="s"/>
      <c r="J496" t="n">
        <v>0.4404</v>
      </c>
      <c r="K496" t="n">
        <v>0.13</v>
      </c>
      <c r="L496" t="n">
        <v>0.595</v>
      </c>
      <c r="M496" t="n">
        <v>0.275</v>
      </c>
    </row>
    <row r="497" spans="1:13">
      <c r="A497" s="1">
        <f>HYPERLINK("http://www.twitter.com/NathanBLawrence/status/988147094849572867", "988147094849572867")</f>
        <v/>
      </c>
      <c r="B497" s="2" t="n">
        <v>43212.83796296296</v>
      </c>
      <c r="C497" t="n">
        <v>9</v>
      </c>
      <c r="D497" t="n">
        <v>3</v>
      </c>
      <c r="E497" t="s">
        <v>505</v>
      </c>
      <c r="F497" t="s"/>
      <c r="G497" t="s"/>
      <c r="H497" t="s"/>
      <c r="I497" t="s"/>
      <c r="J497" t="n">
        <v>0.4767</v>
      </c>
      <c r="K497" t="n">
        <v>0</v>
      </c>
      <c r="L497" t="n">
        <v>0.923</v>
      </c>
      <c r="M497" t="n">
        <v>0.077</v>
      </c>
    </row>
    <row r="498" spans="1:13">
      <c r="A498" s="1">
        <f>HYPERLINK("http://www.twitter.com/NathanBLawrence/status/988145938786082817", "988145938786082817")</f>
        <v/>
      </c>
      <c r="B498" s="2" t="n">
        <v>43212.83478009259</v>
      </c>
      <c r="C498" t="n">
        <v>1</v>
      </c>
      <c r="D498" t="n">
        <v>0</v>
      </c>
      <c r="E498" t="s">
        <v>506</v>
      </c>
      <c r="F498" t="s"/>
      <c r="G498" t="s"/>
      <c r="H498" t="s"/>
      <c r="I498" t="s"/>
      <c r="J498" t="n">
        <v>-0.4824</v>
      </c>
      <c r="K498" t="n">
        <v>0.4</v>
      </c>
      <c r="L498" t="n">
        <v>0.329</v>
      </c>
      <c r="M498" t="n">
        <v>0.271</v>
      </c>
    </row>
    <row r="499" spans="1:13">
      <c r="A499" s="1">
        <f>HYPERLINK("http://www.twitter.com/NathanBLawrence/status/988143656174587904", "988143656174587904")</f>
        <v/>
      </c>
      <c r="B499" s="2" t="n">
        <v>43212.82848379629</v>
      </c>
      <c r="C499" t="n">
        <v>0</v>
      </c>
      <c r="D499" t="n">
        <v>20040</v>
      </c>
      <c r="E499" t="s">
        <v>507</v>
      </c>
      <c r="F499" t="s"/>
      <c r="G499" t="s"/>
      <c r="H499" t="s"/>
      <c r="I499" t="s"/>
      <c r="J499" t="n">
        <v>-0.4199</v>
      </c>
      <c r="K499" t="n">
        <v>0.411</v>
      </c>
      <c r="L499" t="n">
        <v>0.589</v>
      </c>
      <c r="M499" t="n">
        <v>0</v>
      </c>
    </row>
    <row r="500" spans="1:13">
      <c r="A500" s="1">
        <f>HYPERLINK("http://www.twitter.com/NathanBLawrence/status/988143488540860416", "988143488540860416")</f>
        <v/>
      </c>
      <c r="B500" s="2" t="n">
        <v>43212.82802083333</v>
      </c>
      <c r="C500" t="n">
        <v>2</v>
      </c>
      <c r="D500" t="n">
        <v>1</v>
      </c>
      <c r="E500" t="s">
        <v>508</v>
      </c>
      <c r="F500" t="s"/>
      <c r="G500" t="s"/>
      <c r="H500" t="s"/>
      <c r="I500" t="s"/>
      <c r="J500" t="n">
        <v>-0.4215</v>
      </c>
      <c r="K500" t="n">
        <v>0.144</v>
      </c>
      <c r="L500" t="n">
        <v>0.798</v>
      </c>
      <c r="M500" t="n">
        <v>0.058</v>
      </c>
    </row>
    <row r="501" spans="1:13">
      <c r="A501" s="1">
        <f>HYPERLINK("http://www.twitter.com/NathanBLawrence/status/988142672765440000", "988142672765440000")</f>
        <v/>
      </c>
      <c r="B501" s="2" t="n">
        <v>43212.82576388889</v>
      </c>
      <c r="C501" t="n">
        <v>0</v>
      </c>
      <c r="D501" t="n">
        <v>1</v>
      </c>
      <c r="E501" t="s">
        <v>509</v>
      </c>
      <c r="F501" t="s"/>
      <c r="G501" t="s"/>
      <c r="H501" t="s"/>
      <c r="I501" t="s"/>
      <c r="J501" t="n">
        <v>0</v>
      </c>
      <c r="K501" t="n">
        <v>0</v>
      </c>
      <c r="L501" t="n">
        <v>1</v>
      </c>
      <c r="M501" t="n">
        <v>0</v>
      </c>
    </row>
    <row r="502" spans="1:13">
      <c r="A502" s="1">
        <f>HYPERLINK("http://www.twitter.com/NathanBLawrence/status/988142501683965954", "988142501683965954")</f>
        <v/>
      </c>
      <c r="B502" s="2" t="n">
        <v>43212.82528935185</v>
      </c>
      <c r="C502" t="n">
        <v>0</v>
      </c>
      <c r="D502" t="n">
        <v>4</v>
      </c>
      <c r="E502" t="s">
        <v>510</v>
      </c>
      <c r="F502" t="s"/>
      <c r="G502" t="s"/>
      <c r="H502" t="s"/>
      <c r="I502" t="s"/>
      <c r="J502" t="n">
        <v>0</v>
      </c>
      <c r="K502" t="n">
        <v>0</v>
      </c>
      <c r="L502" t="n">
        <v>1</v>
      </c>
      <c r="M502" t="n">
        <v>0</v>
      </c>
    </row>
    <row r="503" spans="1:13">
      <c r="A503" s="1">
        <f>HYPERLINK("http://www.twitter.com/NathanBLawrence/status/988142393634500608", "988142393634500608")</f>
        <v/>
      </c>
      <c r="B503" s="2" t="n">
        <v>43212.825</v>
      </c>
      <c r="C503" t="n">
        <v>0</v>
      </c>
      <c r="D503" t="n">
        <v>4</v>
      </c>
      <c r="E503" t="s">
        <v>511</v>
      </c>
      <c r="F503" t="s"/>
      <c r="G503" t="s"/>
      <c r="H503" t="s"/>
      <c r="I503" t="s"/>
      <c r="J503" t="n">
        <v>0.5106000000000001</v>
      </c>
      <c r="K503" t="n">
        <v>0</v>
      </c>
      <c r="L503" t="n">
        <v>0.845</v>
      </c>
      <c r="M503" t="n">
        <v>0.155</v>
      </c>
    </row>
    <row r="504" spans="1:13">
      <c r="A504" s="1">
        <f>HYPERLINK("http://www.twitter.com/NathanBLawrence/status/988141598327308288", "988141598327308288")</f>
        <v/>
      </c>
      <c r="B504" s="2" t="n">
        <v>43212.82280092593</v>
      </c>
      <c r="C504" t="n">
        <v>0</v>
      </c>
      <c r="D504" t="n">
        <v>4</v>
      </c>
      <c r="E504" t="s">
        <v>512</v>
      </c>
      <c r="F504">
        <f>HYPERLINK("http://pbs.twimg.com/media/DbaT0LbXcAUrepO.jpg", "http://pbs.twimg.com/media/DbaT0LbXcAUrepO.jpg")</f>
        <v/>
      </c>
      <c r="G504" t="s"/>
      <c r="H504" t="s"/>
      <c r="I504" t="s"/>
      <c r="J504" t="n">
        <v>0.5574</v>
      </c>
      <c r="K504" t="n">
        <v>0</v>
      </c>
      <c r="L504" t="n">
        <v>0.796</v>
      </c>
      <c r="M504" t="n">
        <v>0.204</v>
      </c>
    </row>
    <row r="505" spans="1:13">
      <c r="A505" s="1">
        <f>HYPERLINK("http://www.twitter.com/NathanBLawrence/status/988141494979702784", "988141494979702784")</f>
        <v/>
      </c>
      <c r="B505" s="2" t="n">
        <v>43212.82251157407</v>
      </c>
      <c r="C505" t="n">
        <v>0</v>
      </c>
      <c r="D505" t="n">
        <v>0</v>
      </c>
      <c r="E505" t="s">
        <v>513</v>
      </c>
      <c r="F505" t="s"/>
      <c r="G505" t="s"/>
      <c r="H505" t="s"/>
      <c r="I505" t="s"/>
      <c r="J505" t="n">
        <v>-0.5106000000000001</v>
      </c>
      <c r="K505" t="n">
        <v>0.32</v>
      </c>
      <c r="L505" t="n">
        <v>0.68</v>
      </c>
      <c r="M505" t="n">
        <v>0</v>
      </c>
    </row>
    <row r="506" spans="1:13">
      <c r="A506" s="1">
        <f>HYPERLINK("http://www.twitter.com/NathanBLawrence/status/988141248014966789", "988141248014966789")</f>
        <v/>
      </c>
      <c r="B506" s="2" t="n">
        <v>43212.8218287037</v>
      </c>
      <c r="C506" t="n">
        <v>0</v>
      </c>
      <c r="D506" t="n">
        <v>20</v>
      </c>
      <c r="E506" t="s">
        <v>514</v>
      </c>
      <c r="F506" t="s"/>
      <c r="G506" t="s"/>
      <c r="H506" t="s"/>
      <c r="I506" t="s"/>
      <c r="J506" t="n">
        <v>-0.5994</v>
      </c>
      <c r="K506" t="n">
        <v>0.197</v>
      </c>
      <c r="L506" t="n">
        <v>0.803</v>
      </c>
      <c r="M506" t="n">
        <v>0</v>
      </c>
    </row>
    <row r="507" spans="1:13">
      <c r="A507" s="1">
        <f>HYPERLINK("http://www.twitter.com/NathanBLawrence/status/988141040271052800", "988141040271052800")</f>
        <v/>
      </c>
      <c r="B507" s="2" t="n">
        <v>43212.82126157408</v>
      </c>
      <c r="C507" t="n">
        <v>0</v>
      </c>
      <c r="D507" t="n">
        <v>79</v>
      </c>
      <c r="E507" t="s">
        <v>515</v>
      </c>
      <c r="F507" t="s"/>
      <c r="G507" t="s"/>
      <c r="H507" t="s"/>
      <c r="I507" t="s"/>
      <c r="J507" t="n">
        <v>0.4215</v>
      </c>
      <c r="K507" t="n">
        <v>0</v>
      </c>
      <c r="L507" t="n">
        <v>0.859</v>
      </c>
      <c r="M507" t="n">
        <v>0.141</v>
      </c>
    </row>
    <row r="508" spans="1:13">
      <c r="A508" s="1">
        <f>HYPERLINK("http://www.twitter.com/NathanBLawrence/status/988140801518723075", "988140801518723075")</f>
        <v/>
      </c>
      <c r="B508" s="2" t="n">
        <v>43212.82060185185</v>
      </c>
      <c r="C508" t="n">
        <v>0</v>
      </c>
      <c r="D508" t="n">
        <v>9</v>
      </c>
      <c r="E508" t="s">
        <v>516</v>
      </c>
      <c r="F508" t="s"/>
      <c r="G508" t="s"/>
      <c r="H508" t="s"/>
      <c r="I508" t="s"/>
      <c r="J508" t="n">
        <v>0.6908</v>
      </c>
      <c r="K508" t="n">
        <v>0</v>
      </c>
      <c r="L508" t="n">
        <v>0.678</v>
      </c>
      <c r="M508" t="n">
        <v>0.322</v>
      </c>
    </row>
    <row r="509" spans="1:13">
      <c r="A509" s="1">
        <f>HYPERLINK("http://www.twitter.com/NathanBLawrence/status/988140776818462721", "988140776818462721")</f>
        <v/>
      </c>
      <c r="B509" s="2" t="n">
        <v>43212.82053240741</v>
      </c>
      <c r="C509" t="n">
        <v>1</v>
      </c>
      <c r="D509" t="n">
        <v>1</v>
      </c>
      <c r="E509" t="s">
        <v>517</v>
      </c>
      <c r="F509" t="s"/>
      <c r="G509" t="s"/>
      <c r="H509" t="s"/>
      <c r="I509" t="s"/>
      <c r="J509" t="n">
        <v>-0.3818</v>
      </c>
      <c r="K509" t="n">
        <v>0.15</v>
      </c>
      <c r="L509" t="n">
        <v>0.749</v>
      </c>
      <c r="M509" t="n">
        <v>0.102</v>
      </c>
    </row>
    <row r="510" spans="1:13">
      <c r="A510" s="1">
        <f>HYPERLINK("http://www.twitter.com/NathanBLawrence/status/988140136859914240", "988140136859914240")</f>
        <v/>
      </c>
      <c r="B510" s="2" t="n">
        <v>43212.81877314814</v>
      </c>
      <c r="C510" t="n">
        <v>1</v>
      </c>
      <c r="D510" t="n">
        <v>0</v>
      </c>
      <c r="E510" t="s">
        <v>518</v>
      </c>
      <c r="F510" t="s"/>
      <c r="G510" t="s"/>
      <c r="H510" t="s"/>
      <c r="I510" t="s"/>
      <c r="J510" t="n">
        <v>-0.5255</v>
      </c>
      <c r="K510" t="n">
        <v>0.205</v>
      </c>
      <c r="L510" t="n">
        <v>0.795</v>
      </c>
      <c r="M510" t="n">
        <v>0</v>
      </c>
    </row>
    <row r="511" spans="1:13">
      <c r="A511" s="1">
        <f>HYPERLINK("http://www.twitter.com/NathanBLawrence/status/988139977870594050", "988139977870594050")</f>
        <v/>
      </c>
      <c r="B511" s="2" t="n">
        <v>43212.81833333334</v>
      </c>
      <c r="C511" t="n">
        <v>0</v>
      </c>
      <c r="D511" t="n">
        <v>9</v>
      </c>
      <c r="E511" t="s">
        <v>519</v>
      </c>
      <c r="F511">
        <f>HYPERLINK("http://pbs.twimg.com/media/DbZx4fSXUAMFCuK.jpg", "http://pbs.twimg.com/media/DbZx4fSXUAMFCuK.jpg")</f>
        <v/>
      </c>
      <c r="G511" t="s"/>
      <c r="H511" t="s"/>
      <c r="I511" t="s"/>
      <c r="J511" t="n">
        <v>-0.4404</v>
      </c>
      <c r="K511" t="n">
        <v>0.172</v>
      </c>
      <c r="L511" t="n">
        <v>0.828</v>
      </c>
      <c r="M511" t="n">
        <v>0</v>
      </c>
    </row>
    <row r="512" spans="1:13">
      <c r="A512" s="1">
        <f>HYPERLINK("http://www.twitter.com/NathanBLawrence/status/988139802242551808", "988139802242551808")</f>
        <v/>
      </c>
      <c r="B512" s="2" t="n">
        <v>43212.81784722222</v>
      </c>
      <c r="C512" t="n">
        <v>0</v>
      </c>
      <c r="D512" t="n">
        <v>2</v>
      </c>
      <c r="E512" t="s">
        <v>520</v>
      </c>
      <c r="F512" t="s"/>
      <c r="G512" t="s"/>
      <c r="H512" t="s"/>
      <c r="I512" t="s"/>
      <c r="J512" t="n">
        <v>-0.5266999999999999</v>
      </c>
      <c r="K512" t="n">
        <v>0.159</v>
      </c>
      <c r="L512" t="n">
        <v>0.841</v>
      </c>
      <c r="M512" t="n">
        <v>0</v>
      </c>
    </row>
    <row r="513" spans="1:13">
      <c r="A513" s="1">
        <f>HYPERLINK("http://www.twitter.com/NathanBLawrence/status/988139731845353472", "988139731845353472")</f>
        <v/>
      </c>
      <c r="B513" s="2" t="n">
        <v>43212.81765046297</v>
      </c>
      <c r="C513" t="n">
        <v>0</v>
      </c>
      <c r="D513" t="n">
        <v>2</v>
      </c>
      <c r="E513" t="s">
        <v>521</v>
      </c>
      <c r="F513" t="s"/>
      <c r="G513" t="s"/>
      <c r="H513" t="s"/>
      <c r="I513" t="s"/>
      <c r="J513" t="n">
        <v>0.2714</v>
      </c>
      <c r="K513" t="n">
        <v>0</v>
      </c>
      <c r="L513" t="n">
        <v>0.913</v>
      </c>
      <c r="M513" t="n">
        <v>0.08699999999999999</v>
      </c>
    </row>
    <row r="514" spans="1:13">
      <c r="A514" s="1">
        <f>HYPERLINK("http://www.twitter.com/NathanBLawrence/status/988139588337131521", "988139588337131521")</f>
        <v/>
      </c>
      <c r="B514" s="2" t="n">
        <v>43212.81725694444</v>
      </c>
      <c r="C514" t="n">
        <v>0</v>
      </c>
      <c r="D514" t="n">
        <v>4</v>
      </c>
      <c r="E514" t="s">
        <v>522</v>
      </c>
      <c r="F514" t="s"/>
      <c r="G514" t="s"/>
      <c r="H514" t="s"/>
      <c r="I514" t="s"/>
      <c r="J514" t="n">
        <v>0.3089</v>
      </c>
      <c r="K514" t="n">
        <v>0</v>
      </c>
      <c r="L514" t="n">
        <v>0.894</v>
      </c>
      <c r="M514" t="n">
        <v>0.106</v>
      </c>
    </row>
    <row r="515" spans="1:13">
      <c r="A515" s="1">
        <f>HYPERLINK("http://www.twitter.com/NathanBLawrence/status/988139519407984640", "988139519407984640")</f>
        <v/>
      </c>
      <c r="B515" s="2" t="n">
        <v>43212.81706018518</v>
      </c>
      <c r="C515" t="n">
        <v>0</v>
      </c>
      <c r="D515" t="n">
        <v>17</v>
      </c>
      <c r="E515" t="s">
        <v>523</v>
      </c>
      <c r="F515" t="s"/>
      <c r="G515" t="s"/>
      <c r="H515" t="s"/>
      <c r="I515" t="s"/>
      <c r="J515" t="n">
        <v>0.6705</v>
      </c>
      <c r="K515" t="n">
        <v>0</v>
      </c>
      <c r="L515" t="n">
        <v>0.776</v>
      </c>
      <c r="M515" t="n">
        <v>0.224</v>
      </c>
    </row>
    <row r="516" spans="1:13">
      <c r="A516" s="1">
        <f>HYPERLINK("http://www.twitter.com/NathanBLawrence/status/988139482309382144", "988139482309382144")</f>
        <v/>
      </c>
      <c r="B516" s="2" t="n">
        <v>43212.81695601852</v>
      </c>
      <c r="C516" t="n">
        <v>0</v>
      </c>
      <c r="D516" t="n">
        <v>6</v>
      </c>
      <c r="E516" t="s">
        <v>524</v>
      </c>
      <c r="F516" t="s"/>
      <c r="G516" t="s"/>
      <c r="H516" t="s"/>
      <c r="I516" t="s"/>
      <c r="J516" t="n">
        <v>0.4404</v>
      </c>
      <c r="K516" t="n">
        <v>0</v>
      </c>
      <c r="L516" t="n">
        <v>0.861</v>
      </c>
      <c r="M516" t="n">
        <v>0.139</v>
      </c>
    </row>
    <row r="517" spans="1:13">
      <c r="A517" s="1">
        <f>HYPERLINK("http://www.twitter.com/NathanBLawrence/status/988139414047068160", "988139414047068160")</f>
        <v/>
      </c>
      <c r="B517" s="2" t="n">
        <v>43212.81677083333</v>
      </c>
      <c r="C517" t="n">
        <v>0</v>
      </c>
      <c r="D517" t="n">
        <v>8</v>
      </c>
      <c r="E517" t="s">
        <v>525</v>
      </c>
      <c r="F517" t="s"/>
      <c r="G517" t="s"/>
      <c r="H517" t="s"/>
      <c r="I517" t="s"/>
      <c r="J517" t="n">
        <v>0</v>
      </c>
      <c r="K517" t="n">
        <v>0</v>
      </c>
      <c r="L517" t="n">
        <v>1</v>
      </c>
      <c r="M517" t="n">
        <v>0</v>
      </c>
    </row>
    <row r="518" spans="1:13">
      <c r="A518" s="1">
        <f>HYPERLINK("http://www.twitter.com/NathanBLawrence/status/988139385622335488", "988139385622335488")</f>
        <v/>
      </c>
      <c r="B518" s="2" t="n">
        <v>43212.81668981481</v>
      </c>
      <c r="C518" t="n">
        <v>1</v>
      </c>
      <c r="D518" t="n">
        <v>0</v>
      </c>
      <c r="E518" t="s">
        <v>526</v>
      </c>
      <c r="F518" t="s"/>
      <c r="G518" t="s"/>
      <c r="H518" t="s"/>
      <c r="I518" t="s"/>
      <c r="J518" t="n">
        <v>-0.1531</v>
      </c>
      <c r="K518" t="n">
        <v>0.075</v>
      </c>
      <c r="L518" t="n">
        <v>0.87</v>
      </c>
      <c r="M518" t="n">
        <v>0.056</v>
      </c>
    </row>
    <row r="519" spans="1:13">
      <c r="A519" s="1">
        <f>HYPERLINK("http://www.twitter.com/NathanBLawrence/status/988139021065912320", "988139021065912320")</f>
        <v/>
      </c>
      <c r="B519" s="2" t="n">
        <v>43212.81569444444</v>
      </c>
      <c r="C519" t="n">
        <v>0</v>
      </c>
      <c r="D519" t="n">
        <v>10</v>
      </c>
      <c r="E519" t="s">
        <v>527</v>
      </c>
      <c r="F519">
        <f>HYPERLINK("http://pbs.twimg.com/media/DbWhrhgX0AAzDIm.jpg", "http://pbs.twimg.com/media/DbWhrhgX0AAzDIm.jpg")</f>
        <v/>
      </c>
      <c r="G519" t="s"/>
      <c r="H519" t="s"/>
      <c r="I519" t="s"/>
      <c r="J519" t="n">
        <v>0</v>
      </c>
      <c r="K519" t="n">
        <v>0</v>
      </c>
      <c r="L519" t="n">
        <v>1</v>
      </c>
      <c r="M519" t="n">
        <v>0</v>
      </c>
    </row>
    <row r="520" spans="1:13">
      <c r="A520" s="1">
        <f>HYPERLINK("http://www.twitter.com/NathanBLawrence/status/988138990858571782", "988138990858571782")</f>
        <v/>
      </c>
      <c r="B520" s="2" t="n">
        <v>43212.81560185185</v>
      </c>
      <c r="C520" t="n">
        <v>0</v>
      </c>
      <c r="D520" t="n">
        <v>6</v>
      </c>
      <c r="E520" t="s">
        <v>528</v>
      </c>
      <c r="F520">
        <f>HYPERLINK("http://pbs.twimg.com/media/DbWvaasVwAAdVUg.jpg", "http://pbs.twimg.com/media/DbWvaasVwAAdVUg.jpg")</f>
        <v/>
      </c>
      <c r="G520" t="s"/>
      <c r="H520" t="s"/>
      <c r="I520" t="s"/>
      <c r="J520" t="n">
        <v>-0.4215</v>
      </c>
      <c r="K520" t="n">
        <v>0.149</v>
      </c>
      <c r="L520" t="n">
        <v>0.851</v>
      </c>
      <c r="M520" t="n">
        <v>0</v>
      </c>
    </row>
    <row r="521" spans="1:13">
      <c r="A521" s="1">
        <f>HYPERLINK("http://www.twitter.com/NathanBLawrence/status/988138813754048512", "988138813754048512")</f>
        <v/>
      </c>
      <c r="B521" s="2" t="n">
        <v>43212.81511574074</v>
      </c>
      <c r="C521" t="n">
        <v>0</v>
      </c>
      <c r="D521" t="n">
        <v>12</v>
      </c>
      <c r="E521" t="s">
        <v>529</v>
      </c>
      <c r="F521" t="s"/>
      <c r="G521" t="s"/>
      <c r="H521" t="s"/>
      <c r="I521" t="s"/>
      <c r="J521" t="n">
        <v>-0.8126</v>
      </c>
      <c r="K521" t="n">
        <v>0.344</v>
      </c>
      <c r="L521" t="n">
        <v>0.511</v>
      </c>
      <c r="M521" t="n">
        <v>0.145</v>
      </c>
    </row>
    <row r="522" spans="1:13">
      <c r="A522" s="1">
        <f>HYPERLINK("http://www.twitter.com/NathanBLawrence/status/988138589979598849", "988138589979598849")</f>
        <v/>
      </c>
      <c r="B522" s="2" t="n">
        <v>43212.81450231482</v>
      </c>
      <c r="C522" t="n">
        <v>0</v>
      </c>
      <c r="D522" t="n">
        <v>0</v>
      </c>
      <c r="E522" t="s">
        <v>530</v>
      </c>
      <c r="F522" t="s"/>
      <c r="G522" t="s"/>
      <c r="H522" t="s"/>
      <c r="I522" t="s"/>
      <c r="J522" t="n">
        <v>-0.7399</v>
      </c>
      <c r="K522" t="n">
        <v>0.141</v>
      </c>
      <c r="L522" t="n">
        <v>0.859</v>
      </c>
      <c r="M522" t="n">
        <v>0</v>
      </c>
    </row>
    <row r="523" spans="1:13">
      <c r="A523" s="1">
        <f>HYPERLINK("http://www.twitter.com/NathanBLawrence/status/988137899026796544", "988137899026796544")</f>
        <v/>
      </c>
      <c r="B523" s="2" t="n">
        <v>43212.81259259259</v>
      </c>
      <c r="C523" t="n">
        <v>0</v>
      </c>
      <c r="D523" t="n">
        <v>6</v>
      </c>
      <c r="E523" t="s">
        <v>531</v>
      </c>
      <c r="F523" t="s"/>
      <c r="G523" t="s"/>
      <c r="H523" t="s"/>
      <c r="I523" t="s"/>
      <c r="J523" t="n">
        <v>-0.3535</v>
      </c>
      <c r="K523" t="n">
        <v>0.11</v>
      </c>
      <c r="L523" t="n">
        <v>0.89</v>
      </c>
      <c r="M523" t="n">
        <v>0</v>
      </c>
    </row>
    <row r="524" spans="1:13">
      <c r="A524" s="1">
        <f>HYPERLINK("http://www.twitter.com/NathanBLawrence/status/988137689114431488", "988137689114431488")</f>
        <v/>
      </c>
      <c r="B524" s="2" t="n">
        <v>43212.81201388889</v>
      </c>
      <c r="C524" t="n">
        <v>3</v>
      </c>
      <c r="D524" t="n">
        <v>1</v>
      </c>
      <c r="E524" t="s">
        <v>532</v>
      </c>
      <c r="F524" t="s"/>
      <c r="G524" t="s"/>
      <c r="H524" t="s"/>
      <c r="I524" t="s"/>
      <c r="J524" t="n">
        <v>0</v>
      </c>
      <c r="K524" t="n">
        <v>0</v>
      </c>
      <c r="L524" t="n">
        <v>1</v>
      </c>
      <c r="M524" t="n">
        <v>0</v>
      </c>
    </row>
    <row r="525" spans="1:13">
      <c r="A525" s="1">
        <f>HYPERLINK("http://www.twitter.com/NathanBLawrence/status/988137402962202624", "988137402962202624")</f>
        <v/>
      </c>
      <c r="B525" s="2" t="n">
        <v>43212.81122685185</v>
      </c>
      <c r="C525" t="n">
        <v>0</v>
      </c>
      <c r="D525" t="n">
        <v>22</v>
      </c>
      <c r="E525" t="s">
        <v>464</v>
      </c>
      <c r="F525">
        <f>HYPERLINK("http://pbs.twimg.com/media/DbZtf-jU8AEYMlp.jpg", "http://pbs.twimg.com/media/DbZtf-jU8AEYMlp.jpg")</f>
        <v/>
      </c>
      <c r="G525" t="s"/>
      <c r="H525" t="s"/>
      <c r="I525" t="s"/>
      <c r="J525" t="n">
        <v>-0.8070000000000001</v>
      </c>
      <c r="K525" t="n">
        <v>0.328</v>
      </c>
      <c r="L525" t="n">
        <v>0.672</v>
      </c>
      <c r="M525" t="n">
        <v>0</v>
      </c>
    </row>
    <row r="526" spans="1:13">
      <c r="A526" s="1">
        <f>HYPERLINK("http://www.twitter.com/NathanBLawrence/status/988137117741211652", "988137117741211652")</f>
        <v/>
      </c>
      <c r="B526" s="2" t="n">
        <v>43212.81043981481</v>
      </c>
      <c r="C526" t="n">
        <v>2</v>
      </c>
      <c r="D526" t="n">
        <v>0</v>
      </c>
      <c r="E526" t="s">
        <v>533</v>
      </c>
      <c r="F526" t="s"/>
      <c r="G526" t="s"/>
      <c r="H526" t="s"/>
      <c r="I526" t="s"/>
      <c r="J526" t="n">
        <v>-0.3612</v>
      </c>
      <c r="K526" t="n">
        <v>0.294</v>
      </c>
      <c r="L526" t="n">
        <v>0.706</v>
      </c>
      <c r="M526" t="n">
        <v>0</v>
      </c>
    </row>
    <row r="527" spans="1:13">
      <c r="A527" s="1">
        <f>HYPERLINK("http://www.twitter.com/NathanBLawrence/status/988136435973836800", "988136435973836800")</f>
        <v/>
      </c>
      <c r="B527" s="2" t="n">
        <v>43212.80855324074</v>
      </c>
      <c r="C527" t="n">
        <v>0</v>
      </c>
      <c r="D527" t="n">
        <v>0</v>
      </c>
      <c r="E527" t="s">
        <v>534</v>
      </c>
      <c r="F527" t="s"/>
      <c r="G527" t="s"/>
      <c r="H527" t="s"/>
      <c r="I527" t="s"/>
      <c r="J527" t="n">
        <v>0.4588</v>
      </c>
      <c r="K527" t="n">
        <v>0.067</v>
      </c>
      <c r="L527" t="n">
        <v>0.782</v>
      </c>
      <c r="M527" t="n">
        <v>0.151</v>
      </c>
    </row>
    <row r="528" spans="1:13">
      <c r="A528" s="1">
        <f>HYPERLINK("http://www.twitter.com/NathanBLawrence/status/988135734723993605", "988135734723993605")</f>
        <v/>
      </c>
      <c r="B528" s="2" t="n">
        <v>43212.80662037037</v>
      </c>
      <c r="C528" t="n">
        <v>0</v>
      </c>
      <c r="D528" t="n">
        <v>3</v>
      </c>
      <c r="E528" t="s">
        <v>535</v>
      </c>
      <c r="F528" t="s"/>
      <c r="G528" t="s"/>
      <c r="H528" t="s"/>
      <c r="I528" t="s"/>
      <c r="J528" t="n">
        <v>0</v>
      </c>
      <c r="K528" t="n">
        <v>0</v>
      </c>
      <c r="L528" t="n">
        <v>1</v>
      </c>
      <c r="M528" t="n">
        <v>0</v>
      </c>
    </row>
    <row r="529" spans="1:13">
      <c r="A529" s="1">
        <f>HYPERLINK("http://www.twitter.com/NathanBLawrence/status/988135647151034370", "988135647151034370")</f>
        <v/>
      </c>
      <c r="B529" s="2" t="n">
        <v>43212.80637731482</v>
      </c>
      <c r="C529" t="n">
        <v>0</v>
      </c>
      <c r="D529" t="n">
        <v>2</v>
      </c>
      <c r="E529" t="s">
        <v>536</v>
      </c>
      <c r="F529" t="s"/>
      <c r="G529" t="s"/>
      <c r="H529" t="s"/>
      <c r="I529" t="s"/>
      <c r="J529" t="n">
        <v>0</v>
      </c>
      <c r="K529" t="n">
        <v>0</v>
      </c>
      <c r="L529" t="n">
        <v>1</v>
      </c>
      <c r="M529" t="n">
        <v>0</v>
      </c>
    </row>
    <row r="530" spans="1:13">
      <c r="A530" s="1">
        <f>HYPERLINK("http://www.twitter.com/NathanBLawrence/status/988134461454929920", "988134461454929920")</f>
        <v/>
      </c>
      <c r="B530" s="2" t="n">
        <v>43212.80310185185</v>
      </c>
      <c r="C530" t="n">
        <v>1</v>
      </c>
      <c r="D530" t="n">
        <v>0</v>
      </c>
      <c r="E530" t="s">
        <v>537</v>
      </c>
      <c r="F530" t="s"/>
      <c r="G530" t="s"/>
      <c r="H530" t="s"/>
      <c r="I530" t="s"/>
      <c r="J530" t="n">
        <v>-0.4588</v>
      </c>
      <c r="K530" t="n">
        <v>0.259</v>
      </c>
      <c r="L530" t="n">
        <v>0.614</v>
      </c>
      <c r="M530" t="n">
        <v>0.127</v>
      </c>
    </row>
    <row r="531" spans="1:13">
      <c r="A531" s="1">
        <f>HYPERLINK("http://www.twitter.com/NathanBLawrence/status/987840591642980352", "987840591642980352")</f>
        <v/>
      </c>
      <c r="B531" s="2" t="n">
        <v>43211.99217592592</v>
      </c>
      <c r="C531" t="n">
        <v>0</v>
      </c>
      <c r="D531" t="n">
        <v>13</v>
      </c>
      <c r="E531" t="s">
        <v>538</v>
      </c>
      <c r="F531" t="s"/>
      <c r="G531" t="s"/>
      <c r="H531" t="s"/>
      <c r="I531" t="s"/>
      <c r="J531" t="n">
        <v>0.3612</v>
      </c>
      <c r="K531" t="n">
        <v>0</v>
      </c>
      <c r="L531" t="n">
        <v>0.894</v>
      </c>
      <c r="M531" t="n">
        <v>0.106</v>
      </c>
    </row>
    <row r="532" spans="1:13">
      <c r="A532" s="1">
        <f>HYPERLINK("http://www.twitter.com/NathanBLawrence/status/987840552224940033", "987840552224940033")</f>
        <v/>
      </c>
      <c r="B532" s="2" t="n">
        <v>43211.99207175926</v>
      </c>
      <c r="C532" t="n">
        <v>0</v>
      </c>
      <c r="D532" t="n">
        <v>7</v>
      </c>
      <c r="E532" t="s">
        <v>539</v>
      </c>
      <c r="F532" t="s"/>
      <c r="G532" t="s"/>
      <c r="H532" t="s"/>
      <c r="I532" t="s"/>
      <c r="J532" t="n">
        <v>-0.594</v>
      </c>
      <c r="K532" t="n">
        <v>0.149</v>
      </c>
      <c r="L532" t="n">
        <v>0.851</v>
      </c>
      <c r="M532" t="n">
        <v>0</v>
      </c>
    </row>
    <row r="533" spans="1:13">
      <c r="A533" s="1">
        <f>HYPERLINK("http://www.twitter.com/NathanBLawrence/status/987840512039313408", "987840512039313408")</f>
        <v/>
      </c>
      <c r="B533" s="2" t="n">
        <v>43211.99195601852</v>
      </c>
      <c r="C533" t="n">
        <v>0</v>
      </c>
      <c r="D533" t="n">
        <v>9</v>
      </c>
      <c r="E533" t="s">
        <v>540</v>
      </c>
      <c r="F533" t="s"/>
      <c r="G533" t="s"/>
      <c r="H533" t="s"/>
      <c r="I533" t="s"/>
      <c r="J533" t="n">
        <v>-0.5661</v>
      </c>
      <c r="K533" t="n">
        <v>0.199</v>
      </c>
      <c r="L533" t="n">
        <v>0.737</v>
      </c>
      <c r="M533" t="n">
        <v>0.064</v>
      </c>
    </row>
    <row r="534" spans="1:13">
      <c r="A534" s="1">
        <f>HYPERLINK("http://www.twitter.com/NathanBLawrence/status/987840271147851779", "987840271147851779")</f>
        <v/>
      </c>
      <c r="B534" s="2" t="n">
        <v>43211.9912962963</v>
      </c>
      <c r="C534" t="n">
        <v>0</v>
      </c>
      <c r="D534" t="n">
        <v>0</v>
      </c>
      <c r="E534" t="s">
        <v>541</v>
      </c>
      <c r="F534" t="s"/>
      <c r="G534" t="s"/>
      <c r="H534" t="s"/>
      <c r="I534" t="s"/>
      <c r="J534" t="n">
        <v>-0.4588</v>
      </c>
      <c r="K534" t="n">
        <v>0.214</v>
      </c>
      <c r="L534" t="n">
        <v>0.786</v>
      </c>
      <c r="M534" t="n">
        <v>0</v>
      </c>
    </row>
    <row r="535" spans="1:13">
      <c r="A535" s="1">
        <f>HYPERLINK("http://www.twitter.com/NathanBLawrence/status/987790351976067077", "987790351976067077")</f>
        <v/>
      </c>
      <c r="B535" s="2" t="n">
        <v>43211.85354166666</v>
      </c>
      <c r="C535" t="n">
        <v>0</v>
      </c>
      <c r="D535" t="n">
        <v>0</v>
      </c>
      <c r="E535" t="s">
        <v>542</v>
      </c>
      <c r="F535" t="s"/>
      <c r="G535" t="s"/>
      <c r="H535" t="s"/>
      <c r="I535" t="s"/>
      <c r="J535" t="n">
        <v>-0.6115</v>
      </c>
      <c r="K535" t="n">
        <v>0.207</v>
      </c>
      <c r="L535" t="n">
        <v>0.71</v>
      </c>
      <c r="M535" t="n">
        <v>0.083</v>
      </c>
    </row>
    <row r="536" spans="1:13">
      <c r="A536" s="1">
        <f>HYPERLINK("http://www.twitter.com/NathanBLawrence/status/987789833388126208", "987789833388126208")</f>
        <v/>
      </c>
      <c r="B536" s="2" t="n">
        <v>43211.85211805555</v>
      </c>
      <c r="C536" t="n">
        <v>10</v>
      </c>
      <c r="D536" t="n">
        <v>8</v>
      </c>
      <c r="E536" t="s">
        <v>543</v>
      </c>
      <c r="F536" t="s"/>
      <c r="G536" t="s"/>
      <c r="H536" t="s"/>
      <c r="I536" t="s"/>
      <c r="J536" t="n">
        <v>-0.7906</v>
      </c>
      <c r="K536" t="n">
        <v>0.181</v>
      </c>
      <c r="L536" t="n">
        <v>0.772</v>
      </c>
      <c r="M536" t="n">
        <v>0.046</v>
      </c>
    </row>
    <row r="537" spans="1:13">
      <c r="A537" s="1">
        <f>HYPERLINK("http://www.twitter.com/NathanBLawrence/status/987788819213713409", "987788819213713409")</f>
        <v/>
      </c>
      <c r="B537" s="2" t="n">
        <v>43211.84931712963</v>
      </c>
      <c r="C537" t="n">
        <v>3</v>
      </c>
      <c r="D537" t="n">
        <v>0</v>
      </c>
      <c r="E537" t="s">
        <v>544</v>
      </c>
      <c r="F537" t="s"/>
      <c r="G537" t="s"/>
      <c r="H537" t="s"/>
      <c r="I537" t="s"/>
      <c r="J537" t="n">
        <v>-0.8066</v>
      </c>
      <c r="K537" t="n">
        <v>0.389</v>
      </c>
      <c r="L537" t="n">
        <v>0.611</v>
      </c>
      <c r="M537" t="n">
        <v>0</v>
      </c>
    </row>
    <row r="538" spans="1:13">
      <c r="A538" s="1">
        <f>HYPERLINK("http://www.twitter.com/NathanBLawrence/status/987788277209067520", "987788277209067520")</f>
        <v/>
      </c>
      <c r="B538" s="2" t="n">
        <v>43211.84782407407</v>
      </c>
      <c r="C538" t="n">
        <v>0</v>
      </c>
      <c r="D538" t="n">
        <v>0</v>
      </c>
      <c r="E538" t="s">
        <v>545</v>
      </c>
      <c r="F538" t="s"/>
      <c r="G538" t="s"/>
      <c r="H538" t="s"/>
      <c r="I538" t="s"/>
      <c r="J538" t="n">
        <v>-0.6249</v>
      </c>
      <c r="K538" t="n">
        <v>0.264</v>
      </c>
      <c r="L538" t="n">
        <v>0.644</v>
      </c>
      <c r="M538" t="n">
        <v>0.092</v>
      </c>
    </row>
    <row r="539" spans="1:13">
      <c r="A539" s="1">
        <f>HYPERLINK("http://www.twitter.com/NathanBLawrence/status/987787977228210176", "987787977228210176")</f>
        <v/>
      </c>
      <c r="B539" s="2" t="n">
        <v>43211.84699074074</v>
      </c>
      <c r="C539" t="n">
        <v>0</v>
      </c>
      <c r="D539" t="n">
        <v>16</v>
      </c>
      <c r="E539" t="s">
        <v>546</v>
      </c>
      <c r="F539" t="s"/>
      <c r="G539" t="s"/>
      <c r="H539" t="s"/>
      <c r="I539" t="s"/>
      <c r="J539" t="n">
        <v>-0.34</v>
      </c>
      <c r="K539" t="n">
        <v>0.098</v>
      </c>
      <c r="L539" t="n">
        <v>0.902</v>
      </c>
      <c r="M539" t="n">
        <v>0</v>
      </c>
    </row>
    <row r="540" spans="1:13">
      <c r="A540" s="1">
        <f>HYPERLINK("http://www.twitter.com/NathanBLawrence/status/987787939362103296", "987787939362103296")</f>
        <v/>
      </c>
      <c r="B540" s="2" t="n">
        <v>43211.84688657407</v>
      </c>
      <c r="C540" t="n">
        <v>3</v>
      </c>
      <c r="D540" t="n">
        <v>0</v>
      </c>
      <c r="E540" t="s">
        <v>547</v>
      </c>
      <c r="F540" t="s"/>
      <c r="G540" t="s"/>
      <c r="H540" t="s"/>
      <c r="I540" t="s"/>
      <c r="J540" t="n">
        <v>-0.8074</v>
      </c>
      <c r="K540" t="n">
        <v>0.265</v>
      </c>
      <c r="L540" t="n">
        <v>0.676</v>
      </c>
      <c r="M540" t="n">
        <v>0.059</v>
      </c>
    </row>
    <row r="541" spans="1:13">
      <c r="A541" s="1">
        <f>HYPERLINK("http://www.twitter.com/NathanBLawrence/status/987787537916809216", "987787537916809216")</f>
        <v/>
      </c>
      <c r="B541" s="2" t="n">
        <v>43211.84577546296</v>
      </c>
      <c r="C541" t="n">
        <v>0</v>
      </c>
      <c r="D541" t="n">
        <v>0</v>
      </c>
      <c r="E541" t="s">
        <v>548</v>
      </c>
      <c r="F541" t="s"/>
      <c r="G541" t="s"/>
      <c r="H541" t="s"/>
      <c r="I541" t="s"/>
      <c r="J541" t="n">
        <v>-0.8932</v>
      </c>
      <c r="K541" t="n">
        <v>0.401</v>
      </c>
      <c r="L541" t="n">
        <v>0.599</v>
      </c>
      <c r="M541" t="n">
        <v>0</v>
      </c>
    </row>
    <row r="542" spans="1:13">
      <c r="A542" s="1">
        <f>HYPERLINK("http://www.twitter.com/NathanBLawrence/status/987786841377116160", "987786841377116160")</f>
        <v/>
      </c>
      <c r="B542" s="2" t="n">
        <v>43211.84385416667</v>
      </c>
      <c r="C542" t="n">
        <v>2</v>
      </c>
      <c r="D542" t="n">
        <v>0</v>
      </c>
      <c r="E542" t="s">
        <v>549</v>
      </c>
      <c r="F542" t="s"/>
      <c r="G542" t="s"/>
      <c r="H542" t="s"/>
      <c r="I542" t="s"/>
      <c r="J542" t="n">
        <v>-0.7712</v>
      </c>
      <c r="K542" t="n">
        <v>0.251</v>
      </c>
      <c r="L542" t="n">
        <v>0.749</v>
      </c>
      <c r="M542" t="n">
        <v>0</v>
      </c>
    </row>
    <row r="543" spans="1:13">
      <c r="A543" s="1">
        <f>HYPERLINK("http://www.twitter.com/NathanBLawrence/status/987786683142811648", "987786683142811648")</f>
        <v/>
      </c>
      <c r="B543" s="2" t="n">
        <v>43211.84342592592</v>
      </c>
      <c r="C543" t="n">
        <v>0</v>
      </c>
      <c r="D543" t="n">
        <v>9</v>
      </c>
      <c r="E543" t="s">
        <v>550</v>
      </c>
      <c r="F543" t="s"/>
      <c r="G543" t="s"/>
      <c r="H543" t="s"/>
      <c r="I543" t="s"/>
      <c r="J543" t="n">
        <v>0</v>
      </c>
      <c r="K543" t="n">
        <v>0</v>
      </c>
      <c r="L543" t="n">
        <v>1</v>
      </c>
      <c r="M543" t="n">
        <v>0</v>
      </c>
    </row>
    <row r="544" spans="1:13">
      <c r="A544" s="1">
        <f>HYPERLINK("http://www.twitter.com/NathanBLawrence/status/987786645813506048", "987786645813506048")</f>
        <v/>
      </c>
      <c r="B544" s="2" t="n">
        <v>43211.84332175926</v>
      </c>
      <c r="C544" t="n">
        <v>0</v>
      </c>
      <c r="D544" t="n">
        <v>4</v>
      </c>
      <c r="E544" t="s">
        <v>551</v>
      </c>
      <c r="F544" t="s"/>
      <c r="G544" t="s"/>
      <c r="H544" t="s"/>
      <c r="I544" t="s"/>
      <c r="J544" t="n">
        <v>0</v>
      </c>
      <c r="K544" t="n">
        <v>0</v>
      </c>
      <c r="L544" t="n">
        <v>1</v>
      </c>
      <c r="M544" t="n">
        <v>0</v>
      </c>
    </row>
    <row r="545" spans="1:13">
      <c r="A545" s="1">
        <f>HYPERLINK("http://www.twitter.com/NathanBLawrence/status/987786540557459456", "987786540557459456")</f>
        <v/>
      </c>
      <c r="B545" s="2" t="n">
        <v>43211.84303240741</v>
      </c>
      <c r="C545" t="n">
        <v>0</v>
      </c>
      <c r="D545" t="n">
        <v>12</v>
      </c>
      <c r="E545" t="s">
        <v>552</v>
      </c>
      <c r="F545" t="s"/>
      <c r="G545" t="s"/>
      <c r="H545" t="s"/>
      <c r="I545" t="s"/>
      <c r="J545" t="n">
        <v>-0.34</v>
      </c>
      <c r="K545" t="n">
        <v>0.118</v>
      </c>
      <c r="L545" t="n">
        <v>0.882</v>
      </c>
      <c r="M545" t="n">
        <v>0</v>
      </c>
    </row>
    <row r="546" spans="1:13">
      <c r="A546" s="1">
        <f>HYPERLINK("http://www.twitter.com/NathanBLawrence/status/987744913830875136", "987744913830875136")</f>
        <v/>
      </c>
      <c r="B546" s="2" t="n">
        <v>43211.72815972222</v>
      </c>
      <c r="C546" t="n">
        <v>0</v>
      </c>
      <c r="D546" t="n">
        <v>0</v>
      </c>
      <c r="E546" t="s">
        <v>553</v>
      </c>
      <c r="F546" t="s"/>
      <c r="G546" t="s"/>
      <c r="H546" t="s"/>
      <c r="I546" t="s"/>
      <c r="J546" t="n">
        <v>0.2263</v>
      </c>
      <c r="K546" t="n">
        <v>0.128</v>
      </c>
      <c r="L546" t="n">
        <v>0.695</v>
      </c>
      <c r="M546" t="n">
        <v>0.176</v>
      </c>
    </row>
    <row r="547" spans="1:13">
      <c r="A547" s="1">
        <f>HYPERLINK("http://www.twitter.com/NathanBLawrence/status/987743506063126530", "987743506063126530")</f>
        <v/>
      </c>
      <c r="B547" s="2" t="n">
        <v>43211.72427083334</v>
      </c>
      <c r="C547" t="n">
        <v>0</v>
      </c>
      <c r="D547" t="n">
        <v>7</v>
      </c>
      <c r="E547" t="s">
        <v>554</v>
      </c>
      <c r="F547" t="s"/>
      <c r="G547" t="s"/>
      <c r="H547" t="s"/>
      <c r="I547" t="s"/>
      <c r="J547" t="n">
        <v>0.4019</v>
      </c>
      <c r="K547" t="n">
        <v>0.178</v>
      </c>
      <c r="L547" t="n">
        <v>0.582</v>
      </c>
      <c r="M547" t="n">
        <v>0.24</v>
      </c>
    </row>
    <row r="548" spans="1:13">
      <c r="A548" s="1">
        <f>HYPERLINK("http://www.twitter.com/NathanBLawrence/status/987743453915250690", "987743453915250690")</f>
        <v/>
      </c>
      <c r="B548" s="2" t="n">
        <v>43211.72413194444</v>
      </c>
      <c r="C548" t="n">
        <v>0</v>
      </c>
      <c r="D548" t="n">
        <v>4</v>
      </c>
      <c r="E548" t="s">
        <v>555</v>
      </c>
      <c r="F548" t="s"/>
      <c r="G548" t="s"/>
      <c r="H548" t="s"/>
      <c r="I548" t="s"/>
      <c r="J548" t="n">
        <v>0</v>
      </c>
      <c r="K548" t="n">
        <v>0</v>
      </c>
      <c r="L548" t="n">
        <v>1</v>
      </c>
      <c r="M548" t="n">
        <v>0</v>
      </c>
    </row>
    <row r="549" spans="1:13">
      <c r="A549" s="1">
        <f>HYPERLINK("http://www.twitter.com/NathanBLawrence/status/987743342556573697", "987743342556573697")</f>
        <v/>
      </c>
      <c r="B549" s="2" t="n">
        <v>43211.72381944444</v>
      </c>
      <c r="C549" t="n">
        <v>0</v>
      </c>
      <c r="D549" t="n">
        <v>13</v>
      </c>
      <c r="E549" t="s">
        <v>556</v>
      </c>
      <c r="F549">
        <f>HYPERLINK("http://pbs.twimg.com/media/DbT8WmHVAAA8yAP.jpg", "http://pbs.twimg.com/media/DbT8WmHVAAA8yAP.jpg")</f>
        <v/>
      </c>
      <c r="G549" t="s"/>
      <c r="H549" t="s"/>
      <c r="I549" t="s"/>
      <c r="J549" t="n">
        <v>0.1779</v>
      </c>
      <c r="K549" t="n">
        <v>0.097</v>
      </c>
      <c r="L549" t="n">
        <v>0.778</v>
      </c>
      <c r="M549" t="n">
        <v>0.125</v>
      </c>
    </row>
    <row r="550" spans="1:13">
      <c r="A550" s="1">
        <f>HYPERLINK("http://www.twitter.com/NathanBLawrence/status/987743157965254657", "987743157965254657")</f>
        <v/>
      </c>
      <c r="B550" s="2" t="n">
        <v>43211.72331018518</v>
      </c>
      <c r="C550" t="n">
        <v>0</v>
      </c>
      <c r="D550" t="n">
        <v>4</v>
      </c>
      <c r="E550" t="s">
        <v>557</v>
      </c>
      <c r="F550" t="s"/>
      <c r="G550" t="s"/>
      <c r="H550" t="s"/>
      <c r="I550" t="s"/>
      <c r="J550" t="n">
        <v>-0.34</v>
      </c>
      <c r="K550" t="n">
        <v>0.13</v>
      </c>
      <c r="L550" t="n">
        <v>0.87</v>
      </c>
      <c r="M550" t="n">
        <v>0</v>
      </c>
    </row>
    <row r="551" spans="1:13">
      <c r="A551" s="1">
        <f>HYPERLINK("http://www.twitter.com/NathanBLawrence/status/987743104877977600", "987743104877977600")</f>
        <v/>
      </c>
      <c r="B551" s="2" t="n">
        <v>43211.7231712963</v>
      </c>
      <c r="C551" t="n">
        <v>0</v>
      </c>
      <c r="D551" t="n">
        <v>5</v>
      </c>
      <c r="E551" t="s">
        <v>558</v>
      </c>
      <c r="F551" t="s"/>
      <c r="G551" t="s"/>
      <c r="H551" t="s"/>
      <c r="I551" t="s"/>
      <c r="J551" t="n">
        <v>-0.743</v>
      </c>
      <c r="K551" t="n">
        <v>0.279</v>
      </c>
      <c r="L551" t="n">
        <v>0.679</v>
      </c>
      <c r="M551" t="n">
        <v>0.042</v>
      </c>
    </row>
    <row r="552" spans="1:13">
      <c r="A552" s="1">
        <f>HYPERLINK("http://www.twitter.com/NathanBLawrence/status/987743018185871360", "987743018185871360")</f>
        <v/>
      </c>
      <c r="B552" s="2" t="n">
        <v>43211.72292824074</v>
      </c>
      <c r="C552" t="n">
        <v>0</v>
      </c>
      <c r="D552" t="n">
        <v>62</v>
      </c>
      <c r="E552" t="s">
        <v>559</v>
      </c>
      <c r="F552" t="s"/>
      <c r="G552" t="s"/>
      <c r="H552" t="s"/>
      <c r="I552" t="s"/>
      <c r="J552" t="n">
        <v>0.7964</v>
      </c>
      <c r="K552" t="n">
        <v>0</v>
      </c>
      <c r="L552" t="n">
        <v>0.6870000000000001</v>
      </c>
      <c r="M552" t="n">
        <v>0.313</v>
      </c>
    </row>
    <row r="553" spans="1:13">
      <c r="A553" s="1">
        <f>HYPERLINK("http://www.twitter.com/NathanBLawrence/status/987742948652670976", "987742948652670976")</f>
        <v/>
      </c>
      <c r="B553" s="2" t="n">
        <v>43211.72273148148</v>
      </c>
      <c r="C553" t="n">
        <v>0</v>
      </c>
      <c r="D553" t="n">
        <v>5</v>
      </c>
      <c r="E553" t="s">
        <v>560</v>
      </c>
      <c r="F553" t="s"/>
      <c r="G553" t="s"/>
      <c r="H553" t="s"/>
      <c r="I553" t="s"/>
      <c r="J553" t="n">
        <v>-0.5994</v>
      </c>
      <c r="K553" t="n">
        <v>0.17</v>
      </c>
      <c r="L553" t="n">
        <v>0.83</v>
      </c>
      <c r="M553" t="n">
        <v>0</v>
      </c>
    </row>
    <row r="554" spans="1:13">
      <c r="A554" s="1">
        <f>HYPERLINK("http://www.twitter.com/NathanBLawrence/status/987742724207017988", "987742724207017988")</f>
        <v/>
      </c>
      <c r="B554" s="2" t="n">
        <v>43211.72211805556</v>
      </c>
      <c r="C554" t="n">
        <v>0</v>
      </c>
      <c r="D554" t="n">
        <v>12</v>
      </c>
      <c r="E554" t="s">
        <v>561</v>
      </c>
      <c r="F554">
        <f>HYPERLINK("http://pbs.twimg.com/media/DbUm14CVwAAoQol.jpg", "http://pbs.twimg.com/media/DbUm14CVwAAoQol.jpg")</f>
        <v/>
      </c>
      <c r="G554" t="s"/>
      <c r="H554" t="s"/>
      <c r="I554" t="s"/>
      <c r="J554" t="n">
        <v>-0.5106000000000001</v>
      </c>
      <c r="K554" t="n">
        <v>0.217</v>
      </c>
      <c r="L554" t="n">
        <v>0.6860000000000001</v>
      </c>
      <c r="M554" t="n">
        <v>0.097</v>
      </c>
    </row>
    <row r="555" spans="1:13">
      <c r="A555" s="1">
        <f>HYPERLINK("http://www.twitter.com/NathanBLawrence/status/987741872524316672", "987741872524316672")</f>
        <v/>
      </c>
      <c r="B555" s="2" t="n">
        <v>43211.71976851852</v>
      </c>
      <c r="C555" t="n">
        <v>0</v>
      </c>
      <c r="D555" t="n">
        <v>0</v>
      </c>
      <c r="E555" t="s">
        <v>562</v>
      </c>
      <c r="F555" t="s"/>
      <c r="G555" t="s"/>
      <c r="H555" t="s"/>
      <c r="I555" t="s"/>
      <c r="J555" t="n">
        <v>0.8949</v>
      </c>
      <c r="K555" t="n">
        <v>0</v>
      </c>
      <c r="L555" t="n">
        <v>0.506</v>
      </c>
      <c r="M555" t="n">
        <v>0.494</v>
      </c>
    </row>
    <row r="556" spans="1:13">
      <c r="A556" s="1">
        <f>HYPERLINK("http://www.twitter.com/NathanBLawrence/status/987741361821634561", "987741361821634561")</f>
        <v/>
      </c>
      <c r="B556" s="2" t="n">
        <v>43211.71835648148</v>
      </c>
      <c r="C556" t="n">
        <v>0</v>
      </c>
      <c r="D556" t="n">
        <v>7</v>
      </c>
      <c r="E556" t="s">
        <v>561</v>
      </c>
      <c r="F556">
        <f>HYPERLINK("http://pbs.twimg.com/media/DbRMrz_X0AADWJz.jpg", "http://pbs.twimg.com/media/DbRMrz_X0AADWJz.jpg")</f>
        <v/>
      </c>
      <c r="G556" t="s"/>
      <c r="H556" t="s"/>
      <c r="I556" t="s"/>
      <c r="J556" t="n">
        <v>-0.5106000000000001</v>
      </c>
      <c r="K556" t="n">
        <v>0.217</v>
      </c>
      <c r="L556" t="n">
        <v>0.6860000000000001</v>
      </c>
      <c r="M556" t="n">
        <v>0.097</v>
      </c>
    </row>
    <row r="557" spans="1:13">
      <c r="A557" s="1">
        <f>HYPERLINK("http://www.twitter.com/NathanBLawrence/status/987370327176110082", "987370327176110082")</f>
        <v/>
      </c>
      <c r="B557" s="2" t="n">
        <v>43210.69450231481</v>
      </c>
      <c r="C557" t="n">
        <v>2</v>
      </c>
      <c r="D557" t="n">
        <v>0</v>
      </c>
      <c r="E557" t="s">
        <v>563</v>
      </c>
      <c r="F557" t="s"/>
      <c r="G557" t="s"/>
      <c r="H557" t="s"/>
      <c r="I557" t="s"/>
      <c r="J557" t="n">
        <v>-0.7184</v>
      </c>
      <c r="K557" t="n">
        <v>0.253</v>
      </c>
      <c r="L557" t="n">
        <v>0.658</v>
      </c>
      <c r="M557" t="n">
        <v>0.089</v>
      </c>
    </row>
    <row r="558" spans="1:13">
      <c r="A558" s="1">
        <f>HYPERLINK("http://www.twitter.com/NathanBLawrence/status/987342901104529408", "987342901104529408")</f>
        <v/>
      </c>
      <c r="B558" s="2" t="n">
        <v>43210.61881944445</v>
      </c>
      <c r="C558" t="n">
        <v>0</v>
      </c>
      <c r="D558" t="n">
        <v>2</v>
      </c>
      <c r="E558" t="s">
        <v>564</v>
      </c>
      <c r="F558" t="s"/>
      <c r="G558" t="s"/>
      <c r="H558" t="s"/>
      <c r="I558" t="s"/>
      <c r="J558" t="n">
        <v>0</v>
      </c>
      <c r="K558" t="n">
        <v>0</v>
      </c>
      <c r="L558" t="n">
        <v>1</v>
      </c>
      <c r="M558" t="n">
        <v>0</v>
      </c>
    </row>
    <row r="559" spans="1:13">
      <c r="A559" s="1">
        <f>HYPERLINK("http://www.twitter.com/NathanBLawrence/status/987342590814117888", "987342590814117888")</f>
        <v/>
      </c>
      <c r="B559" s="2" t="n">
        <v>43210.61796296296</v>
      </c>
      <c r="C559" t="n">
        <v>8</v>
      </c>
      <c r="D559" t="n">
        <v>0</v>
      </c>
      <c r="E559" t="s">
        <v>565</v>
      </c>
      <c r="F559" t="s"/>
      <c r="G559" t="s"/>
      <c r="H559" t="s"/>
      <c r="I559" t="s"/>
      <c r="J559" t="n">
        <v>0.5266999999999999</v>
      </c>
      <c r="K559" t="n">
        <v>0.07199999999999999</v>
      </c>
      <c r="L559" t="n">
        <v>0.753</v>
      </c>
      <c r="M559" t="n">
        <v>0.175</v>
      </c>
    </row>
    <row r="560" spans="1:13">
      <c r="A560" s="1">
        <f>HYPERLINK("http://www.twitter.com/NathanBLawrence/status/987341731191541762", "987341731191541762")</f>
        <v/>
      </c>
      <c r="B560" s="2" t="n">
        <v>43210.61559027778</v>
      </c>
      <c r="C560" t="n">
        <v>2</v>
      </c>
      <c r="D560" t="n">
        <v>2</v>
      </c>
      <c r="E560" t="s">
        <v>566</v>
      </c>
      <c r="F560" t="s"/>
      <c r="G560" t="s"/>
      <c r="H560" t="s"/>
      <c r="I560" t="s"/>
      <c r="J560" t="n">
        <v>0.4767</v>
      </c>
      <c r="K560" t="n">
        <v>0.099</v>
      </c>
      <c r="L560" t="n">
        <v>0.782</v>
      </c>
      <c r="M560" t="n">
        <v>0.119</v>
      </c>
    </row>
    <row r="561" spans="1:13">
      <c r="A561" s="1">
        <f>HYPERLINK("http://www.twitter.com/NathanBLawrence/status/987340140686307328", "987340140686307328")</f>
        <v/>
      </c>
      <c r="B561" s="2" t="n">
        <v>43210.6112037037</v>
      </c>
      <c r="C561" t="n">
        <v>0</v>
      </c>
      <c r="D561" t="n">
        <v>7</v>
      </c>
      <c r="E561" t="s">
        <v>567</v>
      </c>
      <c r="F561">
        <f>HYPERLINK("http://pbs.twimg.com/media/DbOwlo8U0AAY6JS.jpg", "http://pbs.twimg.com/media/DbOwlo8U0AAY6JS.jpg")</f>
        <v/>
      </c>
      <c r="G561" t="s"/>
      <c r="H561" t="s"/>
      <c r="I561" t="s"/>
      <c r="J561" t="n">
        <v>-0.4767</v>
      </c>
      <c r="K561" t="n">
        <v>0.177</v>
      </c>
      <c r="L561" t="n">
        <v>0.736</v>
      </c>
      <c r="M561" t="n">
        <v>0.08699999999999999</v>
      </c>
    </row>
    <row r="562" spans="1:13">
      <c r="A562" s="1">
        <f>HYPERLINK("http://www.twitter.com/NathanBLawrence/status/987340118020194304", "987340118020194304")</f>
        <v/>
      </c>
      <c r="B562" s="2" t="n">
        <v>43210.61113425926</v>
      </c>
      <c r="C562" t="n">
        <v>0</v>
      </c>
      <c r="D562" t="n">
        <v>2</v>
      </c>
      <c r="E562" t="s">
        <v>568</v>
      </c>
      <c r="F562" t="s"/>
      <c r="G562" t="s"/>
      <c r="H562" t="s"/>
      <c r="I562" t="s"/>
      <c r="J562" t="n">
        <v>-0.4939</v>
      </c>
      <c r="K562" t="n">
        <v>0.167</v>
      </c>
      <c r="L562" t="n">
        <v>0.833</v>
      </c>
      <c r="M562" t="n">
        <v>0</v>
      </c>
    </row>
    <row r="563" spans="1:13">
      <c r="A563" s="1">
        <f>HYPERLINK("http://www.twitter.com/NathanBLawrence/status/987339443655905281", "987339443655905281")</f>
        <v/>
      </c>
      <c r="B563" s="2" t="n">
        <v>43210.60927083333</v>
      </c>
      <c r="C563" t="n">
        <v>2</v>
      </c>
      <c r="D563" t="n">
        <v>1</v>
      </c>
      <c r="E563" t="s">
        <v>569</v>
      </c>
      <c r="F563" t="s"/>
      <c r="G563" t="s"/>
      <c r="H563" t="s"/>
      <c r="I563" t="s"/>
      <c r="J563" t="n">
        <v>0.1779</v>
      </c>
      <c r="K563" t="n">
        <v>0.061</v>
      </c>
      <c r="L563" t="n">
        <v>0.859</v>
      </c>
      <c r="M563" t="n">
        <v>0.08</v>
      </c>
    </row>
    <row r="564" spans="1:13">
      <c r="A564" s="1">
        <f>HYPERLINK("http://www.twitter.com/NathanBLawrence/status/987338321100787712", "987338321100787712")</f>
        <v/>
      </c>
      <c r="B564" s="2" t="n">
        <v>43210.60618055556</v>
      </c>
      <c r="C564" t="n">
        <v>0</v>
      </c>
      <c r="D564" t="n">
        <v>0</v>
      </c>
      <c r="E564" t="s">
        <v>570</v>
      </c>
      <c r="F564" t="s"/>
      <c r="G564" t="s"/>
      <c r="H564" t="s"/>
      <c r="I564" t="s"/>
      <c r="J564" t="n">
        <v>0.1226</v>
      </c>
      <c r="K564" t="n">
        <v>0</v>
      </c>
      <c r="L564" t="n">
        <v>0.784</v>
      </c>
      <c r="M564" t="n">
        <v>0.216</v>
      </c>
    </row>
    <row r="565" spans="1:13">
      <c r="A565" s="1">
        <f>HYPERLINK("http://www.twitter.com/NathanBLawrence/status/987329552165822464", "987329552165822464")</f>
        <v/>
      </c>
      <c r="B565" s="2" t="n">
        <v>43210.58197916667</v>
      </c>
      <c r="C565" t="n">
        <v>1</v>
      </c>
      <c r="D565" t="n">
        <v>0</v>
      </c>
      <c r="E565" t="s">
        <v>571</v>
      </c>
      <c r="F565" t="s"/>
      <c r="G565" t="s"/>
      <c r="H565" t="s"/>
      <c r="I565" t="s"/>
      <c r="J565" t="n">
        <v>0.9231</v>
      </c>
      <c r="K565" t="n">
        <v>0</v>
      </c>
      <c r="L565" t="n">
        <v>0.494</v>
      </c>
      <c r="M565" t="n">
        <v>0.506</v>
      </c>
    </row>
    <row r="566" spans="1:13">
      <c r="A566" s="1">
        <f>HYPERLINK("http://www.twitter.com/NathanBLawrence/status/987329112841875457", "987329112841875457")</f>
        <v/>
      </c>
      <c r="B566" s="2" t="n">
        <v>43210.58076388889</v>
      </c>
      <c r="C566" t="n">
        <v>0</v>
      </c>
      <c r="D566" t="n">
        <v>1</v>
      </c>
      <c r="E566" t="s">
        <v>572</v>
      </c>
      <c r="F566" t="s"/>
      <c r="G566" t="s"/>
      <c r="H566" t="s"/>
      <c r="I566" t="s"/>
      <c r="J566" t="n">
        <v>0</v>
      </c>
      <c r="K566" t="n">
        <v>0</v>
      </c>
      <c r="L566" t="n">
        <v>1</v>
      </c>
      <c r="M566" t="n">
        <v>0</v>
      </c>
    </row>
    <row r="567" spans="1:13">
      <c r="A567" s="1">
        <f>HYPERLINK("http://www.twitter.com/NathanBLawrence/status/987329080847630336", "987329080847630336")</f>
        <v/>
      </c>
      <c r="B567" s="2" t="n">
        <v>43210.58068287037</v>
      </c>
      <c r="C567" t="n">
        <v>0</v>
      </c>
      <c r="D567" t="n">
        <v>1</v>
      </c>
      <c r="E567" t="s">
        <v>573</v>
      </c>
      <c r="F567" t="s"/>
      <c r="G567" t="s"/>
      <c r="H567" t="s"/>
      <c r="I567" t="s"/>
      <c r="J567" t="n">
        <v>0.3612</v>
      </c>
      <c r="K567" t="n">
        <v>0</v>
      </c>
      <c r="L567" t="n">
        <v>0.857</v>
      </c>
      <c r="M567" t="n">
        <v>0.143</v>
      </c>
    </row>
    <row r="568" spans="1:13">
      <c r="A568" s="1">
        <f>HYPERLINK("http://www.twitter.com/NathanBLawrence/status/987329056327729152", "987329056327729152")</f>
        <v/>
      </c>
      <c r="B568" s="2" t="n">
        <v>43210.58061342593</v>
      </c>
      <c r="C568" t="n">
        <v>0</v>
      </c>
      <c r="D568" t="n">
        <v>4</v>
      </c>
      <c r="E568" t="s">
        <v>574</v>
      </c>
      <c r="F568" t="s"/>
      <c r="G568" t="s"/>
      <c r="H568" t="s"/>
      <c r="I568" t="s"/>
      <c r="J568" t="n">
        <v>0</v>
      </c>
      <c r="K568" t="n">
        <v>0</v>
      </c>
      <c r="L568" t="n">
        <v>1</v>
      </c>
      <c r="M568" t="n">
        <v>0</v>
      </c>
    </row>
    <row r="569" spans="1:13">
      <c r="A569" s="1">
        <f>HYPERLINK("http://www.twitter.com/NathanBLawrence/status/987329002477096962", "987329002477096962")</f>
        <v/>
      </c>
      <c r="B569" s="2" t="n">
        <v>43210.58046296296</v>
      </c>
      <c r="C569" t="n">
        <v>0</v>
      </c>
      <c r="D569" t="n">
        <v>3</v>
      </c>
      <c r="E569" t="s">
        <v>575</v>
      </c>
      <c r="F569">
        <f>HYPERLINK("http://pbs.twimg.com/media/DbNi2okVQAA0K64.jpg", "http://pbs.twimg.com/media/DbNi2okVQAA0K64.jpg")</f>
        <v/>
      </c>
      <c r="G569" t="s"/>
      <c r="H569" t="s"/>
      <c r="I569" t="s"/>
      <c r="J569" t="n">
        <v>0.6486</v>
      </c>
      <c r="K569" t="n">
        <v>0</v>
      </c>
      <c r="L569" t="n">
        <v>0.791</v>
      </c>
      <c r="M569" t="n">
        <v>0.209</v>
      </c>
    </row>
    <row r="570" spans="1:13">
      <c r="A570" s="1">
        <f>HYPERLINK("http://www.twitter.com/NathanBLawrence/status/987328955811352576", "987328955811352576")</f>
        <v/>
      </c>
      <c r="B570" s="2" t="n">
        <v>43210.58033564815</v>
      </c>
      <c r="C570" t="n">
        <v>0</v>
      </c>
      <c r="D570" t="n">
        <v>1</v>
      </c>
      <c r="E570" t="s">
        <v>576</v>
      </c>
      <c r="F570">
        <f>HYPERLINK("http://pbs.twimg.com/media/DbOgVJkXkAAZs9E.jpg", "http://pbs.twimg.com/media/DbOgVJkXkAAZs9E.jpg")</f>
        <v/>
      </c>
      <c r="G570" t="s"/>
      <c r="H570" t="s"/>
      <c r="I570" t="s"/>
      <c r="J570" t="n">
        <v>0.3832</v>
      </c>
      <c r="K570" t="n">
        <v>0.08799999999999999</v>
      </c>
      <c r="L570" t="n">
        <v>0.701</v>
      </c>
      <c r="M570" t="n">
        <v>0.21</v>
      </c>
    </row>
    <row r="571" spans="1:13">
      <c r="A571" s="1">
        <f>HYPERLINK("http://www.twitter.com/NathanBLawrence/status/987328697635147776", "987328697635147776")</f>
        <v/>
      </c>
      <c r="B571" s="2" t="n">
        <v>43210.57961805556</v>
      </c>
      <c r="C571" t="n">
        <v>0</v>
      </c>
      <c r="D571" t="n">
        <v>3</v>
      </c>
      <c r="E571" t="s">
        <v>577</v>
      </c>
      <c r="F571" t="s"/>
      <c r="G571" t="s"/>
      <c r="H571" t="s"/>
      <c r="I571" t="s"/>
      <c r="J571" t="n">
        <v>0.3612</v>
      </c>
      <c r="K571" t="n">
        <v>0</v>
      </c>
      <c r="L571" t="n">
        <v>0.667</v>
      </c>
      <c r="M571" t="n">
        <v>0.333</v>
      </c>
    </row>
    <row r="572" spans="1:13">
      <c r="A572" s="1">
        <f>HYPERLINK("http://www.twitter.com/NathanBLawrence/status/987328088555081728", "987328088555081728")</f>
        <v/>
      </c>
      <c r="B572" s="2" t="n">
        <v>43210.57793981482</v>
      </c>
      <c r="C572" t="n">
        <v>0</v>
      </c>
      <c r="D572" t="n">
        <v>8</v>
      </c>
      <c r="E572" t="s">
        <v>578</v>
      </c>
      <c r="F572" t="s"/>
      <c r="G572" t="s"/>
      <c r="H572" t="s"/>
      <c r="I572" t="s"/>
      <c r="J572" t="n">
        <v>-0.8519</v>
      </c>
      <c r="K572" t="n">
        <v>0.288</v>
      </c>
      <c r="L572" t="n">
        <v>0.712</v>
      </c>
      <c r="M572" t="n">
        <v>0</v>
      </c>
    </row>
    <row r="573" spans="1:13">
      <c r="A573" s="1">
        <f>HYPERLINK("http://www.twitter.com/NathanBLawrence/status/987327972175736839", "987327972175736839")</f>
        <v/>
      </c>
      <c r="B573" s="2" t="n">
        <v>43210.57761574074</v>
      </c>
      <c r="C573" t="n">
        <v>0</v>
      </c>
      <c r="D573" t="n">
        <v>4</v>
      </c>
      <c r="E573" t="s">
        <v>579</v>
      </c>
      <c r="F573" t="s"/>
      <c r="G573" t="s"/>
      <c r="H573" t="s"/>
      <c r="I573" t="s"/>
      <c r="J573" t="n">
        <v>-0.4588</v>
      </c>
      <c r="K573" t="n">
        <v>0.215</v>
      </c>
      <c r="L573" t="n">
        <v>0.6909999999999999</v>
      </c>
      <c r="M573" t="n">
        <v>0.093</v>
      </c>
    </row>
    <row r="574" spans="1:13">
      <c r="A574" s="1">
        <f>HYPERLINK("http://www.twitter.com/NathanBLawrence/status/987327948008062978", "987327948008062978")</f>
        <v/>
      </c>
      <c r="B574" s="2" t="n">
        <v>43210.57755787037</v>
      </c>
      <c r="C574" t="n">
        <v>0</v>
      </c>
      <c r="D574" t="n">
        <v>2</v>
      </c>
      <c r="E574" t="s">
        <v>580</v>
      </c>
      <c r="F574" t="s"/>
      <c r="G574" t="s"/>
      <c r="H574" t="s"/>
      <c r="I574" t="s"/>
      <c r="J574" t="n">
        <v>0.3491</v>
      </c>
      <c r="K574" t="n">
        <v>0.137</v>
      </c>
      <c r="L574" t="n">
        <v>0.653</v>
      </c>
      <c r="M574" t="n">
        <v>0.21</v>
      </c>
    </row>
    <row r="575" spans="1:13">
      <c r="A575" s="1">
        <f>HYPERLINK("http://www.twitter.com/NathanBLawrence/status/987327818945220609", "987327818945220609")</f>
        <v/>
      </c>
      <c r="B575" s="2" t="n">
        <v>43210.57719907408</v>
      </c>
      <c r="C575" t="n">
        <v>1</v>
      </c>
      <c r="D575" t="n">
        <v>0</v>
      </c>
      <c r="E575" t="s">
        <v>581</v>
      </c>
      <c r="F575" t="s"/>
      <c r="G575" t="s"/>
      <c r="H575" t="s"/>
      <c r="I575" t="s"/>
      <c r="J575" t="n">
        <v>-0.3595</v>
      </c>
      <c r="K575" t="n">
        <v>0.172</v>
      </c>
      <c r="L575" t="n">
        <v>0.828</v>
      </c>
      <c r="M575" t="n">
        <v>0</v>
      </c>
    </row>
    <row r="576" spans="1:13">
      <c r="A576" s="1">
        <f>HYPERLINK("http://www.twitter.com/NathanBLawrence/status/987327429839597568", "987327429839597568")</f>
        <v/>
      </c>
      <c r="B576" s="2" t="n">
        <v>43210.57612268518</v>
      </c>
      <c r="C576" t="n">
        <v>0</v>
      </c>
      <c r="D576" t="n">
        <v>9</v>
      </c>
      <c r="E576" t="s">
        <v>582</v>
      </c>
      <c r="F576" t="s"/>
      <c r="G576" t="s"/>
      <c r="H576" t="s"/>
      <c r="I576" t="s"/>
      <c r="J576" t="n">
        <v>0.6124000000000001</v>
      </c>
      <c r="K576" t="n">
        <v>0</v>
      </c>
      <c r="L576" t="n">
        <v>0.783</v>
      </c>
      <c r="M576" t="n">
        <v>0.217</v>
      </c>
    </row>
    <row r="577" spans="1:13">
      <c r="A577" s="1">
        <f>HYPERLINK("http://www.twitter.com/NathanBLawrence/status/987327173647388673", "987327173647388673")</f>
        <v/>
      </c>
      <c r="B577" s="2" t="n">
        <v>43210.57541666667</v>
      </c>
      <c r="C577" t="n">
        <v>0</v>
      </c>
      <c r="D577" t="n">
        <v>1</v>
      </c>
      <c r="E577" t="s">
        <v>583</v>
      </c>
      <c r="F577" t="s"/>
      <c r="G577" t="s"/>
      <c r="H577" t="s"/>
      <c r="I577" t="s"/>
      <c r="J577" t="n">
        <v>0.7351</v>
      </c>
      <c r="K577" t="n">
        <v>0</v>
      </c>
      <c r="L577" t="n">
        <v>0.659</v>
      </c>
      <c r="M577" t="n">
        <v>0.341</v>
      </c>
    </row>
    <row r="578" spans="1:13">
      <c r="A578" s="1">
        <f>HYPERLINK("http://www.twitter.com/NathanBLawrence/status/987327026821582849", "987327026821582849")</f>
        <v/>
      </c>
      <c r="B578" s="2" t="n">
        <v>43210.57501157407</v>
      </c>
      <c r="C578" t="n">
        <v>0</v>
      </c>
      <c r="D578" t="n">
        <v>4</v>
      </c>
      <c r="E578" t="s">
        <v>584</v>
      </c>
      <c r="F578">
        <f>HYPERLINK("http://pbs.twimg.com/media/DbNjqdqWkAA5VpV.jpg", "http://pbs.twimg.com/media/DbNjqdqWkAA5VpV.jpg")</f>
        <v/>
      </c>
      <c r="G578" t="s"/>
      <c r="H578" t="s"/>
      <c r="I578" t="s"/>
      <c r="J578" t="n">
        <v>0</v>
      </c>
      <c r="K578" t="n">
        <v>0</v>
      </c>
      <c r="L578" t="n">
        <v>1</v>
      </c>
      <c r="M578" t="n">
        <v>0</v>
      </c>
    </row>
    <row r="579" spans="1:13">
      <c r="A579" s="1">
        <f>HYPERLINK("http://www.twitter.com/NathanBLawrence/status/987327010572730369", "987327010572730369")</f>
        <v/>
      </c>
      <c r="B579" s="2" t="n">
        <v>43210.57496527778</v>
      </c>
      <c r="C579" t="n">
        <v>0</v>
      </c>
      <c r="D579" t="n">
        <v>20</v>
      </c>
      <c r="E579" t="s">
        <v>585</v>
      </c>
      <c r="F579">
        <f>HYPERLINK("http://pbs.twimg.com/media/DbNxJxyX4AA-cUX.jpg", "http://pbs.twimg.com/media/DbNxJxyX4AA-cUX.jpg")</f>
        <v/>
      </c>
      <c r="G579" t="s"/>
      <c r="H579" t="s"/>
      <c r="I579" t="s"/>
      <c r="J579" t="n">
        <v>0.4215</v>
      </c>
      <c r="K579" t="n">
        <v>0</v>
      </c>
      <c r="L579" t="n">
        <v>0.84</v>
      </c>
      <c r="M579" t="n">
        <v>0.16</v>
      </c>
    </row>
    <row r="580" spans="1:13">
      <c r="A580" s="1">
        <f>HYPERLINK("http://www.twitter.com/NathanBLawrence/status/987170947567415296", "987170947567415296")</f>
        <v/>
      </c>
      <c r="B580" s="2" t="n">
        <v>43210.14431712963</v>
      </c>
      <c r="C580" t="n">
        <v>0</v>
      </c>
      <c r="D580" t="n">
        <v>9</v>
      </c>
      <c r="E580" t="s">
        <v>586</v>
      </c>
      <c r="F580">
        <f>HYPERLINK("http://pbs.twimg.com/media/DbLsZC_VAAAd8eZ.jpg", "http://pbs.twimg.com/media/DbLsZC_VAAAd8eZ.jpg")</f>
        <v/>
      </c>
      <c r="G580" t="s"/>
      <c r="H580" t="s"/>
      <c r="I580" t="s"/>
      <c r="J580" t="n">
        <v>0</v>
      </c>
      <c r="K580" t="n">
        <v>0</v>
      </c>
      <c r="L580" t="n">
        <v>1</v>
      </c>
      <c r="M580" t="n">
        <v>0</v>
      </c>
    </row>
    <row r="581" spans="1:13">
      <c r="A581" s="1">
        <f>HYPERLINK("http://www.twitter.com/NathanBLawrence/status/987170924574240768", "987170924574240768")</f>
        <v/>
      </c>
      <c r="B581" s="2" t="n">
        <v>43210.14424768519</v>
      </c>
      <c r="C581" t="n">
        <v>0</v>
      </c>
      <c r="D581" t="n">
        <v>7</v>
      </c>
      <c r="E581" t="s">
        <v>587</v>
      </c>
      <c r="F581">
        <f>HYPERLINK("http://pbs.twimg.com/media/DbL03uyXUAImbA1.jpg", "http://pbs.twimg.com/media/DbL03uyXUAImbA1.jpg")</f>
        <v/>
      </c>
      <c r="G581" t="s"/>
      <c r="H581" t="s"/>
      <c r="I581" t="s"/>
      <c r="J581" t="n">
        <v>-0.4588</v>
      </c>
      <c r="K581" t="n">
        <v>0.157</v>
      </c>
      <c r="L581" t="n">
        <v>0.784</v>
      </c>
      <c r="M581" t="n">
        <v>0.059</v>
      </c>
    </row>
    <row r="582" spans="1:13">
      <c r="A582" s="1">
        <f>HYPERLINK("http://www.twitter.com/NathanBLawrence/status/987170835122343936", "987170835122343936")</f>
        <v/>
      </c>
      <c r="B582" s="2" t="n">
        <v>43210.14400462963</v>
      </c>
      <c r="C582" t="n">
        <v>0</v>
      </c>
      <c r="D582" t="n">
        <v>0</v>
      </c>
      <c r="E582" t="s">
        <v>588</v>
      </c>
      <c r="F582" t="s"/>
      <c r="G582" t="s"/>
      <c r="H582" t="s"/>
      <c r="I582" t="s"/>
      <c r="J582" t="n">
        <v>0</v>
      </c>
      <c r="K582" t="n">
        <v>0</v>
      </c>
      <c r="L582" t="n">
        <v>1</v>
      </c>
      <c r="M582" t="n">
        <v>0</v>
      </c>
    </row>
    <row r="583" spans="1:13">
      <c r="A583" s="1">
        <f>HYPERLINK("http://www.twitter.com/NathanBLawrence/status/987073627366576130", "987073627366576130")</f>
        <v/>
      </c>
      <c r="B583" s="2" t="n">
        <v>43209.87576388889</v>
      </c>
      <c r="C583" t="n">
        <v>4</v>
      </c>
      <c r="D583" t="n">
        <v>1</v>
      </c>
      <c r="E583" t="s">
        <v>589</v>
      </c>
      <c r="F583" t="s"/>
      <c r="G583" t="s"/>
      <c r="H583" t="s"/>
      <c r="I583" t="s"/>
      <c r="J583" t="n">
        <v>0</v>
      </c>
      <c r="K583" t="n">
        <v>0</v>
      </c>
      <c r="L583" t="n">
        <v>1</v>
      </c>
      <c r="M583" t="n">
        <v>0</v>
      </c>
    </row>
    <row r="584" spans="1:13">
      <c r="A584" s="1">
        <f>HYPERLINK("http://www.twitter.com/NathanBLawrence/status/987071092945801221", "987071092945801221")</f>
        <v/>
      </c>
      <c r="B584" s="2" t="n">
        <v>43209.86877314815</v>
      </c>
      <c r="C584" t="n">
        <v>0</v>
      </c>
      <c r="D584" t="n">
        <v>17</v>
      </c>
      <c r="E584" t="s">
        <v>590</v>
      </c>
      <c r="F584">
        <f>HYPERLINK("http://pbs.twimg.com/media/DbLAcxfWkAAohV2.jpg", "http://pbs.twimg.com/media/DbLAcxfWkAAohV2.jpg")</f>
        <v/>
      </c>
      <c r="G584" t="s"/>
      <c r="H584" t="s"/>
      <c r="I584" t="s"/>
      <c r="J584" t="n">
        <v>-0.8411999999999999</v>
      </c>
      <c r="K584" t="n">
        <v>0.347</v>
      </c>
      <c r="L584" t="n">
        <v>0.653</v>
      </c>
      <c r="M584" t="n">
        <v>0</v>
      </c>
    </row>
    <row r="585" spans="1:13">
      <c r="A585" s="1">
        <f>HYPERLINK("http://www.twitter.com/NathanBLawrence/status/987016681015992320", "987016681015992320")</f>
        <v/>
      </c>
      <c r="B585" s="2" t="n">
        <v>43209.71862268518</v>
      </c>
      <c r="C585" t="n">
        <v>0</v>
      </c>
      <c r="D585" t="n">
        <v>65</v>
      </c>
      <c r="E585" t="s">
        <v>591</v>
      </c>
      <c r="F585">
        <f>HYPERLINK("http://pbs.twimg.com/media/DbJ_hWtUQAA8-z0.jpg", "http://pbs.twimg.com/media/DbJ_hWtUQAA8-z0.jpg")</f>
        <v/>
      </c>
      <c r="G585" t="s"/>
      <c r="H585" t="s"/>
      <c r="I585" t="s"/>
      <c r="J585" t="n">
        <v>0</v>
      </c>
      <c r="K585" t="n">
        <v>0</v>
      </c>
      <c r="L585" t="n">
        <v>1</v>
      </c>
      <c r="M585" t="n">
        <v>0</v>
      </c>
    </row>
    <row r="586" spans="1:13">
      <c r="A586" s="1">
        <f>HYPERLINK("http://www.twitter.com/NathanBLawrence/status/987015235650445312", "987015235650445312")</f>
        <v/>
      </c>
      <c r="B586" s="2" t="n">
        <v>43209.71462962963</v>
      </c>
      <c r="C586" t="n">
        <v>1</v>
      </c>
      <c r="D586" t="n">
        <v>1</v>
      </c>
      <c r="E586" t="s">
        <v>592</v>
      </c>
      <c r="F586" t="s"/>
      <c r="G586" t="s"/>
      <c r="H586" t="s"/>
      <c r="I586" t="s"/>
      <c r="J586" t="n">
        <v>0</v>
      </c>
      <c r="K586" t="n">
        <v>0</v>
      </c>
      <c r="L586" t="n">
        <v>1</v>
      </c>
      <c r="M586" t="n">
        <v>0</v>
      </c>
    </row>
    <row r="587" spans="1:13">
      <c r="A587" s="1">
        <f>HYPERLINK("http://www.twitter.com/NathanBLawrence/status/986975034651668481", "986975034651668481")</f>
        <v/>
      </c>
      <c r="B587" s="2" t="n">
        <v>43209.6037037037</v>
      </c>
      <c r="C587" t="n">
        <v>0</v>
      </c>
      <c r="D587" t="n">
        <v>0</v>
      </c>
      <c r="E587" t="s">
        <v>593</v>
      </c>
      <c r="F587" t="s"/>
      <c r="G587" t="s"/>
      <c r="H587" t="s"/>
      <c r="I587" t="s"/>
      <c r="J587" t="n">
        <v>-0.1531</v>
      </c>
      <c r="K587" t="n">
        <v>0.348</v>
      </c>
      <c r="L587" t="n">
        <v>0.652</v>
      </c>
      <c r="M587" t="n">
        <v>0</v>
      </c>
    </row>
    <row r="588" spans="1:13">
      <c r="A588" s="1">
        <f>HYPERLINK("http://www.twitter.com/NathanBLawrence/status/986974543054102529", "986974543054102529")</f>
        <v/>
      </c>
      <c r="B588" s="2" t="n">
        <v>43209.60233796296</v>
      </c>
      <c r="C588" t="n">
        <v>0</v>
      </c>
      <c r="D588" t="n">
        <v>47</v>
      </c>
      <c r="E588" t="s">
        <v>594</v>
      </c>
      <c r="F588">
        <f>HYPERLINK("http://pbs.twimg.com/media/DbGRJkDUMAAg8Oh.jpg", "http://pbs.twimg.com/media/DbGRJkDUMAAg8Oh.jpg")</f>
        <v/>
      </c>
      <c r="G588" t="s"/>
      <c r="H588" t="s"/>
      <c r="I588" t="s"/>
      <c r="J588" t="n">
        <v>0.6249</v>
      </c>
      <c r="K588" t="n">
        <v>0</v>
      </c>
      <c r="L588" t="n">
        <v>0.823</v>
      </c>
      <c r="M588" t="n">
        <v>0.177</v>
      </c>
    </row>
    <row r="589" spans="1:13">
      <c r="A589" s="1">
        <f>HYPERLINK("http://www.twitter.com/NathanBLawrence/status/986974478629556224", "986974478629556224")</f>
        <v/>
      </c>
      <c r="B589" s="2" t="n">
        <v>43209.60216435185</v>
      </c>
      <c r="C589" t="n">
        <v>0</v>
      </c>
      <c r="D589" t="n">
        <v>11</v>
      </c>
      <c r="E589" t="s">
        <v>595</v>
      </c>
      <c r="F589">
        <f>HYPERLINK("http://pbs.twimg.com/media/DbHt_nkWkAAanAo.jpg", "http://pbs.twimg.com/media/DbHt_nkWkAAanAo.jpg")</f>
        <v/>
      </c>
      <c r="G589">
        <f>HYPERLINK("http://pbs.twimg.com/media/DbHuANrXUAEPS-Y.jpg", "http://pbs.twimg.com/media/DbHuANrXUAEPS-Y.jpg")</f>
        <v/>
      </c>
      <c r="H589">
        <f>HYPERLINK("http://pbs.twimg.com/media/DbHuA42XcAAb4hf.jpg", "http://pbs.twimg.com/media/DbHuA42XcAAb4hf.jpg")</f>
        <v/>
      </c>
      <c r="I589">
        <f>HYPERLINK("http://pbs.twimg.com/media/DbHuBe7WkAESvgr.jpg", "http://pbs.twimg.com/media/DbHuBe7WkAESvgr.jpg")</f>
        <v/>
      </c>
      <c r="J589" t="n">
        <v>-0.5266999999999999</v>
      </c>
      <c r="K589" t="n">
        <v>0.227</v>
      </c>
      <c r="L589" t="n">
        <v>0.773</v>
      </c>
      <c r="M589" t="n">
        <v>0</v>
      </c>
    </row>
    <row r="590" spans="1:13">
      <c r="A590" s="1">
        <f>HYPERLINK("http://www.twitter.com/NathanBLawrence/status/986974340028739585", "986974340028739585")</f>
        <v/>
      </c>
      <c r="B590" s="2" t="n">
        <v>43209.60178240741</v>
      </c>
      <c r="C590" t="n">
        <v>0</v>
      </c>
      <c r="D590" t="n">
        <v>0</v>
      </c>
      <c r="E590" t="s">
        <v>596</v>
      </c>
      <c r="F590" t="s"/>
      <c r="G590" t="s"/>
      <c r="H590" t="s"/>
      <c r="I590" t="s"/>
      <c r="J590" t="n">
        <v>0.5106000000000001</v>
      </c>
      <c r="K590" t="n">
        <v>0</v>
      </c>
      <c r="L590" t="n">
        <v>0.798</v>
      </c>
      <c r="M590" t="n">
        <v>0.202</v>
      </c>
    </row>
    <row r="591" spans="1:13">
      <c r="A591" s="1">
        <f>HYPERLINK("http://www.twitter.com/NathanBLawrence/status/986974216737230848", "986974216737230848")</f>
        <v/>
      </c>
      <c r="B591" s="2" t="n">
        <v>43209.60144675926</v>
      </c>
      <c r="C591" t="n">
        <v>0</v>
      </c>
      <c r="D591" t="n">
        <v>9</v>
      </c>
      <c r="E591" t="s">
        <v>597</v>
      </c>
      <c r="F591" t="s"/>
      <c r="G591" t="s"/>
      <c r="H591" t="s"/>
      <c r="I591" t="s"/>
      <c r="J591" t="n">
        <v>-0.7322</v>
      </c>
      <c r="K591" t="n">
        <v>0.255</v>
      </c>
      <c r="L591" t="n">
        <v>0.745</v>
      </c>
      <c r="M591" t="n">
        <v>0</v>
      </c>
    </row>
    <row r="592" spans="1:13">
      <c r="A592" s="1">
        <f>HYPERLINK("http://www.twitter.com/NathanBLawrence/status/986806020008808448", "986806020008808448")</f>
        <v/>
      </c>
      <c r="B592" s="2" t="n">
        <v>43209.13730324074</v>
      </c>
      <c r="C592" t="n">
        <v>0</v>
      </c>
      <c r="D592" t="n">
        <v>3</v>
      </c>
      <c r="E592" t="s">
        <v>598</v>
      </c>
      <c r="F592" t="s"/>
      <c r="G592" t="s"/>
      <c r="H592" t="s"/>
      <c r="I592" t="s"/>
      <c r="J592" t="n">
        <v>0.5023</v>
      </c>
      <c r="K592" t="n">
        <v>0</v>
      </c>
      <c r="L592" t="n">
        <v>0.876</v>
      </c>
      <c r="M592" t="n">
        <v>0.124</v>
      </c>
    </row>
    <row r="593" spans="1:13">
      <c r="A593" s="1">
        <f>HYPERLINK("http://www.twitter.com/NathanBLawrence/status/986805976224419841", "986805976224419841")</f>
        <v/>
      </c>
      <c r="B593" s="2" t="n">
        <v>43209.1371875</v>
      </c>
      <c r="C593" t="n">
        <v>0</v>
      </c>
      <c r="D593" t="n">
        <v>3</v>
      </c>
      <c r="E593" t="s">
        <v>599</v>
      </c>
      <c r="F593" t="s"/>
      <c r="G593" t="s"/>
      <c r="H593" t="s"/>
      <c r="I593" t="s"/>
      <c r="J593" t="n">
        <v>0</v>
      </c>
      <c r="K593" t="n">
        <v>0</v>
      </c>
      <c r="L593" t="n">
        <v>1</v>
      </c>
      <c r="M593" t="n">
        <v>0</v>
      </c>
    </row>
    <row r="594" spans="1:13">
      <c r="A594" s="1">
        <f>HYPERLINK("http://www.twitter.com/NathanBLawrence/status/986805902161383430", "986805902161383430")</f>
        <v/>
      </c>
      <c r="B594" s="2" t="n">
        <v>43209.13697916667</v>
      </c>
      <c r="C594" t="n">
        <v>0</v>
      </c>
      <c r="D594" t="n">
        <v>2</v>
      </c>
      <c r="E594" t="s">
        <v>600</v>
      </c>
      <c r="F594" t="s"/>
      <c r="G594" t="s"/>
      <c r="H594" t="s"/>
      <c r="I594" t="s"/>
      <c r="J594" t="n">
        <v>0.0772</v>
      </c>
      <c r="K594" t="n">
        <v>0</v>
      </c>
      <c r="L594" t="n">
        <v>0.944</v>
      </c>
      <c r="M594" t="n">
        <v>0.056</v>
      </c>
    </row>
    <row r="595" spans="1:13">
      <c r="A595" s="1">
        <f>HYPERLINK("http://www.twitter.com/NathanBLawrence/status/986601417996685313", "986601417996685313")</f>
        <v/>
      </c>
      <c r="B595" s="2" t="n">
        <v>43208.57270833333</v>
      </c>
      <c r="C595" t="n">
        <v>0</v>
      </c>
      <c r="D595" t="n">
        <v>7</v>
      </c>
      <c r="E595" t="s">
        <v>601</v>
      </c>
      <c r="F595" t="s"/>
      <c r="G595" t="s"/>
      <c r="H595" t="s"/>
      <c r="I595" t="s"/>
      <c r="J595" t="n">
        <v>0</v>
      </c>
      <c r="K595" t="n">
        <v>0</v>
      </c>
      <c r="L595" t="n">
        <v>1</v>
      </c>
      <c r="M595" t="n">
        <v>0</v>
      </c>
    </row>
    <row r="596" spans="1:13">
      <c r="A596" s="1">
        <f>HYPERLINK("http://www.twitter.com/NathanBLawrence/status/986601275423772672", "986601275423772672")</f>
        <v/>
      </c>
      <c r="B596" s="2" t="n">
        <v>43208.57231481482</v>
      </c>
      <c r="C596" t="n">
        <v>0</v>
      </c>
      <c r="D596" t="n">
        <v>8</v>
      </c>
      <c r="E596" t="s">
        <v>602</v>
      </c>
      <c r="F596" t="s"/>
      <c r="G596" t="s"/>
      <c r="H596" t="s"/>
      <c r="I596" t="s"/>
      <c r="J596" t="n">
        <v>0</v>
      </c>
      <c r="K596" t="n">
        <v>0</v>
      </c>
      <c r="L596" t="n">
        <v>1</v>
      </c>
      <c r="M596" t="n">
        <v>0</v>
      </c>
    </row>
    <row r="597" spans="1:13">
      <c r="A597" s="1">
        <f>HYPERLINK("http://www.twitter.com/NathanBLawrence/status/986601138005868545", "986601138005868545")</f>
        <v/>
      </c>
      <c r="B597" s="2" t="n">
        <v>43208.57194444445</v>
      </c>
      <c r="C597" t="n">
        <v>0</v>
      </c>
      <c r="D597" t="n">
        <v>6</v>
      </c>
      <c r="E597" t="s">
        <v>603</v>
      </c>
      <c r="F597" t="s"/>
      <c r="G597" t="s"/>
      <c r="H597" t="s"/>
      <c r="I597" t="s"/>
      <c r="J597" t="n">
        <v>0.6808</v>
      </c>
      <c r="K597" t="n">
        <v>0</v>
      </c>
      <c r="L597" t="n">
        <v>0.763</v>
      </c>
      <c r="M597" t="n">
        <v>0.237</v>
      </c>
    </row>
    <row r="598" spans="1:13">
      <c r="A598" s="1">
        <f>HYPERLINK("http://www.twitter.com/NathanBLawrence/status/986600966064615425", "986600966064615425")</f>
        <v/>
      </c>
      <c r="B598" s="2" t="n">
        <v>43208.57146990741</v>
      </c>
      <c r="C598" t="n">
        <v>0</v>
      </c>
      <c r="D598" t="n">
        <v>12</v>
      </c>
      <c r="E598" t="s">
        <v>604</v>
      </c>
      <c r="F598" t="s"/>
      <c r="G598" t="s"/>
      <c r="H598" t="s"/>
      <c r="I598" t="s"/>
      <c r="J598" t="n">
        <v>-0.34</v>
      </c>
      <c r="K598" t="n">
        <v>0.103</v>
      </c>
      <c r="L598" t="n">
        <v>0.897</v>
      </c>
      <c r="M598" t="n">
        <v>0</v>
      </c>
    </row>
    <row r="599" spans="1:13">
      <c r="A599" s="1">
        <f>HYPERLINK("http://www.twitter.com/NathanBLawrence/status/986600950377918464", "986600950377918464")</f>
        <v/>
      </c>
      <c r="B599" s="2" t="n">
        <v>43208.57142361111</v>
      </c>
      <c r="C599" t="n">
        <v>0</v>
      </c>
      <c r="D599" t="n">
        <v>7</v>
      </c>
      <c r="E599" t="s">
        <v>605</v>
      </c>
      <c r="F599" t="s"/>
      <c r="G599" t="s"/>
      <c r="H599" t="s"/>
      <c r="I599" t="s"/>
      <c r="J599" t="n">
        <v>-0.4019</v>
      </c>
      <c r="K599" t="n">
        <v>0.101</v>
      </c>
      <c r="L599" t="n">
        <v>0.899</v>
      </c>
      <c r="M599" t="n">
        <v>0</v>
      </c>
    </row>
    <row r="600" spans="1:13">
      <c r="A600" s="1">
        <f>HYPERLINK("http://www.twitter.com/NathanBLawrence/status/986600923773403136", "986600923773403136")</f>
        <v/>
      </c>
      <c r="B600" s="2" t="n">
        <v>43208.57135416667</v>
      </c>
      <c r="C600" t="n">
        <v>0</v>
      </c>
      <c r="D600" t="n">
        <v>7</v>
      </c>
      <c r="E600" t="s">
        <v>606</v>
      </c>
      <c r="F600" t="s"/>
      <c r="G600" t="s"/>
      <c r="H600" t="s"/>
      <c r="I600" t="s"/>
      <c r="J600" t="n">
        <v>-0.9125</v>
      </c>
      <c r="K600" t="n">
        <v>0.336</v>
      </c>
      <c r="L600" t="n">
        <v>0.664</v>
      </c>
      <c r="M600" t="n">
        <v>0</v>
      </c>
    </row>
    <row r="601" spans="1:13">
      <c r="A601" s="1">
        <f>HYPERLINK("http://www.twitter.com/NathanBLawrence/status/986600592947798016", "986600592947798016")</f>
        <v/>
      </c>
      <c r="B601" s="2" t="n">
        <v>43208.57043981482</v>
      </c>
      <c r="C601" t="n">
        <v>0</v>
      </c>
      <c r="D601" t="n">
        <v>7</v>
      </c>
      <c r="E601" t="s">
        <v>607</v>
      </c>
      <c r="F601" t="s"/>
      <c r="G601" t="s"/>
      <c r="H601" t="s"/>
      <c r="I601" t="s"/>
      <c r="J601" t="n">
        <v>-0.8074</v>
      </c>
      <c r="K601" t="n">
        <v>0.278</v>
      </c>
      <c r="L601" t="n">
        <v>0.722</v>
      </c>
      <c r="M601" t="n">
        <v>0</v>
      </c>
    </row>
    <row r="602" spans="1:13">
      <c r="A602" s="1">
        <f>HYPERLINK("http://www.twitter.com/NathanBLawrence/status/986600543605968896", "986600543605968896")</f>
        <v/>
      </c>
      <c r="B602" s="2" t="n">
        <v>43208.57030092592</v>
      </c>
      <c r="C602" t="n">
        <v>0</v>
      </c>
      <c r="D602" t="n">
        <v>2</v>
      </c>
      <c r="E602" t="s">
        <v>608</v>
      </c>
      <c r="F602" t="s"/>
      <c r="G602" t="s"/>
      <c r="H602" t="s"/>
      <c r="I602" t="s"/>
      <c r="J602" t="n">
        <v>0</v>
      </c>
      <c r="K602" t="n">
        <v>0</v>
      </c>
      <c r="L602" t="n">
        <v>1</v>
      </c>
      <c r="M602" t="n">
        <v>0</v>
      </c>
    </row>
    <row r="603" spans="1:13">
      <c r="A603" s="1">
        <f>HYPERLINK("http://www.twitter.com/NathanBLawrence/status/986600469144461312", "986600469144461312")</f>
        <v/>
      </c>
      <c r="B603" s="2" t="n">
        <v>43208.57009259259</v>
      </c>
      <c r="C603" t="n">
        <v>0</v>
      </c>
      <c r="D603" t="n">
        <v>6</v>
      </c>
      <c r="E603" t="s">
        <v>609</v>
      </c>
      <c r="F603" t="s"/>
      <c r="G603" t="s"/>
      <c r="H603" t="s"/>
      <c r="I603" t="s"/>
      <c r="J603" t="n">
        <v>-0.636</v>
      </c>
      <c r="K603" t="n">
        <v>0.252</v>
      </c>
      <c r="L603" t="n">
        <v>0.659</v>
      </c>
      <c r="M603" t="n">
        <v>0.089</v>
      </c>
    </row>
    <row r="604" spans="1:13">
      <c r="A604" s="1">
        <f>HYPERLINK("http://www.twitter.com/NathanBLawrence/status/986600426538766336", "986600426538766336")</f>
        <v/>
      </c>
      <c r="B604" s="2" t="n">
        <v>43208.56997685185</v>
      </c>
      <c r="C604" t="n">
        <v>0</v>
      </c>
      <c r="D604" t="n">
        <v>6</v>
      </c>
      <c r="E604" t="s">
        <v>610</v>
      </c>
      <c r="F604" t="s"/>
      <c r="G604" t="s"/>
      <c r="H604" t="s"/>
      <c r="I604" t="s"/>
      <c r="J604" t="n">
        <v>0</v>
      </c>
      <c r="K604" t="n">
        <v>0</v>
      </c>
      <c r="L604" t="n">
        <v>1</v>
      </c>
      <c r="M604" t="n">
        <v>0</v>
      </c>
    </row>
    <row r="605" spans="1:13">
      <c r="A605" s="1">
        <f>HYPERLINK("http://www.twitter.com/NathanBLawrence/status/986600380296519680", "986600380296519680")</f>
        <v/>
      </c>
      <c r="B605" s="2" t="n">
        <v>43208.56984953704</v>
      </c>
      <c r="C605" t="n">
        <v>0</v>
      </c>
      <c r="D605" t="n">
        <v>0</v>
      </c>
      <c r="E605" t="s">
        <v>611</v>
      </c>
      <c r="F605" t="s"/>
      <c r="G605" t="s"/>
      <c r="H605" t="s"/>
      <c r="I605" t="s"/>
      <c r="J605" t="n">
        <v>0</v>
      </c>
      <c r="K605" t="n">
        <v>0</v>
      </c>
      <c r="L605" t="n">
        <v>1</v>
      </c>
      <c r="M605" t="n">
        <v>0</v>
      </c>
    </row>
    <row r="606" spans="1:13">
      <c r="A606" s="1">
        <f>HYPERLINK("http://www.twitter.com/NathanBLawrence/status/986599851621306368", "986599851621306368")</f>
        <v/>
      </c>
      <c r="B606" s="2" t="n">
        <v>43208.56839120371</v>
      </c>
      <c r="C606" t="n">
        <v>2</v>
      </c>
      <c r="D606" t="n">
        <v>0</v>
      </c>
      <c r="E606" t="s">
        <v>612</v>
      </c>
      <c r="F606" t="s"/>
      <c r="G606" t="s"/>
      <c r="H606" t="s"/>
      <c r="I606" t="s"/>
      <c r="J606" t="n">
        <v>-0.5859</v>
      </c>
      <c r="K606" t="n">
        <v>0.231</v>
      </c>
      <c r="L606" t="n">
        <v>0.769</v>
      </c>
      <c r="M606" t="n">
        <v>0</v>
      </c>
    </row>
    <row r="607" spans="1:13">
      <c r="A607" s="1">
        <f>HYPERLINK("http://www.twitter.com/NathanBLawrence/status/986335668413575170", "986335668413575170")</f>
        <v/>
      </c>
      <c r="B607" s="2" t="n">
        <v>43207.83938657407</v>
      </c>
      <c r="C607" t="n">
        <v>0</v>
      </c>
      <c r="D607" t="n">
        <v>3</v>
      </c>
      <c r="E607" t="s">
        <v>613</v>
      </c>
      <c r="F607" t="s"/>
      <c r="G607" t="s"/>
      <c r="H607" t="s"/>
      <c r="I607" t="s"/>
      <c r="J607" t="n">
        <v>-0.8481</v>
      </c>
      <c r="K607" t="n">
        <v>0.351</v>
      </c>
      <c r="L607" t="n">
        <v>0.649</v>
      </c>
      <c r="M607" t="n">
        <v>0</v>
      </c>
    </row>
    <row r="608" spans="1:13">
      <c r="A608" s="1">
        <f>HYPERLINK("http://www.twitter.com/NathanBLawrence/status/986325346483167232", "986325346483167232")</f>
        <v/>
      </c>
      <c r="B608" s="2" t="n">
        <v>43207.81090277778</v>
      </c>
      <c r="C608" t="n">
        <v>0</v>
      </c>
      <c r="D608" t="n">
        <v>0</v>
      </c>
      <c r="E608" t="s">
        <v>614</v>
      </c>
      <c r="F608" t="s"/>
      <c r="G608" t="s"/>
      <c r="H608" t="s"/>
      <c r="I608" t="s"/>
      <c r="J608" t="n">
        <v>0</v>
      </c>
      <c r="K608" t="n">
        <v>0</v>
      </c>
      <c r="L608" t="n">
        <v>1</v>
      </c>
      <c r="M608" t="n">
        <v>0</v>
      </c>
    </row>
    <row r="609" spans="1:13">
      <c r="A609" s="1">
        <f>HYPERLINK("http://www.twitter.com/NathanBLawrence/status/986324300264296448", "986324300264296448")</f>
        <v/>
      </c>
      <c r="B609" s="2" t="n">
        <v>43207.80800925926</v>
      </c>
      <c r="C609" t="n">
        <v>0</v>
      </c>
      <c r="D609" t="n">
        <v>18</v>
      </c>
      <c r="E609" t="s">
        <v>615</v>
      </c>
      <c r="F609">
        <f>HYPERLINK("http://pbs.twimg.com/media/DbAZOmZXUAIdnQI.jpg", "http://pbs.twimg.com/media/DbAZOmZXUAIdnQI.jpg")</f>
        <v/>
      </c>
      <c r="G609" t="s"/>
      <c r="H609" t="s"/>
      <c r="I609" t="s"/>
      <c r="J609" t="n">
        <v>-0.3612</v>
      </c>
      <c r="K609" t="n">
        <v>0.102</v>
      </c>
      <c r="L609" t="n">
        <v>0.898</v>
      </c>
      <c r="M609" t="n">
        <v>0</v>
      </c>
    </row>
    <row r="610" spans="1:13">
      <c r="A610" s="1">
        <f>HYPERLINK("http://www.twitter.com/NathanBLawrence/status/986324204877418496", "986324204877418496")</f>
        <v/>
      </c>
      <c r="B610" s="2" t="n">
        <v>43207.80775462963</v>
      </c>
      <c r="C610" t="n">
        <v>0</v>
      </c>
      <c r="D610" t="n">
        <v>3</v>
      </c>
      <c r="E610" t="s">
        <v>616</v>
      </c>
      <c r="F610">
        <f>HYPERLINK("http://pbs.twimg.com/media/DbAdLMKW0AAob7W.jpg", "http://pbs.twimg.com/media/DbAdLMKW0AAob7W.jpg")</f>
        <v/>
      </c>
      <c r="G610">
        <f>HYPERLINK("http://pbs.twimg.com/media/DbAdMTZXUAEXiNP.jpg", "http://pbs.twimg.com/media/DbAdMTZXUAEXiNP.jpg")</f>
        <v/>
      </c>
      <c r="H610" t="s"/>
      <c r="I610" t="s"/>
      <c r="J610" t="n">
        <v>0</v>
      </c>
      <c r="K610" t="n">
        <v>0</v>
      </c>
      <c r="L610" t="n">
        <v>1</v>
      </c>
      <c r="M610" t="n">
        <v>0</v>
      </c>
    </row>
    <row r="611" spans="1:13">
      <c r="A611" s="1">
        <f>HYPERLINK("http://www.twitter.com/NathanBLawrence/status/986324174804344832", "986324174804344832")</f>
        <v/>
      </c>
      <c r="B611" s="2" t="n">
        <v>43207.80766203703</v>
      </c>
      <c r="C611" t="n">
        <v>0</v>
      </c>
      <c r="D611" t="n">
        <v>3</v>
      </c>
      <c r="E611" t="s">
        <v>617</v>
      </c>
      <c r="F611">
        <f>HYPERLINK("http://pbs.twimg.com/media/DbAaXQ3VMAYPeb2.jpg", "http://pbs.twimg.com/media/DbAaXQ3VMAYPeb2.jpg")</f>
        <v/>
      </c>
      <c r="G611" t="s"/>
      <c r="H611" t="s"/>
      <c r="I611" t="s"/>
      <c r="J611" t="n">
        <v>0</v>
      </c>
      <c r="K611" t="n">
        <v>0</v>
      </c>
      <c r="L611" t="n">
        <v>1</v>
      </c>
      <c r="M611" t="n">
        <v>0</v>
      </c>
    </row>
    <row r="612" spans="1:13">
      <c r="A612" s="1">
        <f>HYPERLINK("http://www.twitter.com/NathanBLawrence/status/986312892365582336", "986312892365582336")</f>
        <v/>
      </c>
      <c r="B612" s="2" t="n">
        <v>43207.77653935185</v>
      </c>
      <c r="C612" t="n">
        <v>0</v>
      </c>
      <c r="D612" t="n">
        <v>4</v>
      </c>
      <c r="E612" t="s">
        <v>618</v>
      </c>
      <c r="F612">
        <f>HYPERLINK("http://pbs.twimg.com/media/DbAWEC9UwAA2SCu.jpg", "http://pbs.twimg.com/media/DbAWEC9UwAA2SCu.jpg")</f>
        <v/>
      </c>
      <c r="G612" t="s"/>
      <c r="H612" t="s"/>
      <c r="I612" t="s"/>
      <c r="J612" t="n">
        <v>0</v>
      </c>
      <c r="K612" t="n">
        <v>0</v>
      </c>
      <c r="L612" t="n">
        <v>1</v>
      </c>
      <c r="M612" t="n">
        <v>0</v>
      </c>
    </row>
    <row r="613" spans="1:13">
      <c r="A613" s="1">
        <f>HYPERLINK("http://www.twitter.com/NathanBLawrence/status/986312795854602240", "986312795854602240")</f>
        <v/>
      </c>
      <c r="B613" s="2" t="n">
        <v>43207.77626157407</v>
      </c>
      <c r="C613" t="n">
        <v>7</v>
      </c>
      <c r="D613" t="n">
        <v>3</v>
      </c>
      <c r="E613" t="s">
        <v>619</v>
      </c>
      <c r="F613" t="s"/>
      <c r="G613" t="s"/>
      <c r="H613" t="s"/>
      <c r="I613" t="s"/>
      <c r="J613" t="n">
        <v>-0.6486</v>
      </c>
      <c r="K613" t="n">
        <v>0.122</v>
      </c>
      <c r="L613" t="n">
        <v>0.878</v>
      </c>
      <c r="M613" t="n">
        <v>0</v>
      </c>
    </row>
    <row r="614" spans="1:13">
      <c r="A614" s="1">
        <f>HYPERLINK("http://www.twitter.com/NathanBLawrence/status/986311434215837696", "986311434215837696")</f>
        <v/>
      </c>
      <c r="B614" s="2" t="n">
        <v>43207.77251157408</v>
      </c>
      <c r="C614" t="n">
        <v>0</v>
      </c>
      <c r="D614" t="n">
        <v>4</v>
      </c>
      <c r="E614" t="s">
        <v>620</v>
      </c>
      <c r="F614">
        <f>HYPERLINK("http://pbs.twimg.com/media/DbASmdWW0AAbtAM.jpg", "http://pbs.twimg.com/media/DbASmdWW0AAbtAM.jpg")</f>
        <v/>
      </c>
      <c r="G614" t="s"/>
      <c r="H614" t="s"/>
      <c r="I614" t="s"/>
      <c r="J614" t="n">
        <v>0</v>
      </c>
      <c r="K614" t="n">
        <v>0</v>
      </c>
      <c r="L614" t="n">
        <v>1</v>
      </c>
      <c r="M614" t="n">
        <v>0</v>
      </c>
    </row>
    <row r="615" spans="1:13">
      <c r="A615" s="1">
        <f>HYPERLINK("http://www.twitter.com/NathanBLawrence/status/986311359020326912", "986311359020326912")</f>
        <v/>
      </c>
      <c r="B615" s="2" t="n">
        <v>43207.77230324074</v>
      </c>
      <c r="C615" t="n">
        <v>0</v>
      </c>
      <c r="D615" t="n">
        <v>13</v>
      </c>
      <c r="E615" t="s">
        <v>621</v>
      </c>
      <c r="F615">
        <f>HYPERLINK("http://pbs.twimg.com/media/DbARwtlW4AAMmsg.jpg", "http://pbs.twimg.com/media/DbARwtlW4AAMmsg.jpg")</f>
        <v/>
      </c>
      <c r="G615" t="s"/>
      <c r="H615" t="s"/>
      <c r="I615" t="s"/>
      <c r="J615" t="n">
        <v>0</v>
      </c>
      <c r="K615" t="n">
        <v>0</v>
      </c>
      <c r="L615" t="n">
        <v>1</v>
      </c>
      <c r="M615" t="n">
        <v>0</v>
      </c>
    </row>
    <row r="616" spans="1:13">
      <c r="A616" s="1">
        <f>HYPERLINK("http://www.twitter.com/NathanBLawrence/status/986308094576812034", "986308094576812034")</f>
        <v/>
      </c>
      <c r="B616" s="2" t="n">
        <v>43207.76329861111</v>
      </c>
      <c r="C616" t="n">
        <v>0</v>
      </c>
      <c r="D616" t="n">
        <v>8</v>
      </c>
      <c r="E616" t="s">
        <v>622</v>
      </c>
      <c r="F616" t="s"/>
      <c r="G616" t="s"/>
      <c r="H616" t="s"/>
      <c r="I616" t="s"/>
      <c r="J616" t="n">
        <v>0.1027</v>
      </c>
      <c r="K616" t="n">
        <v>0</v>
      </c>
      <c r="L616" t="n">
        <v>0.949</v>
      </c>
      <c r="M616" t="n">
        <v>0.051</v>
      </c>
    </row>
    <row r="617" spans="1:13">
      <c r="A617" s="1">
        <f>HYPERLINK("http://www.twitter.com/NathanBLawrence/status/986308086372749317", "986308086372749317")</f>
        <v/>
      </c>
      <c r="B617" s="2" t="n">
        <v>43207.76327546296</v>
      </c>
      <c r="C617" t="n">
        <v>0</v>
      </c>
      <c r="D617" t="n">
        <v>9</v>
      </c>
      <c r="E617" t="s">
        <v>623</v>
      </c>
      <c r="F617" t="s"/>
      <c r="G617" t="s"/>
      <c r="H617" t="s"/>
      <c r="I617" t="s"/>
      <c r="J617" t="n">
        <v>0.5984</v>
      </c>
      <c r="K617" t="n">
        <v>0</v>
      </c>
      <c r="L617" t="n">
        <v>0.777</v>
      </c>
      <c r="M617" t="n">
        <v>0.223</v>
      </c>
    </row>
    <row r="618" spans="1:13">
      <c r="A618" s="1">
        <f>HYPERLINK("http://www.twitter.com/NathanBLawrence/status/986307945989398528", "986307945989398528")</f>
        <v/>
      </c>
      <c r="B618" s="2" t="n">
        <v>43207.76288194444</v>
      </c>
      <c r="C618" t="n">
        <v>0</v>
      </c>
      <c r="D618" t="n">
        <v>11</v>
      </c>
      <c r="E618" t="s">
        <v>624</v>
      </c>
      <c r="F618" t="s"/>
      <c r="G618" t="s"/>
      <c r="H618" t="s"/>
      <c r="I618" t="s"/>
      <c r="J618" t="n">
        <v>-0.296</v>
      </c>
      <c r="K618" t="n">
        <v>0.095</v>
      </c>
      <c r="L618" t="n">
        <v>0.905</v>
      </c>
      <c r="M618" t="n">
        <v>0</v>
      </c>
    </row>
    <row r="619" spans="1:13">
      <c r="A619" s="1">
        <f>HYPERLINK("http://www.twitter.com/NathanBLawrence/status/986307534171631617", "986307534171631617")</f>
        <v/>
      </c>
      <c r="B619" s="2" t="n">
        <v>43207.76174768519</v>
      </c>
      <c r="C619" t="n">
        <v>0</v>
      </c>
      <c r="D619" t="n">
        <v>1</v>
      </c>
      <c r="E619" t="s">
        <v>625</v>
      </c>
      <c r="F619" t="s"/>
      <c r="G619" t="s"/>
      <c r="H619" t="s"/>
      <c r="I619" t="s"/>
      <c r="J619" t="n">
        <v>0.5862000000000001</v>
      </c>
      <c r="K619" t="n">
        <v>0</v>
      </c>
      <c r="L619" t="n">
        <v>0.78</v>
      </c>
      <c r="M619" t="n">
        <v>0.22</v>
      </c>
    </row>
    <row r="620" spans="1:13">
      <c r="A620" s="1">
        <f>HYPERLINK("http://www.twitter.com/NathanBLawrence/status/986306889909788673", "986306889909788673")</f>
        <v/>
      </c>
      <c r="B620" s="2" t="n">
        <v>43207.75996527778</v>
      </c>
      <c r="C620" t="n">
        <v>0</v>
      </c>
      <c r="D620" t="n">
        <v>2</v>
      </c>
      <c r="E620" t="s">
        <v>626</v>
      </c>
      <c r="F620" t="s"/>
      <c r="G620" t="s"/>
      <c r="H620" t="s"/>
      <c r="I620" t="s"/>
      <c r="J620" t="n">
        <v>-0.6767</v>
      </c>
      <c r="K620" t="n">
        <v>0.218</v>
      </c>
      <c r="L620" t="n">
        <v>0.782</v>
      </c>
      <c r="M620" t="n">
        <v>0</v>
      </c>
    </row>
    <row r="621" spans="1:13">
      <c r="A621" s="1">
        <f>HYPERLINK("http://www.twitter.com/NathanBLawrence/status/986305720160268288", "986305720160268288")</f>
        <v/>
      </c>
      <c r="B621" s="2" t="n">
        <v>43207.75674768518</v>
      </c>
      <c r="C621" t="n">
        <v>1</v>
      </c>
      <c r="D621" t="n">
        <v>1</v>
      </c>
      <c r="E621" t="s">
        <v>627</v>
      </c>
      <c r="F621" t="s"/>
      <c r="G621" t="s"/>
      <c r="H621" t="s"/>
      <c r="I621" t="s"/>
      <c r="J621" t="n">
        <v>0.8176</v>
      </c>
      <c r="K621" t="n">
        <v>0</v>
      </c>
      <c r="L621" t="n">
        <v>0.5639999999999999</v>
      </c>
      <c r="M621" t="n">
        <v>0.436</v>
      </c>
    </row>
    <row r="622" spans="1:13">
      <c r="A622" s="1">
        <f>HYPERLINK("http://www.twitter.com/NathanBLawrence/status/986304984689016832", "986304984689016832")</f>
        <v/>
      </c>
      <c r="B622" s="2" t="n">
        <v>43207.75471064815</v>
      </c>
      <c r="C622" t="n">
        <v>1</v>
      </c>
      <c r="D622" t="n">
        <v>0</v>
      </c>
      <c r="E622" t="s">
        <v>628</v>
      </c>
      <c r="F622" t="s"/>
      <c r="G622" t="s"/>
      <c r="H622" t="s"/>
      <c r="I622" t="s"/>
      <c r="J622" t="n">
        <v>0</v>
      </c>
      <c r="K622" t="n">
        <v>0</v>
      </c>
      <c r="L622" t="n">
        <v>1</v>
      </c>
      <c r="M622" t="n">
        <v>0</v>
      </c>
    </row>
    <row r="623" spans="1:13">
      <c r="A623" s="1">
        <f>HYPERLINK("http://www.twitter.com/NathanBLawrence/status/986302485152268289", "986302485152268289")</f>
        <v/>
      </c>
      <c r="B623" s="2" t="n">
        <v>43207.7478125</v>
      </c>
      <c r="C623" t="n">
        <v>0</v>
      </c>
      <c r="D623" t="n">
        <v>13</v>
      </c>
      <c r="E623" t="s">
        <v>629</v>
      </c>
      <c r="F623" t="s"/>
      <c r="G623" t="s"/>
      <c r="H623" t="s"/>
      <c r="I623" t="s"/>
      <c r="J623" t="n">
        <v>-0.6808</v>
      </c>
      <c r="K623" t="n">
        <v>0.213</v>
      </c>
      <c r="L623" t="n">
        <v>0.787</v>
      </c>
      <c r="M623" t="n">
        <v>0</v>
      </c>
    </row>
    <row r="624" spans="1:13">
      <c r="A624" s="1">
        <f>HYPERLINK("http://www.twitter.com/NathanBLawrence/status/986302228590989319", "986302228590989319")</f>
        <v/>
      </c>
      <c r="B624" s="2" t="n">
        <v>43207.74710648148</v>
      </c>
      <c r="C624" t="n">
        <v>0</v>
      </c>
      <c r="D624" t="n">
        <v>2</v>
      </c>
      <c r="E624" t="s">
        <v>630</v>
      </c>
      <c r="F624" t="s"/>
      <c r="G624" t="s"/>
      <c r="H624" t="s"/>
      <c r="I624" t="s"/>
      <c r="J624" t="n">
        <v>-0.7506</v>
      </c>
      <c r="K624" t="n">
        <v>0.348</v>
      </c>
      <c r="L624" t="n">
        <v>0.652</v>
      </c>
      <c r="M624" t="n">
        <v>0</v>
      </c>
    </row>
    <row r="625" spans="1:13">
      <c r="A625" s="1">
        <f>HYPERLINK("http://www.twitter.com/NathanBLawrence/status/986239330397044736", "986239330397044736")</f>
        <v/>
      </c>
      <c r="B625" s="2" t="n">
        <v>43207.57354166666</v>
      </c>
      <c r="C625" t="n">
        <v>0</v>
      </c>
      <c r="D625" t="n">
        <v>0</v>
      </c>
      <c r="E625" t="s">
        <v>631</v>
      </c>
      <c r="F625" t="s"/>
      <c r="G625" t="s"/>
      <c r="H625" t="s"/>
      <c r="I625" t="s"/>
      <c r="J625" t="n">
        <v>0</v>
      </c>
      <c r="K625" t="n">
        <v>0</v>
      </c>
      <c r="L625" t="n">
        <v>1</v>
      </c>
      <c r="M625" t="n">
        <v>0</v>
      </c>
    </row>
    <row r="626" spans="1:13">
      <c r="A626" s="1">
        <f>HYPERLINK("http://www.twitter.com/NathanBLawrence/status/986239022988066824", "986239022988066824")</f>
        <v/>
      </c>
      <c r="B626" s="2" t="n">
        <v>43207.57269675926</v>
      </c>
      <c r="C626" t="n">
        <v>0</v>
      </c>
      <c r="D626" t="n">
        <v>9</v>
      </c>
      <c r="E626" t="s">
        <v>632</v>
      </c>
      <c r="F626" t="s"/>
      <c r="G626" t="s"/>
      <c r="H626" t="s"/>
      <c r="I626" t="s"/>
      <c r="J626" t="n">
        <v>0.7438</v>
      </c>
      <c r="K626" t="n">
        <v>0</v>
      </c>
      <c r="L626" t="n">
        <v>0.732</v>
      </c>
      <c r="M626" t="n">
        <v>0.268</v>
      </c>
    </row>
    <row r="627" spans="1:13">
      <c r="A627" s="1">
        <f>HYPERLINK("http://www.twitter.com/NathanBLawrence/status/986238466802384897", "986238466802384897")</f>
        <v/>
      </c>
      <c r="B627" s="2" t="n">
        <v>43207.57115740741</v>
      </c>
      <c r="C627" t="n">
        <v>0</v>
      </c>
      <c r="D627" t="n">
        <v>9</v>
      </c>
      <c r="E627" t="s">
        <v>633</v>
      </c>
      <c r="F627">
        <f>HYPERLINK("http://pbs.twimg.com/media/Daw7LNSVMAAdETz.jpg", "http://pbs.twimg.com/media/Daw7LNSVMAAdETz.jpg")</f>
        <v/>
      </c>
      <c r="G627" t="s"/>
      <c r="H627" t="s"/>
      <c r="I627" t="s"/>
      <c r="J627" t="n">
        <v>0</v>
      </c>
      <c r="K627" t="n">
        <v>0</v>
      </c>
      <c r="L627" t="n">
        <v>1</v>
      </c>
      <c r="M627" t="n">
        <v>0</v>
      </c>
    </row>
    <row r="628" spans="1:13">
      <c r="A628" s="1">
        <f>HYPERLINK("http://www.twitter.com/NathanBLawrence/status/986238206680096768", "986238206680096768")</f>
        <v/>
      </c>
      <c r="B628" s="2" t="n">
        <v>43207.57043981482</v>
      </c>
      <c r="C628" t="n">
        <v>0</v>
      </c>
      <c r="D628" t="n">
        <v>3</v>
      </c>
      <c r="E628" t="s">
        <v>634</v>
      </c>
      <c r="F628" t="s"/>
      <c r="G628" t="s"/>
      <c r="H628" t="s"/>
      <c r="I628" t="s"/>
      <c r="J628" t="n">
        <v>0.3397</v>
      </c>
      <c r="K628" t="n">
        <v>0.107</v>
      </c>
      <c r="L628" t="n">
        <v>0.6840000000000001</v>
      </c>
      <c r="M628" t="n">
        <v>0.209</v>
      </c>
    </row>
    <row r="629" spans="1:13">
      <c r="A629" s="1">
        <f>HYPERLINK("http://www.twitter.com/NathanBLawrence/status/986238107207921668", "986238107207921668")</f>
        <v/>
      </c>
      <c r="B629" s="2" t="n">
        <v>43207.57016203704</v>
      </c>
      <c r="C629" t="n">
        <v>0</v>
      </c>
      <c r="D629" t="n">
        <v>0</v>
      </c>
      <c r="E629" t="s">
        <v>635</v>
      </c>
      <c r="F629" t="s"/>
      <c r="G629" t="s"/>
      <c r="H629" t="s"/>
      <c r="I629" t="s"/>
      <c r="J629" t="n">
        <v>-0.743</v>
      </c>
      <c r="K629" t="n">
        <v>0.296</v>
      </c>
      <c r="L629" t="n">
        <v>0.704</v>
      </c>
      <c r="M629" t="n">
        <v>0</v>
      </c>
    </row>
    <row r="630" spans="1:13">
      <c r="A630" s="1">
        <f>HYPERLINK("http://www.twitter.com/NathanBLawrence/status/986237873916608512", "986237873916608512")</f>
        <v/>
      </c>
      <c r="B630" s="2" t="n">
        <v>43207.56952546296</v>
      </c>
      <c r="C630" t="n">
        <v>0</v>
      </c>
      <c r="D630" t="n">
        <v>2</v>
      </c>
      <c r="E630" t="s">
        <v>636</v>
      </c>
      <c r="F630" t="s"/>
      <c r="G630" t="s"/>
      <c r="H630" t="s"/>
      <c r="I630" t="s"/>
      <c r="J630" t="n">
        <v>-0.8555</v>
      </c>
      <c r="K630" t="n">
        <v>0.321</v>
      </c>
      <c r="L630" t="n">
        <v>0.679</v>
      </c>
      <c r="M630" t="n">
        <v>0</v>
      </c>
    </row>
    <row r="631" spans="1:13">
      <c r="A631" s="1">
        <f>HYPERLINK("http://www.twitter.com/NathanBLawrence/status/986237768870367232", "986237768870367232")</f>
        <v/>
      </c>
      <c r="B631" s="2" t="n">
        <v>43207.56923611111</v>
      </c>
      <c r="C631" t="n">
        <v>1</v>
      </c>
      <c r="D631" t="n">
        <v>0</v>
      </c>
      <c r="E631" t="s">
        <v>637</v>
      </c>
      <c r="F631" t="s"/>
      <c r="G631" t="s"/>
      <c r="H631" t="s"/>
      <c r="I631" t="s"/>
      <c r="J631" t="n">
        <v>-0.3612</v>
      </c>
      <c r="K631" t="n">
        <v>0.263</v>
      </c>
      <c r="L631" t="n">
        <v>0.737</v>
      </c>
      <c r="M631" t="n">
        <v>0</v>
      </c>
    </row>
    <row r="632" spans="1:13">
      <c r="A632" s="1">
        <f>HYPERLINK("http://www.twitter.com/NathanBLawrence/status/986237676977205251", "986237676977205251")</f>
        <v/>
      </c>
      <c r="B632" s="2" t="n">
        <v>43207.56898148148</v>
      </c>
      <c r="C632" t="n">
        <v>0</v>
      </c>
      <c r="D632" t="n">
        <v>0</v>
      </c>
      <c r="E632" t="s">
        <v>638</v>
      </c>
      <c r="F632" t="s"/>
      <c r="G632" t="s"/>
      <c r="H632" t="s"/>
      <c r="I632" t="s"/>
      <c r="J632" t="n">
        <v>0.6124000000000001</v>
      </c>
      <c r="K632" t="n">
        <v>0</v>
      </c>
      <c r="L632" t="n">
        <v>0.75</v>
      </c>
      <c r="M632" t="n">
        <v>0.25</v>
      </c>
    </row>
    <row r="633" spans="1:13">
      <c r="A633" s="1">
        <f>HYPERLINK("http://www.twitter.com/NathanBLawrence/status/986237341797879808", "986237341797879808")</f>
        <v/>
      </c>
      <c r="B633" s="2" t="n">
        <v>43207.56805555556</v>
      </c>
      <c r="C633" t="n">
        <v>0</v>
      </c>
      <c r="D633" t="n">
        <v>0</v>
      </c>
      <c r="E633" t="s">
        <v>639</v>
      </c>
      <c r="F633" t="s"/>
      <c r="G633" t="s"/>
      <c r="H633" t="s"/>
      <c r="I633" t="s"/>
      <c r="J633" t="n">
        <v>-0.5106000000000001</v>
      </c>
      <c r="K633" t="n">
        <v>0.164</v>
      </c>
      <c r="L633" t="n">
        <v>0.716</v>
      </c>
      <c r="M633" t="n">
        <v>0.12</v>
      </c>
    </row>
    <row r="634" spans="1:13">
      <c r="A634" s="1">
        <f>HYPERLINK("http://www.twitter.com/NathanBLawrence/status/986236788980273152", "986236788980273152")</f>
        <v/>
      </c>
      <c r="B634" s="2" t="n">
        <v>43207.56652777778</v>
      </c>
      <c r="C634" t="n">
        <v>0</v>
      </c>
      <c r="D634" t="n">
        <v>9</v>
      </c>
      <c r="E634" t="s">
        <v>640</v>
      </c>
      <c r="F634" t="s"/>
      <c r="G634" t="s"/>
      <c r="H634" t="s"/>
      <c r="I634" t="s"/>
      <c r="J634" t="n">
        <v>-0.7088</v>
      </c>
      <c r="K634" t="n">
        <v>0.329</v>
      </c>
      <c r="L634" t="n">
        <v>0.671</v>
      </c>
      <c r="M634" t="n">
        <v>0</v>
      </c>
    </row>
    <row r="635" spans="1:13">
      <c r="A635" s="1">
        <f>HYPERLINK("http://www.twitter.com/NathanBLawrence/status/986236622130774016", "986236622130774016")</f>
        <v/>
      </c>
      <c r="B635" s="2" t="n">
        <v>43207.56606481481</v>
      </c>
      <c r="C635" t="n">
        <v>0</v>
      </c>
      <c r="D635" t="n">
        <v>5</v>
      </c>
      <c r="E635" t="s">
        <v>641</v>
      </c>
      <c r="F635" t="s"/>
      <c r="G635" t="s"/>
      <c r="H635" t="s"/>
      <c r="I635" t="s"/>
      <c r="J635" t="n">
        <v>-0.6808</v>
      </c>
      <c r="K635" t="n">
        <v>0.228</v>
      </c>
      <c r="L635" t="n">
        <v>0.772</v>
      </c>
      <c r="M635" t="n">
        <v>0</v>
      </c>
    </row>
    <row r="636" spans="1:13">
      <c r="A636" s="1">
        <f>HYPERLINK("http://www.twitter.com/NathanBLawrence/status/986236488324132864", "986236488324132864")</f>
        <v/>
      </c>
      <c r="B636" s="2" t="n">
        <v>43207.56569444444</v>
      </c>
      <c r="C636" t="n">
        <v>0</v>
      </c>
      <c r="D636" t="n">
        <v>2</v>
      </c>
      <c r="E636" t="s">
        <v>642</v>
      </c>
      <c r="F636" t="s"/>
      <c r="G636" t="s"/>
      <c r="H636" t="s"/>
      <c r="I636" t="s"/>
      <c r="J636" t="n">
        <v>0</v>
      </c>
      <c r="K636" t="n">
        <v>0</v>
      </c>
      <c r="L636" t="n">
        <v>1</v>
      </c>
      <c r="M636" t="n">
        <v>0</v>
      </c>
    </row>
    <row r="637" spans="1:13">
      <c r="A637" s="1">
        <f>HYPERLINK("http://www.twitter.com/NathanBLawrence/status/986082450735591424", "986082450735591424")</f>
        <v/>
      </c>
      <c r="B637" s="2" t="n">
        <v>43207.14063657408</v>
      </c>
      <c r="C637" t="n">
        <v>0</v>
      </c>
      <c r="D637" t="n">
        <v>12</v>
      </c>
      <c r="E637" t="s">
        <v>643</v>
      </c>
      <c r="F637" t="s"/>
      <c r="G637" t="s"/>
      <c r="H637" t="s"/>
      <c r="I637" t="s"/>
      <c r="J637" t="n">
        <v>-0.3089</v>
      </c>
      <c r="K637" t="n">
        <v>0.097</v>
      </c>
      <c r="L637" t="n">
        <v>0.903</v>
      </c>
      <c r="M637" t="n">
        <v>0</v>
      </c>
    </row>
    <row r="638" spans="1:13">
      <c r="A638" s="1">
        <f>HYPERLINK("http://www.twitter.com/NathanBLawrence/status/986082128516517888", "986082128516517888")</f>
        <v/>
      </c>
      <c r="B638" s="2" t="n">
        <v>43207.13974537037</v>
      </c>
      <c r="C638" t="n">
        <v>0</v>
      </c>
      <c r="D638" t="n">
        <v>2</v>
      </c>
      <c r="E638" t="s">
        <v>644</v>
      </c>
      <c r="F638" t="s"/>
      <c r="G638" t="s"/>
      <c r="H638" t="s"/>
      <c r="I638" t="s"/>
      <c r="J638" t="n">
        <v>0.4019</v>
      </c>
      <c r="K638" t="n">
        <v>0</v>
      </c>
      <c r="L638" t="n">
        <v>0.863</v>
      </c>
      <c r="M638" t="n">
        <v>0.137</v>
      </c>
    </row>
    <row r="639" spans="1:13">
      <c r="A639" s="1">
        <f>HYPERLINK("http://www.twitter.com/NathanBLawrence/status/986081506593509376", "986081506593509376")</f>
        <v/>
      </c>
      <c r="B639" s="2" t="n">
        <v>43207.13803240741</v>
      </c>
      <c r="C639" t="n">
        <v>0</v>
      </c>
      <c r="D639" t="n">
        <v>3</v>
      </c>
      <c r="E639" t="s">
        <v>645</v>
      </c>
      <c r="F639" t="s"/>
      <c r="G639" t="s"/>
      <c r="H639" t="s"/>
      <c r="I639" t="s"/>
      <c r="J639" t="n">
        <v>-0.5719</v>
      </c>
      <c r="K639" t="n">
        <v>0.207</v>
      </c>
      <c r="L639" t="n">
        <v>0.793</v>
      </c>
      <c r="M639" t="n">
        <v>0</v>
      </c>
    </row>
    <row r="640" spans="1:13">
      <c r="A640" s="1">
        <f>HYPERLINK("http://www.twitter.com/NathanBLawrence/status/986081184949170177", "986081184949170177")</f>
        <v/>
      </c>
      <c r="B640" s="2" t="n">
        <v>43207.1371412037</v>
      </c>
      <c r="C640" t="n">
        <v>0</v>
      </c>
      <c r="D640" t="n">
        <v>10</v>
      </c>
      <c r="E640" t="s">
        <v>646</v>
      </c>
      <c r="F640" t="s"/>
      <c r="G640" t="s"/>
      <c r="H640" t="s"/>
      <c r="I640" t="s"/>
      <c r="J640" t="n">
        <v>-0.128</v>
      </c>
      <c r="K640" t="n">
        <v>0.224</v>
      </c>
      <c r="L640" t="n">
        <v>0.57</v>
      </c>
      <c r="M640" t="n">
        <v>0.205</v>
      </c>
    </row>
    <row r="641" spans="1:13">
      <c r="A641" s="1">
        <f>HYPERLINK("http://www.twitter.com/NathanBLawrence/status/986080782459572225", "986080782459572225")</f>
        <v/>
      </c>
      <c r="B641" s="2" t="n">
        <v>43207.1360300926</v>
      </c>
      <c r="C641" t="n">
        <v>0</v>
      </c>
      <c r="D641" t="n">
        <v>9</v>
      </c>
      <c r="E641" t="s">
        <v>647</v>
      </c>
      <c r="F641">
        <f>HYPERLINK("http://pbs.twimg.com/media/DaoY5IOV4AA_Gp3.jpg", "http://pbs.twimg.com/media/DaoY5IOV4AA_Gp3.jpg")</f>
        <v/>
      </c>
      <c r="G641">
        <f>HYPERLINK("http://pbs.twimg.com/media/DaoY6U0UQAEbWwK.jpg", "http://pbs.twimg.com/media/DaoY6U0UQAEbWwK.jpg")</f>
        <v/>
      </c>
      <c r="H641" t="s"/>
      <c r="I641" t="s"/>
      <c r="J641" t="n">
        <v>0</v>
      </c>
      <c r="K641" t="n">
        <v>0</v>
      </c>
      <c r="L641" t="n">
        <v>1</v>
      </c>
      <c r="M641" t="n">
        <v>0</v>
      </c>
    </row>
    <row r="642" spans="1:13">
      <c r="A642" s="1">
        <f>HYPERLINK("http://www.twitter.com/NathanBLawrence/status/986080717531688961", "986080717531688961")</f>
        <v/>
      </c>
      <c r="B642" s="2" t="n">
        <v>43207.13585648148</v>
      </c>
      <c r="C642" t="n">
        <v>0</v>
      </c>
      <c r="D642" t="n">
        <v>4</v>
      </c>
      <c r="E642" t="s">
        <v>648</v>
      </c>
      <c r="F642" t="s"/>
      <c r="G642" t="s"/>
      <c r="H642" t="s"/>
      <c r="I642" t="s"/>
      <c r="J642" t="n">
        <v>0.296</v>
      </c>
      <c r="K642" t="n">
        <v>0</v>
      </c>
      <c r="L642" t="n">
        <v>0.761</v>
      </c>
      <c r="M642" t="n">
        <v>0.239</v>
      </c>
    </row>
    <row r="643" spans="1:13">
      <c r="A643" s="1">
        <f>HYPERLINK("http://www.twitter.com/NathanBLawrence/status/986080296385892352", "986080296385892352")</f>
        <v/>
      </c>
      <c r="B643" s="2" t="n">
        <v>43207.1346875</v>
      </c>
      <c r="C643" t="n">
        <v>0</v>
      </c>
      <c r="D643" t="n">
        <v>10</v>
      </c>
      <c r="E643" t="s">
        <v>649</v>
      </c>
      <c r="F643" t="s"/>
      <c r="G643" t="s"/>
      <c r="H643" t="s"/>
      <c r="I643" t="s"/>
      <c r="J643" t="n">
        <v>0.7906</v>
      </c>
      <c r="K643" t="n">
        <v>0.117</v>
      </c>
      <c r="L643" t="n">
        <v>0.552</v>
      </c>
      <c r="M643" t="n">
        <v>0.331</v>
      </c>
    </row>
    <row r="644" spans="1:13">
      <c r="A644" s="1">
        <f>HYPERLINK("http://www.twitter.com/NathanBLawrence/status/986079943766499328", "986079943766499328")</f>
        <v/>
      </c>
      <c r="B644" s="2" t="n">
        <v>43207.13371527778</v>
      </c>
      <c r="C644" t="n">
        <v>0</v>
      </c>
      <c r="D644" t="n">
        <v>12</v>
      </c>
      <c r="E644" t="s">
        <v>650</v>
      </c>
      <c r="F644" t="s"/>
      <c r="G644" t="s"/>
      <c r="H644" t="s"/>
      <c r="I644" t="s"/>
      <c r="J644" t="n">
        <v>0</v>
      </c>
      <c r="K644" t="n">
        <v>0</v>
      </c>
      <c r="L644" t="n">
        <v>1</v>
      </c>
      <c r="M644" t="n">
        <v>0</v>
      </c>
    </row>
    <row r="645" spans="1:13">
      <c r="A645" s="1">
        <f>HYPERLINK("http://www.twitter.com/NathanBLawrence/status/986079797779533824", "986079797779533824")</f>
        <v/>
      </c>
      <c r="B645" s="2" t="n">
        <v>43207.13331018519</v>
      </c>
      <c r="C645" t="n">
        <v>0</v>
      </c>
      <c r="D645" t="n">
        <v>9</v>
      </c>
      <c r="E645" t="s">
        <v>651</v>
      </c>
      <c r="F645" t="s"/>
      <c r="G645" t="s"/>
      <c r="H645" t="s"/>
      <c r="I645" t="s"/>
      <c r="J645" t="n">
        <v>-0.5266999999999999</v>
      </c>
      <c r="K645" t="n">
        <v>0.253</v>
      </c>
      <c r="L645" t="n">
        <v>0.747</v>
      </c>
      <c r="M645" t="n">
        <v>0</v>
      </c>
    </row>
    <row r="646" spans="1:13">
      <c r="A646" s="1">
        <f>HYPERLINK("http://www.twitter.com/NathanBLawrence/status/986079049331216384", "986079049331216384")</f>
        <v/>
      </c>
      <c r="B646" s="2" t="n">
        <v>43207.13125</v>
      </c>
      <c r="C646" t="n">
        <v>0</v>
      </c>
      <c r="D646" t="n">
        <v>0</v>
      </c>
      <c r="E646" t="s">
        <v>652</v>
      </c>
      <c r="F646" t="s"/>
      <c r="G646" t="s"/>
      <c r="H646" t="s"/>
      <c r="I646" t="s"/>
      <c r="J646" t="n">
        <v>0</v>
      </c>
      <c r="K646" t="n">
        <v>0</v>
      </c>
      <c r="L646" t="n">
        <v>1</v>
      </c>
      <c r="M646" t="n">
        <v>0</v>
      </c>
    </row>
    <row r="647" spans="1:13">
      <c r="A647" s="1">
        <f>HYPERLINK("http://www.twitter.com/NathanBLawrence/status/986078887988924416", "986078887988924416")</f>
        <v/>
      </c>
      <c r="B647" s="2" t="n">
        <v>43207.13081018518</v>
      </c>
      <c r="C647" t="n">
        <v>0</v>
      </c>
      <c r="D647" t="n">
        <v>8</v>
      </c>
      <c r="E647" t="s">
        <v>653</v>
      </c>
      <c r="F647" t="s"/>
      <c r="G647" t="s"/>
      <c r="H647" t="s"/>
      <c r="I647" t="s"/>
      <c r="J647" t="n">
        <v>0.1027</v>
      </c>
      <c r="K647" t="n">
        <v>0.123</v>
      </c>
      <c r="L647" t="n">
        <v>0.735</v>
      </c>
      <c r="M647" t="n">
        <v>0.142</v>
      </c>
    </row>
    <row r="648" spans="1:13">
      <c r="A648" s="1">
        <f>HYPERLINK("http://www.twitter.com/NathanBLawrence/status/986078687782166528", "986078687782166528")</f>
        <v/>
      </c>
      <c r="B648" s="2" t="n">
        <v>43207.13025462963</v>
      </c>
      <c r="C648" t="n">
        <v>0</v>
      </c>
      <c r="D648" t="n">
        <v>68</v>
      </c>
      <c r="E648" t="s">
        <v>654</v>
      </c>
      <c r="F648">
        <f>HYPERLINK("http://pbs.twimg.com/media/DayDMPFW4AABK_k.jpg", "http://pbs.twimg.com/media/DayDMPFW4AABK_k.jpg")</f>
        <v/>
      </c>
      <c r="G648" t="s"/>
      <c r="H648" t="s"/>
      <c r="I648" t="s"/>
      <c r="J648" t="n">
        <v>-0.5106000000000001</v>
      </c>
      <c r="K648" t="n">
        <v>0.134</v>
      </c>
      <c r="L648" t="n">
        <v>0.8179999999999999</v>
      </c>
      <c r="M648" t="n">
        <v>0.048</v>
      </c>
    </row>
    <row r="649" spans="1:13">
      <c r="A649" s="1">
        <f>HYPERLINK("http://www.twitter.com/NathanBLawrence/status/986078616470675457", "986078616470675457")</f>
        <v/>
      </c>
      <c r="B649" s="2" t="n">
        <v>43207.13005787037</v>
      </c>
      <c r="C649" t="n">
        <v>0</v>
      </c>
      <c r="D649" t="n">
        <v>11</v>
      </c>
      <c r="E649" t="s">
        <v>655</v>
      </c>
      <c r="F649">
        <f>HYPERLINK("http://pbs.twimg.com/media/Da8-KzFWAAAE_M4.jpg", "http://pbs.twimg.com/media/Da8-KzFWAAAE_M4.jpg")</f>
        <v/>
      </c>
      <c r="G649" t="s"/>
      <c r="H649" t="s"/>
      <c r="I649" t="s"/>
      <c r="J649" t="n">
        <v>-0.7717000000000001</v>
      </c>
      <c r="K649" t="n">
        <v>0.332</v>
      </c>
      <c r="L649" t="n">
        <v>0.504</v>
      </c>
      <c r="M649" t="n">
        <v>0.163</v>
      </c>
    </row>
    <row r="650" spans="1:13">
      <c r="A650" s="1">
        <f>HYPERLINK("http://www.twitter.com/NathanBLawrence/status/986078484077449217", "986078484077449217")</f>
        <v/>
      </c>
      <c r="B650" s="2" t="n">
        <v>43207.1296875</v>
      </c>
      <c r="C650" t="n">
        <v>0</v>
      </c>
      <c r="D650" t="n">
        <v>11</v>
      </c>
      <c r="E650" t="s">
        <v>656</v>
      </c>
      <c r="F650">
        <f>HYPERLINK("http://pbs.twimg.com/media/Da8-1A_WAAEUSlC.jpg", "http://pbs.twimg.com/media/Da8-1A_WAAEUSlC.jpg")</f>
        <v/>
      </c>
      <c r="G650" t="s"/>
      <c r="H650" t="s"/>
      <c r="I650" t="s"/>
      <c r="J650" t="n">
        <v>0.3818</v>
      </c>
      <c r="K650" t="n">
        <v>0</v>
      </c>
      <c r="L650" t="n">
        <v>0.89</v>
      </c>
      <c r="M650" t="n">
        <v>0.11</v>
      </c>
    </row>
    <row r="651" spans="1:13">
      <c r="A651" s="1">
        <f>HYPERLINK("http://www.twitter.com/NathanBLawrence/status/986074206113804288", "986074206113804288")</f>
        <v/>
      </c>
      <c r="B651" s="2" t="n">
        <v>43207.11788194445</v>
      </c>
      <c r="C651" t="n">
        <v>0</v>
      </c>
      <c r="D651" t="n">
        <v>47</v>
      </c>
      <c r="E651" t="s">
        <v>657</v>
      </c>
      <c r="F651" t="s"/>
      <c r="G651" t="s"/>
      <c r="H651" t="s"/>
      <c r="I651" t="s"/>
      <c r="J651" t="n">
        <v>-0.5859</v>
      </c>
      <c r="K651" t="n">
        <v>0.252</v>
      </c>
      <c r="L651" t="n">
        <v>0.65</v>
      </c>
      <c r="M651" t="n">
        <v>0.098</v>
      </c>
    </row>
    <row r="652" spans="1:13">
      <c r="A652" s="1">
        <f>HYPERLINK("http://www.twitter.com/NathanBLawrence/status/986074184093663232", "986074184093663232")</f>
        <v/>
      </c>
      <c r="B652" s="2" t="n">
        <v>43207.11782407408</v>
      </c>
      <c r="C652" t="n">
        <v>0</v>
      </c>
      <c r="D652" t="n">
        <v>15</v>
      </c>
      <c r="E652" t="s">
        <v>658</v>
      </c>
      <c r="F652" t="s"/>
      <c r="G652" t="s"/>
      <c r="H652" t="s"/>
      <c r="I652" t="s"/>
      <c r="J652" t="n">
        <v>-0.0423</v>
      </c>
      <c r="K652" t="n">
        <v>0.095</v>
      </c>
      <c r="L652" t="n">
        <v>0.8179999999999999</v>
      </c>
      <c r="M652" t="n">
        <v>0.08799999999999999</v>
      </c>
    </row>
    <row r="653" spans="1:13">
      <c r="A653" s="1">
        <f>HYPERLINK("http://www.twitter.com/NathanBLawrence/status/986074023426707456", "986074023426707456")</f>
        <v/>
      </c>
      <c r="B653" s="2" t="n">
        <v>43207.11738425926</v>
      </c>
      <c r="C653" t="n">
        <v>0</v>
      </c>
      <c r="D653" t="n">
        <v>3</v>
      </c>
      <c r="E653" t="s">
        <v>659</v>
      </c>
      <c r="F653" t="s"/>
      <c r="G653" t="s"/>
      <c r="H653" t="s"/>
      <c r="I653" t="s"/>
      <c r="J653" t="n">
        <v>-0.296</v>
      </c>
      <c r="K653" t="n">
        <v>0.121</v>
      </c>
      <c r="L653" t="n">
        <v>0.879</v>
      </c>
      <c r="M653" t="n">
        <v>0</v>
      </c>
    </row>
    <row r="654" spans="1:13">
      <c r="A654" s="1">
        <f>HYPERLINK("http://www.twitter.com/NathanBLawrence/status/986073694987579393", "986073694987579393")</f>
        <v/>
      </c>
      <c r="B654" s="2" t="n">
        <v>43207.11646990741</v>
      </c>
      <c r="C654" t="n">
        <v>0</v>
      </c>
      <c r="D654" t="n">
        <v>4</v>
      </c>
      <c r="E654" t="s">
        <v>660</v>
      </c>
      <c r="F654" t="s"/>
      <c r="G654" t="s"/>
      <c r="H654" t="s"/>
      <c r="I654" t="s"/>
      <c r="J654" t="n">
        <v>-0.34</v>
      </c>
      <c r="K654" t="n">
        <v>0.103</v>
      </c>
      <c r="L654" t="n">
        <v>0.897</v>
      </c>
      <c r="M654" t="n">
        <v>0</v>
      </c>
    </row>
    <row r="655" spans="1:13">
      <c r="A655" s="1">
        <f>HYPERLINK("http://www.twitter.com/NathanBLawrence/status/986073640155435009", "986073640155435009")</f>
        <v/>
      </c>
      <c r="B655" s="2" t="n">
        <v>43207.11631944445</v>
      </c>
      <c r="C655" t="n">
        <v>0</v>
      </c>
      <c r="D655" t="n">
        <v>8</v>
      </c>
      <c r="E655" t="s">
        <v>661</v>
      </c>
      <c r="F655" t="s"/>
      <c r="G655" t="s"/>
      <c r="H655" t="s"/>
      <c r="I655" t="s"/>
      <c r="J655" t="n">
        <v>0</v>
      </c>
      <c r="K655" t="n">
        <v>0</v>
      </c>
      <c r="L655" t="n">
        <v>1</v>
      </c>
      <c r="M655" t="n">
        <v>0</v>
      </c>
    </row>
    <row r="656" spans="1:13">
      <c r="A656" s="1">
        <f>HYPERLINK("http://www.twitter.com/NathanBLawrence/status/986072924934242304", "986072924934242304")</f>
        <v/>
      </c>
      <c r="B656" s="2" t="n">
        <v>43207.11435185185</v>
      </c>
      <c r="C656" t="n">
        <v>0</v>
      </c>
      <c r="D656" t="n">
        <v>0</v>
      </c>
      <c r="E656" t="s">
        <v>662</v>
      </c>
      <c r="F656" t="s"/>
      <c r="G656" t="s"/>
      <c r="H656" t="s"/>
      <c r="I656" t="s"/>
      <c r="J656" t="n">
        <v>0.3612</v>
      </c>
      <c r="K656" t="n">
        <v>0</v>
      </c>
      <c r="L656" t="n">
        <v>0.737</v>
      </c>
      <c r="M656" t="n">
        <v>0.263</v>
      </c>
    </row>
    <row r="657" spans="1:13">
      <c r="A657" s="1">
        <f>HYPERLINK("http://www.twitter.com/NathanBLawrence/status/986072615637999616", "986072615637999616")</f>
        <v/>
      </c>
      <c r="B657" s="2" t="n">
        <v>43207.11349537037</v>
      </c>
      <c r="C657" t="n">
        <v>0</v>
      </c>
      <c r="D657" t="n">
        <v>2</v>
      </c>
      <c r="E657" t="s">
        <v>663</v>
      </c>
      <c r="F657" t="s"/>
      <c r="G657" t="s"/>
      <c r="H657" t="s"/>
      <c r="I657" t="s"/>
      <c r="J657" t="n">
        <v>-0.3313</v>
      </c>
      <c r="K657" t="n">
        <v>0.169</v>
      </c>
      <c r="L657" t="n">
        <v>0.715</v>
      </c>
      <c r="M657" t="n">
        <v>0.115</v>
      </c>
    </row>
    <row r="658" spans="1:13">
      <c r="A658" s="1">
        <f>HYPERLINK("http://www.twitter.com/NathanBLawrence/status/986072530648788992", "986072530648788992")</f>
        <v/>
      </c>
      <c r="B658" s="2" t="n">
        <v>43207.11326388889</v>
      </c>
      <c r="C658" t="n">
        <v>0</v>
      </c>
      <c r="D658" t="n">
        <v>3</v>
      </c>
      <c r="E658" t="s">
        <v>664</v>
      </c>
      <c r="F658" t="s"/>
      <c r="G658" t="s"/>
      <c r="H658" t="s"/>
      <c r="I658" t="s"/>
      <c r="J658" t="n">
        <v>-0.296</v>
      </c>
      <c r="K658" t="n">
        <v>0.099</v>
      </c>
      <c r="L658" t="n">
        <v>0.901</v>
      </c>
      <c r="M658" t="n">
        <v>0</v>
      </c>
    </row>
    <row r="659" spans="1:13">
      <c r="A659" s="1">
        <f>HYPERLINK("http://www.twitter.com/NathanBLawrence/status/986072421949149185", "986072421949149185")</f>
        <v/>
      </c>
      <c r="B659" s="2" t="n">
        <v>43207.11296296296</v>
      </c>
      <c r="C659" t="n">
        <v>0</v>
      </c>
      <c r="D659" t="n">
        <v>2</v>
      </c>
      <c r="E659" t="s">
        <v>665</v>
      </c>
      <c r="F659" t="s"/>
      <c r="G659" t="s"/>
      <c r="H659" t="s"/>
      <c r="I659" t="s"/>
      <c r="J659" t="n">
        <v>0</v>
      </c>
      <c r="K659" t="n">
        <v>0</v>
      </c>
      <c r="L659" t="n">
        <v>1</v>
      </c>
      <c r="M659" t="n">
        <v>0</v>
      </c>
    </row>
    <row r="660" spans="1:13">
      <c r="A660" s="1">
        <f>HYPERLINK("http://www.twitter.com/NathanBLawrence/status/986071986374930432", "986071986374930432")</f>
        <v/>
      </c>
      <c r="B660" s="2" t="n">
        <v>43207.11175925926</v>
      </c>
      <c r="C660" t="n">
        <v>0</v>
      </c>
      <c r="D660" t="n">
        <v>5</v>
      </c>
      <c r="E660" t="s">
        <v>666</v>
      </c>
      <c r="F660" t="s"/>
      <c r="G660" t="s"/>
      <c r="H660" t="s"/>
      <c r="I660" t="s"/>
      <c r="J660" t="n">
        <v>0.2023</v>
      </c>
      <c r="K660" t="n">
        <v>0</v>
      </c>
      <c r="L660" t="n">
        <v>0.859</v>
      </c>
      <c r="M660" t="n">
        <v>0.141</v>
      </c>
    </row>
    <row r="661" spans="1:13">
      <c r="A661" s="1">
        <f>HYPERLINK("http://www.twitter.com/NathanBLawrence/status/986071842405470208", "986071842405470208")</f>
        <v/>
      </c>
      <c r="B661" s="2" t="n">
        <v>43207.11136574074</v>
      </c>
      <c r="C661" t="n">
        <v>0</v>
      </c>
      <c r="D661" t="n">
        <v>10</v>
      </c>
      <c r="E661" t="s">
        <v>667</v>
      </c>
      <c r="F661">
        <f>HYPERLINK("http://pbs.twimg.com/media/Da8vE3gV4AI9I-E.jpg", "http://pbs.twimg.com/media/Da8vE3gV4AI9I-E.jpg")</f>
        <v/>
      </c>
      <c r="G661" t="s"/>
      <c r="H661" t="s"/>
      <c r="I661" t="s"/>
      <c r="J661" t="n">
        <v>-0.4767</v>
      </c>
      <c r="K661" t="n">
        <v>0.129</v>
      </c>
      <c r="L661" t="n">
        <v>0.871</v>
      </c>
      <c r="M661" t="n">
        <v>0</v>
      </c>
    </row>
    <row r="662" spans="1:13">
      <c r="A662" s="1">
        <f>HYPERLINK("http://www.twitter.com/NathanBLawrence/status/986071711987785729", "986071711987785729")</f>
        <v/>
      </c>
      <c r="B662" s="2" t="n">
        <v>43207.11100694445</v>
      </c>
      <c r="C662" t="n">
        <v>0</v>
      </c>
      <c r="D662" t="n">
        <v>4</v>
      </c>
      <c r="E662" t="s">
        <v>668</v>
      </c>
      <c r="F662" t="s"/>
      <c r="G662" t="s"/>
      <c r="H662" t="s"/>
      <c r="I662" t="s"/>
      <c r="J662" t="n">
        <v>0.4019</v>
      </c>
      <c r="K662" t="n">
        <v>0</v>
      </c>
      <c r="L662" t="n">
        <v>0.856</v>
      </c>
      <c r="M662" t="n">
        <v>0.144</v>
      </c>
    </row>
    <row r="663" spans="1:13">
      <c r="A663" s="1">
        <f>HYPERLINK("http://www.twitter.com/NathanBLawrence/status/986071557096263680", "986071557096263680")</f>
        <v/>
      </c>
      <c r="B663" s="2" t="n">
        <v>43207.1105787037</v>
      </c>
      <c r="C663" t="n">
        <v>0</v>
      </c>
      <c r="D663" t="n">
        <v>0</v>
      </c>
      <c r="E663" t="s">
        <v>669</v>
      </c>
      <c r="F663" t="s"/>
      <c r="G663" t="s"/>
      <c r="H663" t="s"/>
      <c r="I663" t="s"/>
      <c r="J663" t="n">
        <v>-0.1531</v>
      </c>
      <c r="K663" t="n">
        <v>0.118</v>
      </c>
      <c r="L663" t="n">
        <v>0.882</v>
      </c>
      <c r="M663" t="n">
        <v>0</v>
      </c>
    </row>
    <row r="664" spans="1:13">
      <c r="A664" s="1">
        <f>HYPERLINK("http://www.twitter.com/NathanBLawrence/status/985243727508787205", "985243727508787205")</f>
        <v/>
      </c>
      <c r="B664" s="2" t="n">
        <v>43204.82620370371</v>
      </c>
      <c r="C664" t="n">
        <v>0</v>
      </c>
      <c r="D664" t="n">
        <v>15</v>
      </c>
      <c r="E664" t="s">
        <v>670</v>
      </c>
      <c r="F664">
        <f>HYPERLINK("http://pbs.twimg.com/media/Daw08CRV4AA8fzd.jpg", "http://pbs.twimg.com/media/Daw08CRV4AA8fzd.jpg")</f>
        <v/>
      </c>
      <c r="G664" t="s"/>
      <c r="H664" t="s"/>
      <c r="I664" t="s"/>
      <c r="J664" t="n">
        <v>0.4084</v>
      </c>
      <c r="K664" t="n">
        <v>0.054</v>
      </c>
      <c r="L664" t="n">
        <v>0.8129999999999999</v>
      </c>
      <c r="M664" t="n">
        <v>0.133</v>
      </c>
    </row>
    <row r="665" spans="1:13">
      <c r="A665" s="1">
        <f>HYPERLINK("http://www.twitter.com/NathanBLawrence/status/985243671774814209", "985243671774814209")</f>
        <v/>
      </c>
      <c r="B665" s="2" t="n">
        <v>43204.82604166667</v>
      </c>
      <c r="C665" t="n">
        <v>2</v>
      </c>
      <c r="D665" t="n">
        <v>0</v>
      </c>
      <c r="E665" t="s">
        <v>671</v>
      </c>
      <c r="F665" t="s"/>
      <c r="G665" t="s"/>
      <c r="H665" t="s"/>
      <c r="I665" t="s"/>
      <c r="J665" t="n">
        <v>0</v>
      </c>
      <c r="K665" t="n">
        <v>0</v>
      </c>
      <c r="L665" t="n">
        <v>1</v>
      </c>
      <c r="M665" t="n">
        <v>0</v>
      </c>
    </row>
    <row r="666" spans="1:13">
      <c r="A666" s="1">
        <f>HYPERLINK("http://www.twitter.com/NathanBLawrence/status/985243445139820544", "985243445139820544")</f>
        <v/>
      </c>
      <c r="B666" s="2" t="n">
        <v>43204.82541666667</v>
      </c>
      <c r="C666" t="n">
        <v>0</v>
      </c>
      <c r="D666" t="n">
        <v>11</v>
      </c>
      <c r="E666" t="s">
        <v>672</v>
      </c>
      <c r="F666" t="s"/>
      <c r="G666" t="s"/>
      <c r="H666" t="s"/>
      <c r="I666" t="s"/>
      <c r="J666" t="n">
        <v>0</v>
      </c>
      <c r="K666" t="n">
        <v>0</v>
      </c>
      <c r="L666" t="n">
        <v>1</v>
      </c>
      <c r="M666" t="n">
        <v>0</v>
      </c>
    </row>
    <row r="667" spans="1:13">
      <c r="A667" s="1">
        <f>HYPERLINK("http://www.twitter.com/NathanBLawrence/status/985243185126498304", "985243185126498304")</f>
        <v/>
      </c>
      <c r="B667" s="2" t="n">
        <v>43204.82469907407</v>
      </c>
      <c r="C667" t="n">
        <v>0</v>
      </c>
      <c r="D667" t="n">
        <v>9</v>
      </c>
      <c r="E667" t="s">
        <v>673</v>
      </c>
      <c r="F667" t="s"/>
      <c r="G667" t="s"/>
      <c r="H667" t="s"/>
      <c r="I667" t="s"/>
      <c r="J667" t="n">
        <v>0.4466</v>
      </c>
      <c r="K667" t="n">
        <v>0</v>
      </c>
      <c r="L667" t="n">
        <v>0.86</v>
      </c>
      <c r="M667" t="n">
        <v>0.14</v>
      </c>
    </row>
    <row r="668" spans="1:13">
      <c r="A668" s="1">
        <f>HYPERLINK("http://www.twitter.com/NathanBLawrence/status/985242994600181760", "985242994600181760")</f>
        <v/>
      </c>
      <c r="B668" s="2" t="n">
        <v>43204.82417824074</v>
      </c>
      <c r="C668" t="n">
        <v>0</v>
      </c>
      <c r="D668" t="n">
        <v>3</v>
      </c>
      <c r="E668" t="s">
        <v>674</v>
      </c>
      <c r="F668">
        <f>HYPERLINK("http://pbs.twimg.com/media/DaxBcSOXcAEVekO.jpg", "http://pbs.twimg.com/media/DaxBcSOXcAEVekO.jpg")</f>
        <v/>
      </c>
      <c r="G668" t="s"/>
      <c r="H668" t="s"/>
      <c r="I668" t="s"/>
      <c r="J668" t="n">
        <v>-0.3331</v>
      </c>
      <c r="K668" t="n">
        <v>0.216</v>
      </c>
      <c r="L668" t="n">
        <v>0.648</v>
      </c>
      <c r="M668" t="n">
        <v>0.136</v>
      </c>
    </row>
    <row r="669" spans="1:13">
      <c r="A669" s="1">
        <f>HYPERLINK("http://www.twitter.com/NathanBLawrence/status/985242842619621379", "985242842619621379")</f>
        <v/>
      </c>
      <c r="B669" s="2" t="n">
        <v>43204.82376157407</v>
      </c>
      <c r="C669" t="n">
        <v>0</v>
      </c>
      <c r="D669" t="n">
        <v>5</v>
      </c>
      <c r="E669" t="s">
        <v>675</v>
      </c>
      <c r="F669" t="s"/>
      <c r="G669" t="s"/>
      <c r="H669" t="s"/>
      <c r="I669" t="s"/>
      <c r="J669" t="n">
        <v>-0.3818</v>
      </c>
      <c r="K669" t="n">
        <v>0.135</v>
      </c>
      <c r="L669" t="n">
        <v>0.865</v>
      </c>
      <c r="M669" t="n">
        <v>0</v>
      </c>
    </row>
    <row r="670" spans="1:13">
      <c r="A670" s="1">
        <f>HYPERLINK("http://www.twitter.com/NathanBLawrence/status/985242423927431169", "985242423927431169")</f>
        <v/>
      </c>
      <c r="B670" s="2" t="n">
        <v>43204.82260416666</v>
      </c>
      <c r="C670" t="n">
        <v>0</v>
      </c>
      <c r="D670" t="n">
        <v>3</v>
      </c>
      <c r="E670" t="s">
        <v>676</v>
      </c>
      <c r="F670" t="s"/>
      <c r="G670" t="s"/>
      <c r="H670" t="s"/>
      <c r="I670" t="s"/>
      <c r="J670" t="n">
        <v>-0.7269</v>
      </c>
      <c r="K670" t="n">
        <v>0.332</v>
      </c>
      <c r="L670" t="n">
        <v>0.585</v>
      </c>
      <c r="M670" t="n">
        <v>0.083</v>
      </c>
    </row>
    <row r="671" spans="1:13">
      <c r="A671" s="1">
        <f>HYPERLINK("http://www.twitter.com/NathanBLawrence/status/985242349180801025", "985242349180801025")</f>
        <v/>
      </c>
      <c r="B671" s="2" t="n">
        <v>43204.82239583333</v>
      </c>
      <c r="C671" t="n">
        <v>1</v>
      </c>
      <c r="D671" t="n">
        <v>0</v>
      </c>
      <c r="E671" t="s">
        <v>677</v>
      </c>
      <c r="F671" t="s"/>
      <c r="G671" t="s"/>
      <c r="H671" t="s"/>
      <c r="I671" t="s"/>
      <c r="J671" t="n">
        <v>-0.3612</v>
      </c>
      <c r="K671" t="n">
        <v>0.238</v>
      </c>
      <c r="L671" t="n">
        <v>0.762</v>
      </c>
      <c r="M671" t="n">
        <v>0</v>
      </c>
    </row>
    <row r="672" spans="1:13">
      <c r="A672" s="1">
        <f>HYPERLINK("http://www.twitter.com/NathanBLawrence/status/985241616511356929", "985241616511356929")</f>
        <v/>
      </c>
      <c r="B672" s="2" t="n">
        <v>43204.82037037037</v>
      </c>
      <c r="C672" t="n">
        <v>0</v>
      </c>
      <c r="D672" t="n">
        <v>0</v>
      </c>
      <c r="E672" t="s">
        <v>678</v>
      </c>
      <c r="F672" t="s"/>
      <c r="G672" t="s"/>
      <c r="H672" t="s"/>
      <c r="I672" t="s"/>
      <c r="J672" t="n">
        <v>-0.6705</v>
      </c>
      <c r="K672" t="n">
        <v>0.209</v>
      </c>
      <c r="L672" t="n">
        <v>0.791</v>
      </c>
      <c r="M672" t="n">
        <v>0</v>
      </c>
    </row>
    <row r="673" spans="1:13">
      <c r="A673" s="1">
        <f>HYPERLINK("http://www.twitter.com/NathanBLawrence/status/985241229989502977", "985241229989502977")</f>
        <v/>
      </c>
      <c r="B673" s="2" t="n">
        <v>43204.81930555555</v>
      </c>
      <c r="C673" t="n">
        <v>1</v>
      </c>
      <c r="D673" t="n">
        <v>0</v>
      </c>
      <c r="E673" t="s">
        <v>679</v>
      </c>
      <c r="F673" t="s"/>
      <c r="G673" t="s"/>
      <c r="H673" t="s"/>
      <c r="I673" t="s"/>
      <c r="J673" t="n">
        <v>0.2263</v>
      </c>
      <c r="K673" t="n">
        <v>0</v>
      </c>
      <c r="L673" t="n">
        <v>0.8080000000000001</v>
      </c>
      <c r="M673" t="n">
        <v>0.192</v>
      </c>
    </row>
    <row r="674" spans="1:13">
      <c r="A674" s="1">
        <f>HYPERLINK("http://www.twitter.com/NathanBLawrence/status/985240954721488897", "985240954721488897")</f>
        <v/>
      </c>
      <c r="B674" s="2" t="n">
        <v>43204.81855324074</v>
      </c>
      <c r="C674" t="n">
        <v>0</v>
      </c>
      <c r="D674" t="n">
        <v>14</v>
      </c>
      <c r="E674" t="s">
        <v>680</v>
      </c>
      <c r="F674">
        <f>HYPERLINK("http://pbs.twimg.com/media/Davv9rQW4AAJZ-t.jpg", "http://pbs.twimg.com/media/Davv9rQW4AAJZ-t.jpg")</f>
        <v/>
      </c>
      <c r="G674">
        <f>HYPERLINK("http://pbs.twimg.com/media/Davv-soXcAIBJc8.jpg", "http://pbs.twimg.com/media/Davv-soXcAIBJc8.jpg")</f>
        <v/>
      </c>
      <c r="H674">
        <f>HYPERLINK("http://pbs.twimg.com/media/Davv_p4X0AAG7fX.jpg", "http://pbs.twimg.com/media/Davv_p4X0AAG7fX.jpg")</f>
        <v/>
      </c>
      <c r="I674" t="s"/>
      <c r="J674" t="n">
        <v>-0.6107</v>
      </c>
      <c r="K674" t="n">
        <v>0.172</v>
      </c>
      <c r="L674" t="n">
        <v>0.828</v>
      </c>
      <c r="M674" t="n">
        <v>0</v>
      </c>
    </row>
    <row r="675" spans="1:13">
      <c r="A675" s="1">
        <f>HYPERLINK("http://www.twitter.com/NathanBLawrence/status/985240810319941632", "985240810319941632")</f>
        <v/>
      </c>
      <c r="B675" s="2" t="n">
        <v>43204.81814814815</v>
      </c>
      <c r="C675" t="n">
        <v>0</v>
      </c>
      <c r="D675" t="n">
        <v>2</v>
      </c>
      <c r="E675" t="s">
        <v>681</v>
      </c>
      <c r="F675" t="s"/>
      <c r="G675" t="s"/>
      <c r="H675" t="s"/>
      <c r="I675" t="s"/>
      <c r="J675" t="n">
        <v>0</v>
      </c>
      <c r="K675" t="n">
        <v>0</v>
      </c>
      <c r="L675" t="n">
        <v>1</v>
      </c>
      <c r="M675" t="n">
        <v>0</v>
      </c>
    </row>
    <row r="676" spans="1:13">
      <c r="A676" s="1">
        <f>HYPERLINK("http://www.twitter.com/NathanBLawrence/status/985239823358349312", "985239823358349312")</f>
        <v/>
      </c>
      <c r="B676" s="2" t="n">
        <v>43204.81542824074</v>
      </c>
      <c r="C676" t="n">
        <v>1</v>
      </c>
      <c r="D676" t="n">
        <v>0</v>
      </c>
      <c r="E676" t="s">
        <v>682</v>
      </c>
      <c r="F676" t="s"/>
      <c r="G676" t="s"/>
      <c r="H676" t="s"/>
      <c r="I676" t="s"/>
      <c r="J676" t="n">
        <v>0.0258</v>
      </c>
      <c r="K676" t="n">
        <v>0.105</v>
      </c>
      <c r="L676" t="n">
        <v>0.749</v>
      </c>
      <c r="M676" t="n">
        <v>0.146</v>
      </c>
    </row>
    <row r="677" spans="1:13">
      <c r="A677" s="1">
        <f>HYPERLINK("http://www.twitter.com/NathanBLawrence/status/985239216262086656", "985239216262086656")</f>
        <v/>
      </c>
      <c r="B677" s="2" t="n">
        <v>43204.81375</v>
      </c>
      <c r="C677" t="n">
        <v>4</v>
      </c>
      <c r="D677" t="n">
        <v>3</v>
      </c>
      <c r="E677" t="s">
        <v>683</v>
      </c>
      <c r="F677" t="s"/>
      <c r="G677" t="s"/>
      <c r="H677" t="s"/>
      <c r="I677" t="s"/>
      <c r="J677" t="n">
        <v>0.5321</v>
      </c>
      <c r="K677" t="n">
        <v>0.115</v>
      </c>
      <c r="L677" t="n">
        <v>0.678</v>
      </c>
      <c r="M677" t="n">
        <v>0.207</v>
      </c>
    </row>
    <row r="678" spans="1:13">
      <c r="A678" s="1">
        <f>HYPERLINK("http://www.twitter.com/NathanBLawrence/status/985238233452892160", "985238233452892160")</f>
        <v/>
      </c>
      <c r="B678" s="2" t="n">
        <v>43204.81104166667</v>
      </c>
      <c r="C678" t="n">
        <v>0</v>
      </c>
      <c r="D678" t="n">
        <v>14</v>
      </c>
      <c r="E678" t="s">
        <v>684</v>
      </c>
      <c r="F678" t="s"/>
      <c r="G678" t="s"/>
      <c r="H678" t="s"/>
      <c r="I678" t="s"/>
      <c r="J678" t="n">
        <v>0.0772</v>
      </c>
      <c r="K678" t="n">
        <v>0</v>
      </c>
      <c r="L678" t="n">
        <v>0.9330000000000001</v>
      </c>
      <c r="M678" t="n">
        <v>0.067</v>
      </c>
    </row>
    <row r="679" spans="1:13">
      <c r="A679" s="1">
        <f>HYPERLINK("http://www.twitter.com/NathanBLawrence/status/985238027789328384", "985238027789328384")</f>
        <v/>
      </c>
      <c r="B679" s="2" t="n">
        <v>43204.81047453704</v>
      </c>
      <c r="C679" t="n">
        <v>0</v>
      </c>
      <c r="D679" t="n">
        <v>0</v>
      </c>
      <c r="E679" t="s">
        <v>685</v>
      </c>
      <c r="F679" t="s"/>
      <c r="G679" t="s"/>
      <c r="H679" t="s"/>
      <c r="I679" t="s"/>
      <c r="J679" t="n">
        <v>0</v>
      </c>
      <c r="K679" t="n">
        <v>0</v>
      </c>
      <c r="L679" t="n">
        <v>1</v>
      </c>
      <c r="M679" t="n">
        <v>0</v>
      </c>
    </row>
    <row r="680" spans="1:13">
      <c r="A680" s="1">
        <f>HYPERLINK("http://www.twitter.com/NathanBLawrence/status/985237783664123904", "985237783664123904")</f>
        <v/>
      </c>
      <c r="B680" s="2" t="n">
        <v>43204.80980324074</v>
      </c>
      <c r="C680" t="n">
        <v>0</v>
      </c>
      <c r="D680" t="n">
        <v>5</v>
      </c>
      <c r="E680" t="s">
        <v>686</v>
      </c>
      <c r="F680" t="s"/>
      <c r="G680" t="s"/>
      <c r="H680" t="s"/>
      <c r="I680" t="s"/>
      <c r="J680" t="n">
        <v>-0.8066</v>
      </c>
      <c r="K680" t="n">
        <v>0.342</v>
      </c>
      <c r="L680" t="n">
        <v>0.658</v>
      </c>
      <c r="M680" t="n">
        <v>0</v>
      </c>
    </row>
    <row r="681" spans="1:13">
      <c r="A681" s="1">
        <f>HYPERLINK("http://www.twitter.com/NathanBLawrence/status/984972844881805313", "984972844881805313")</f>
        <v/>
      </c>
      <c r="B681" s="2" t="n">
        <v>43204.0787037037</v>
      </c>
      <c r="C681" t="n">
        <v>1</v>
      </c>
      <c r="D681" t="n">
        <v>0</v>
      </c>
      <c r="E681" t="s">
        <v>687</v>
      </c>
      <c r="F681" t="s"/>
      <c r="G681" t="s"/>
      <c r="H681" t="s"/>
      <c r="I681" t="s"/>
      <c r="J681" t="n">
        <v>-0.8225</v>
      </c>
      <c r="K681" t="n">
        <v>0.336</v>
      </c>
      <c r="L681" t="n">
        <v>0.664</v>
      </c>
      <c r="M681" t="n">
        <v>0</v>
      </c>
    </row>
    <row r="682" spans="1:13">
      <c r="A682" s="1">
        <f>HYPERLINK("http://www.twitter.com/NathanBLawrence/status/984971814509178880", "984971814509178880")</f>
        <v/>
      </c>
      <c r="B682" s="2" t="n">
        <v>43204.07586805556</v>
      </c>
      <c r="C682" t="n">
        <v>1</v>
      </c>
      <c r="D682" t="n">
        <v>1</v>
      </c>
      <c r="E682" t="s">
        <v>688</v>
      </c>
      <c r="F682" t="s"/>
      <c r="G682" t="s"/>
      <c r="H682" t="s"/>
      <c r="I682" t="s"/>
      <c r="J682" t="n">
        <v>0.6234</v>
      </c>
      <c r="K682" t="n">
        <v>0</v>
      </c>
      <c r="L682" t="n">
        <v>0.797</v>
      </c>
      <c r="M682" t="n">
        <v>0.203</v>
      </c>
    </row>
    <row r="683" spans="1:13">
      <c r="A683" s="1">
        <f>HYPERLINK("http://www.twitter.com/NathanBLawrence/status/984970904340967425", "984970904340967425")</f>
        <v/>
      </c>
      <c r="B683" s="2" t="n">
        <v>43204.07335648148</v>
      </c>
      <c r="C683" t="n">
        <v>3</v>
      </c>
      <c r="D683" t="n">
        <v>3</v>
      </c>
      <c r="E683" t="s">
        <v>689</v>
      </c>
      <c r="F683" t="s"/>
      <c r="G683" t="s"/>
      <c r="H683" t="s"/>
      <c r="I683" t="s"/>
      <c r="J683" t="n">
        <v>0.3818</v>
      </c>
      <c r="K683" t="n">
        <v>0.075</v>
      </c>
      <c r="L683" t="n">
        <v>0.75</v>
      </c>
      <c r="M683" t="n">
        <v>0.175</v>
      </c>
    </row>
    <row r="684" spans="1:13">
      <c r="A684" s="1">
        <f>HYPERLINK("http://www.twitter.com/NathanBLawrence/status/984970752620449792", "984970752620449792")</f>
        <v/>
      </c>
      <c r="B684" s="2" t="n">
        <v>43204.07292824074</v>
      </c>
      <c r="C684" t="n">
        <v>0</v>
      </c>
      <c r="D684" t="n">
        <v>2</v>
      </c>
      <c r="E684" t="s">
        <v>690</v>
      </c>
      <c r="F684">
        <f>HYPERLINK("http://pbs.twimg.com/media/DatPbf-U8AAfNwT.jpg", "http://pbs.twimg.com/media/DatPbf-U8AAfNwT.jpg")</f>
        <v/>
      </c>
      <c r="G684" t="s"/>
      <c r="H684" t="s"/>
      <c r="I684" t="s"/>
      <c r="J684" t="n">
        <v>0</v>
      </c>
      <c r="K684" t="n">
        <v>0</v>
      </c>
      <c r="L684" t="n">
        <v>1</v>
      </c>
      <c r="M684" t="n">
        <v>0</v>
      </c>
    </row>
    <row r="685" spans="1:13">
      <c r="A685" s="1">
        <f>HYPERLINK("http://www.twitter.com/NathanBLawrence/status/984970319738875905", "984970319738875905")</f>
        <v/>
      </c>
      <c r="B685" s="2" t="n">
        <v>43204.07173611111</v>
      </c>
      <c r="C685" t="n">
        <v>0</v>
      </c>
      <c r="D685" t="n">
        <v>0</v>
      </c>
      <c r="E685" t="s">
        <v>691</v>
      </c>
      <c r="F685" t="s"/>
      <c r="G685" t="s"/>
      <c r="H685" t="s"/>
      <c r="I685" t="s"/>
      <c r="J685" t="n">
        <v>-0.4767</v>
      </c>
      <c r="K685" t="n">
        <v>0.22</v>
      </c>
      <c r="L685" t="n">
        <v>0.78</v>
      </c>
      <c r="M685" t="n">
        <v>0</v>
      </c>
    </row>
    <row r="686" spans="1:13">
      <c r="A686" s="1">
        <f>HYPERLINK("http://www.twitter.com/NathanBLawrence/status/984968547666415617", "984968547666415617")</f>
        <v/>
      </c>
      <c r="B686" s="2" t="n">
        <v>43204.06685185185</v>
      </c>
      <c r="C686" t="n">
        <v>4</v>
      </c>
      <c r="D686" t="n">
        <v>5</v>
      </c>
      <c r="E686" t="s">
        <v>692</v>
      </c>
      <c r="F686" t="s"/>
      <c r="G686" t="s"/>
      <c r="H686" t="s"/>
      <c r="I686" t="s"/>
      <c r="J686" t="n">
        <v>-0.9153</v>
      </c>
      <c r="K686" t="n">
        <v>0.378</v>
      </c>
      <c r="L686" t="n">
        <v>0.582</v>
      </c>
      <c r="M686" t="n">
        <v>0.04</v>
      </c>
    </row>
    <row r="687" spans="1:13">
      <c r="A687" s="1">
        <f>HYPERLINK("http://www.twitter.com/NathanBLawrence/status/984967976892891136", "984967976892891136")</f>
        <v/>
      </c>
      <c r="B687" s="2" t="n">
        <v>43204.06527777778</v>
      </c>
      <c r="C687" t="n">
        <v>0</v>
      </c>
      <c r="D687" t="n">
        <v>5</v>
      </c>
      <c r="E687" t="s">
        <v>693</v>
      </c>
      <c r="F687" t="s"/>
      <c r="G687" t="s"/>
      <c r="H687" t="s"/>
      <c r="I687" t="s"/>
      <c r="J687" t="n">
        <v>-0.296</v>
      </c>
      <c r="K687" t="n">
        <v>0.109</v>
      </c>
      <c r="L687" t="n">
        <v>0.891</v>
      </c>
      <c r="M687" t="n">
        <v>0</v>
      </c>
    </row>
    <row r="688" spans="1:13">
      <c r="A688" s="1">
        <f>HYPERLINK("http://www.twitter.com/NathanBLawrence/status/984967734638383104", "984967734638383104")</f>
        <v/>
      </c>
      <c r="B688" s="2" t="n">
        <v>43204.06460648148</v>
      </c>
      <c r="C688" t="n">
        <v>0</v>
      </c>
      <c r="D688" t="n">
        <v>22</v>
      </c>
      <c r="E688" t="s">
        <v>694</v>
      </c>
      <c r="F688">
        <f>HYPERLINK("http://pbs.twimg.com/media/DasutJIWsAAhbq7.jpg", "http://pbs.twimg.com/media/DasutJIWsAAhbq7.jpg")</f>
        <v/>
      </c>
      <c r="G688" t="s"/>
      <c r="H688" t="s"/>
      <c r="I688" t="s"/>
      <c r="J688" t="n">
        <v>-0.8777</v>
      </c>
      <c r="K688" t="n">
        <v>0.371</v>
      </c>
      <c r="L688" t="n">
        <v>0.586</v>
      </c>
      <c r="M688" t="n">
        <v>0.042</v>
      </c>
    </row>
    <row r="689" spans="1:13">
      <c r="A689" s="1">
        <f>HYPERLINK("http://www.twitter.com/NathanBLawrence/status/984967544347021312", "984967544347021312")</f>
        <v/>
      </c>
      <c r="B689" s="2" t="n">
        <v>43204.06408564815</v>
      </c>
      <c r="C689" t="n">
        <v>0</v>
      </c>
      <c r="D689" t="n">
        <v>4</v>
      </c>
      <c r="E689" t="s">
        <v>695</v>
      </c>
      <c r="F689" t="s"/>
      <c r="G689" t="s"/>
      <c r="H689" t="s"/>
      <c r="I689" t="s"/>
      <c r="J689" t="n">
        <v>-0.2003</v>
      </c>
      <c r="K689" t="n">
        <v>0.101</v>
      </c>
      <c r="L689" t="n">
        <v>0.899</v>
      </c>
      <c r="M689" t="n">
        <v>0</v>
      </c>
    </row>
    <row r="690" spans="1:13">
      <c r="A690" s="1">
        <f>HYPERLINK("http://www.twitter.com/NathanBLawrence/status/984796478123192320", "984796478123192320")</f>
        <v/>
      </c>
      <c r="B690" s="2" t="n">
        <v>43203.59202546296</v>
      </c>
      <c r="C690" t="n">
        <v>0</v>
      </c>
      <c r="D690" t="n">
        <v>0</v>
      </c>
      <c r="E690" t="s">
        <v>696</v>
      </c>
      <c r="F690" t="s"/>
      <c r="G690" t="s"/>
      <c r="H690" t="s"/>
      <c r="I690" t="s"/>
      <c r="J690" t="n">
        <v>-0.8502999999999999</v>
      </c>
      <c r="K690" t="n">
        <v>0.284</v>
      </c>
      <c r="L690" t="n">
        <v>0.644</v>
      </c>
      <c r="M690" t="n">
        <v>0.07099999999999999</v>
      </c>
    </row>
    <row r="691" spans="1:13">
      <c r="A691" s="1">
        <f>HYPERLINK("http://www.twitter.com/NathanBLawrence/status/984792210184069120", "984792210184069120")</f>
        <v/>
      </c>
      <c r="B691" s="2" t="n">
        <v>43203.58025462963</v>
      </c>
      <c r="C691" t="n">
        <v>0</v>
      </c>
      <c r="D691" t="n">
        <v>0</v>
      </c>
      <c r="E691" t="s">
        <v>697</v>
      </c>
      <c r="F691" t="s"/>
      <c r="G691" t="s"/>
      <c r="H691" t="s"/>
      <c r="I691" t="s"/>
      <c r="J691" t="n">
        <v>0</v>
      </c>
      <c r="K691" t="n">
        <v>0.192</v>
      </c>
      <c r="L691" t="n">
        <v>0.615</v>
      </c>
      <c r="M691" t="n">
        <v>0.192</v>
      </c>
    </row>
    <row r="692" spans="1:13">
      <c r="A692" s="1">
        <f>HYPERLINK("http://www.twitter.com/NathanBLawrence/status/984791670905606144", "984791670905606144")</f>
        <v/>
      </c>
      <c r="B692" s="2" t="n">
        <v>43203.57876157408</v>
      </c>
      <c r="C692" t="n">
        <v>0</v>
      </c>
      <c r="D692" t="n">
        <v>2</v>
      </c>
      <c r="E692" t="s">
        <v>698</v>
      </c>
      <c r="F692" t="s"/>
      <c r="G692" t="s"/>
      <c r="H692" t="s"/>
      <c r="I692" t="s"/>
      <c r="J692" t="n">
        <v>-0.7319</v>
      </c>
      <c r="K692" t="n">
        <v>0.339</v>
      </c>
      <c r="L692" t="n">
        <v>0.661</v>
      </c>
      <c r="M692" t="n">
        <v>0</v>
      </c>
    </row>
    <row r="693" spans="1:13">
      <c r="A693" s="1">
        <f>HYPERLINK("http://www.twitter.com/NathanBLawrence/status/984791585866035200", "984791585866035200")</f>
        <v/>
      </c>
      <c r="B693" s="2" t="n">
        <v>43203.57853009259</v>
      </c>
      <c r="C693" t="n">
        <v>1</v>
      </c>
      <c r="D693" t="n">
        <v>1</v>
      </c>
      <c r="E693" t="s">
        <v>699</v>
      </c>
      <c r="F693" t="s"/>
      <c r="G693" t="s"/>
      <c r="H693" t="s"/>
      <c r="I693" t="s"/>
      <c r="J693" t="n">
        <v>0.5707</v>
      </c>
      <c r="K693" t="n">
        <v>0.061</v>
      </c>
      <c r="L693" t="n">
        <v>0.776</v>
      </c>
      <c r="M693" t="n">
        <v>0.163</v>
      </c>
    </row>
    <row r="694" spans="1:13">
      <c r="A694" s="1">
        <f>HYPERLINK("http://www.twitter.com/NathanBLawrence/status/984790955382509568", "984790955382509568")</f>
        <v/>
      </c>
      <c r="B694" s="2" t="n">
        <v>43203.57678240741</v>
      </c>
      <c r="C694" t="n">
        <v>0</v>
      </c>
      <c r="D694" t="n">
        <v>10</v>
      </c>
      <c r="E694" t="s">
        <v>700</v>
      </c>
      <c r="F694" t="s"/>
      <c r="G694" t="s"/>
      <c r="H694" t="s"/>
      <c r="I694" t="s"/>
      <c r="J694" t="n">
        <v>0.2732</v>
      </c>
      <c r="K694" t="n">
        <v>0.09</v>
      </c>
      <c r="L694" t="n">
        <v>0.773</v>
      </c>
      <c r="M694" t="n">
        <v>0.137</v>
      </c>
    </row>
    <row r="695" spans="1:13">
      <c r="A695" s="1">
        <f>HYPERLINK("http://www.twitter.com/NathanBLawrence/status/984790760359911424", "984790760359911424")</f>
        <v/>
      </c>
      <c r="B695" s="2" t="n">
        <v>43203.57625</v>
      </c>
      <c r="C695" t="n">
        <v>0</v>
      </c>
      <c r="D695" t="n">
        <v>16</v>
      </c>
      <c r="E695" t="s">
        <v>701</v>
      </c>
      <c r="F695" t="s"/>
      <c r="G695" t="s"/>
      <c r="H695" t="s"/>
      <c r="I695" t="s"/>
      <c r="J695" t="n">
        <v>0</v>
      </c>
      <c r="K695" t="n">
        <v>0</v>
      </c>
      <c r="L695" t="n">
        <v>1</v>
      </c>
      <c r="M695" t="n">
        <v>0</v>
      </c>
    </row>
    <row r="696" spans="1:13">
      <c r="A696" s="1">
        <f>HYPERLINK("http://www.twitter.com/NathanBLawrence/status/984790707008352257", "984790707008352257")</f>
        <v/>
      </c>
      <c r="B696" s="2" t="n">
        <v>43203.57609953704</v>
      </c>
      <c r="C696" t="n">
        <v>0</v>
      </c>
      <c r="D696" t="n">
        <v>6</v>
      </c>
      <c r="E696" t="s">
        <v>702</v>
      </c>
      <c r="F696" t="s"/>
      <c r="G696" t="s"/>
      <c r="H696" t="s"/>
      <c r="I696" t="s"/>
      <c r="J696" t="n">
        <v>-0.3919</v>
      </c>
      <c r="K696" t="n">
        <v>0.161</v>
      </c>
      <c r="L696" t="n">
        <v>0.839</v>
      </c>
      <c r="M696" t="n">
        <v>0</v>
      </c>
    </row>
    <row r="697" spans="1:13">
      <c r="A697" s="1">
        <f>HYPERLINK("http://www.twitter.com/NathanBLawrence/status/984790537969569794", "984790537969569794")</f>
        <v/>
      </c>
      <c r="B697" s="2" t="n">
        <v>43203.57563657407</v>
      </c>
      <c r="C697" t="n">
        <v>0</v>
      </c>
      <c r="D697" t="n">
        <v>3</v>
      </c>
      <c r="E697" t="s">
        <v>703</v>
      </c>
      <c r="F697" t="s"/>
      <c r="G697" t="s"/>
      <c r="H697" t="s"/>
      <c r="I697" t="s"/>
      <c r="J697" t="n">
        <v>0.1531</v>
      </c>
      <c r="K697" t="n">
        <v>0.206</v>
      </c>
      <c r="L697" t="n">
        <v>0.645</v>
      </c>
      <c r="M697" t="n">
        <v>0.149</v>
      </c>
    </row>
    <row r="698" spans="1:13">
      <c r="A698" s="1">
        <f>HYPERLINK("http://www.twitter.com/NathanBLawrence/status/984789837168414720", "984789837168414720")</f>
        <v/>
      </c>
      <c r="B698" s="2" t="n">
        <v>43203.5737037037</v>
      </c>
      <c r="C698" t="n">
        <v>0</v>
      </c>
      <c r="D698" t="n">
        <v>1</v>
      </c>
      <c r="E698" t="s">
        <v>704</v>
      </c>
      <c r="F698" t="s"/>
      <c r="G698" t="s"/>
      <c r="H698" t="s"/>
      <c r="I698" t="s"/>
      <c r="J698" t="n">
        <v>0</v>
      </c>
      <c r="K698" t="n">
        <v>0</v>
      </c>
      <c r="L698" t="n">
        <v>1</v>
      </c>
      <c r="M698" t="n">
        <v>0</v>
      </c>
    </row>
    <row r="699" spans="1:13">
      <c r="A699" s="1">
        <f>HYPERLINK("http://www.twitter.com/NathanBLawrence/status/984789705735786497", "984789705735786497")</f>
        <v/>
      </c>
      <c r="B699" s="2" t="n">
        <v>43203.57334490741</v>
      </c>
      <c r="C699" t="n">
        <v>1</v>
      </c>
      <c r="D699" t="n">
        <v>1</v>
      </c>
      <c r="E699" t="s">
        <v>705</v>
      </c>
      <c r="F699" t="s"/>
      <c r="G699" t="s"/>
      <c r="H699" t="s"/>
      <c r="I699" t="s"/>
      <c r="J699" t="n">
        <v>0.5574</v>
      </c>
      <c r="K699" t="n">
        <v>0</v>
      </c>
      <c r="L699" t="n">
        <v>0.66</v>
      </c>
      <c r="M699" t="n">
        <v>0.34</v>
      </c>
    </row>
    <row r="700" spans="1:13">
      <c r="A700" s="1">
        <f>HYPERLINK("http://www.twitter.com/NathanBLawrence/status/984789185302278145", "984789185302278145")</f>
        <v/>
      </c>
      <c r="B700" s="2" t="n">
        <v>43203.57189814815</v>
      </c>
      <c r="C700" t="n">
        <v>0</v>
      </c>
      <c r="D700" t="n">
        <v>10</v>
      </c>
      <c r="E700" t="s">
        <v>706</v>
      </c>
      <c r="F700">
        <f>HYPERLINK("http://pbs.twimg.com/media/DaqI_4jVAAA-cd7.jpg", "http://pbs.twimg.com/media/DaqI_4jVAAA-cd7.jpg")</f>
        <v/>
      </c>
      <c r="G700">
        <f>HYPERLINK("http://pbs.twimg.com/media/DaqI_4mVwAEf4A0.jpg", "http://pbs.twimg.com/media/DaqI_4mVwAEf4A0.jpg")</f>
        <v/>
      </c>
      <c r="H700" t="s"/>
      <c r="I700" t="s"/>
      <c r="J700" t="n">
        <v>0.7213000000000001</v>
      </c>
      <c r="K700" t="n">
        <v>0.06</v>
      </c>
      <c r="L700" t="n">
        <v>0.737</v>
      </c>
      <c r="M700" t="n">
        <v>0.203</v>
      </c>
    </row>
    <row r="701" spans="1:13">
      <c r="A701" s="1">
        <f>HYPERLINK("http://www.twitter.com/NathanBLawrence/status/984789165685473281", "984789165685473281")</f>
        <v/>
      </c>
      <c r="B701" s="2" t="n">
        <v>43203.57185185186</v>
      </c>
      <c r="C701" t="n">
        <v>0</v>
      </c>
      <c r="D701" t="n">
        <v>4</v>
      </c>
      <c r="E701" t="s">
        <v>707</v>
      </c>
      <c r="F701" t="s"/>
      <c r="G701" t="s"/>
      <c r="H701" t="s"/>
      <c r="I701" t="s"/>
      <c r="J701" t="n">
        <v>0</v>
      </c>
      <c r="K701" t="n">
        <v>0</v>
      </c>
      <c r="L701" t="n">
        <v>1</v>
      </c>
      <c r="M701" t="n">
        <v>0</v>
      </c>
    </row>
    <row r="702" spans="1:13">
      <c r="A702" s="1">
        <f>HYPERLINK("http://www.twitter.com/NathanBLawrence/status/984789150212730880", "984789150212730880")</f>
        <v/>
      </c>
      <c r="B702" s="2" t="n">
        <v>43203.57180555556</v>
      </c>
      <c r="C702" t="n">
        <v>0</v>
      </c>
      <c r="D702" t="n">
        <v>5</v>
      </c>
      <c r="E702" t="s">
        <v>708</v>
      </c>
      <c r="F702">
        <f>HYPERLINK("http://pbs.twimg.com/media/DaqGDa3W0AEsmDw.jpg", "http://pbs.twimg.com/media/DaqGDa3W0AEsmDw.jpg")</f>
        <v/>
      </c>
      <c r="G702" t="s"/>
      <c r="H702" t="s"/>
      <c r="I702" t="s"/>
      <c r="J702" t="n">
        <v>0.7096</v>
      </c>
      <c r="K702" t="n">
        <v>0</v>
      </c>
      <c r="L702" t="n">
        <v>0.796</v>
      </c>
      <c r="M702" t="n">
        <v>0.204</v>
      </c>
    </row>
    <row r="703" spans="1:13">
      <c r="A703" s="1">
        <f>HYPERLINK("http://www.twitter.com/NathanBLawrence/status/984789131975909376", "984789131975909376")</f>
        <v/>
      </c>
      <c r="B703" s="2" t="n">
        <v>43203.57175925926</v>
      </c>
      <c r="C703" t="n">
        <v>0</v>
      </c>
      <c r="D703" t="n">
        <v>12</v>
      </c>
      <c r="E703" t="s">
        <v>709</v>
      </c>
      <c r="F703">
        <f>HYPERLINK("http://pbs.twimg.com/media/DaqFAzPW4AAbT0C.jpg", "http://pbs.twimg.com/media/DaqFAzPW4AAbT0C.jpg")</f>
        <v/>
      </c>
      <c r="G703" t="s"/>
      <c r="H703" t="s"/>
      <c r="I703" t="s"/>
      <c r="J703" t="n">
        <v>-0.5327</v>
      </c>
      <c r="K703" t="n">
        <v>0.163</v>
      </c>
      <c r="L703" t="n">
        <v>0.792</v>
      </c>
      <c r="M703" t="n">
        <v>0.045</v>
      </c>
    </row>
    <row r="704" spans="1:13">
      <c r="A704" s="1">
        <f>HYPERLINK("http://www.twitter.com/NathanBLawrence/status/984789117044252672", "984789117044252672")</f>
        <v/>
      </c>
      <c r="B704" s="2" t="n">
        <v>43203.57171296296</v>
      </c>
      <c r="C704" t="n">
        <v>0</v>
      </c>
      <c r="D704" t="n">
        <v>4</v>
      </c>
      <c r="E704" t="s">
        <v>710</v>
      </c>
      <c r="F704">
        <f>HYPERLINK("http://pbs.twimg.com/media/DaqEUyQWsAE5MAq.jpg", "http://pbs.twimg.com/media/DaqEUyQWsAE5MAq.jpg")</f>
        <v/>
      </c>
      <c r="G704" t="s"/>
      <c r="H704" t="s"/>
      <c r="I704" t="s"/>
      <c r="J704" t="n">
        <v>0</v>
      </c>
      <c r="K704" t="n">
        <v>0</v>
      </c>
      <c r="L704" t="n">
        <v>1</v>
      </c>
      <c r="M704" t="n">
        <v>0</v>
      </c>
    </row>
    <row r="705" spans="1:13">
      <c r="A705" s="1">
        <f>HYPERLINK("http://www.twitter.com/NathanBLawrence/status/984789096580214789", "984789096580214789")</f>
        <v/>
      </c>
      <c r="B705" s="2" t="n">
        <v>43203.57165509259</v>
      </c>
      <c r="C705" t="n">
        <v>0</v>
      </c>
      <c r="D705" t="n">
        <v>5</v>
      </c>
      <c r="E705" t="s">
        <v>711</v>
      </c>
      <c r="F705" t="s"/>
      <c r="G705" t="s"/>
      <c r="H705" t="s"/>
      <c r="I705" t="s"/>
      <c r="J705" t="n">
        <v>-0.2168</v>
      </c>
      <c r="K705" t="n">
        <v>0.177</v>
      </c>
      <c r="L705" t="n">
        <v>0.677</v>
      </c>
      <c r="M705" t="n">
        <v>0.146</v>
      </c>
    </row>
    <row r="706" spans="1:13">
      <c r="A706" s="1">
        <f>HYPERLINK("http://www.twitter.com/NathanBLawrence/status/984789087763816448", "984789087763816448")</f>
        <v/>
      </c>
      <c r="B706" s="2" t="n">
        <v>43203.57163194445</v>
      </c>
      <c r="C706" t="n">
        <v>0</v>
      </c>
      <c r="D706" t="n">
        <v>5</v>
      </c>
      <c r="E706" t="s">
        <v>712</v>
      </c>
      <c r="F706" t="s"/>
      <c r="G706" t="s"/>
      <c r="H706" t="s"/>
      <c r="I706" t="s"/>
      <c r="J706" t="n">
        <v>-0.4939</v>
      </c>
      <c r="K706" t="n">
        <v>0.132</v>
      </c>
      <c r="L706" t="n">
        <v>0.868</v>
      </c>
      <c r="M706" t="n">
        <v>0</v>
      </c>
    </row>
    <row r="707" spans="1:13">
      <c r="A707" s="1">
        <f>HYPERLINK("http://www.twitter.com/NathanBLawrence/status/984789075440873474", "984789075440873474")</f>
        <v/>
      </c>
      <c r="B707" s="2" t="n">
        <v>43203.57159722222</v>
      </c>
      <c r="C707" t="n">
        <v>0</v>
      </c>
      <c r="D707" t="n">
        <v>5</v>
      </c>
      <c r="E707" t="s">
        <v>713</v>
      </c>
      <c r="F707" t="s"/>
      <c r="G707" t="s"/>
      <c r="H707" t="s"/>
      <c r="I707" t="s"/>
      <c r="J707" t="n">
        <v>-0.5707</v>
      </c>
      <c r="K707" t="n">
        <v>0.17</v>
      </c>
      <c r="L707" t="n">
        <v>0.83</v>
      </c>
      <c r="M707" t="n">
        <v>0</v>
      </c>
    </row>
    <row r="708" spans="1:13">
      <c r="A708" s="1">
        <f>HYPERLINK("http://www.twitter.com/NathanBLawrence/status/984789064669941760", "984789064669941760")</f>
        <v/>
      </c>
      <c r="B708" s="2" t="n">
        <v>43203.57157407407</v>
      </c>
      <c r="C708" t="n">
        <v>0</v>
      </c>
      <c r="D708" t="n">
        <v>7</v>
      </c>
      <c r="E708" t="s">
        <v>714</v>
      </c>
      <c r="F708" t="s"/>
      <c r="G708" t="s"/>
      <c r="H708" t="s"/>
      <c r="I708" t="s"/>
      <c r="J708" t="n">
        <v>-0.0389</v>
      </c>
      <c r="K708" t="n">
        <v>0.145</v>
      </c>
      <c r="L708" t="n">
        <v>0.755</v>
      </c>
      <c r="M708" t="n">
        <v>0.1</v>
      </c>
    </row>
    <row r="709" spans="1:13">
      <c r="A709" s="1">
        <f>HYPERLINK("http://www.twitter.com/NathanBLawrence/status/984789044432433152", "984789044432433152")</f>
        <v/>
      </c>
      <c r="B709" s="2" t="n">
        <v>43203.5715162037</v>
      </c>
      <c r="C709" t="n">
        <v>0</v>
      </c>
      <c r="D709" t="n">
        <v>7</v>
      </c>
      <c r="E709" t="s">
        <v>715</v>
      </c>
      <c r="F709">
        <f>HYPERLINK("http://pbs.twimg.com/media/Dap8tW_WsAAdNbV.jpg", "http://pbs.twimg.com/media/Dap8tW_WsAAdNbV.jpg")</f>
        <v/>
      </c>
      <c r="G709" t="s"/>
      <c r="H709" t="s"/>
      <c r="I709" t="s"/>
      <c r="J709" t="n">
        <v>-0.717</v>
      </c>
      <c r="K709" t="n">
        <v>0.269</v>
      </c>
      <c r="L709" t="n">
        <v>0.731</v>
      </c>
      <c r="M709" t="n">
        <v>0</v>
      </c>
    </row>
    <row r="710" spans="1:13">
      <c r="A710" s="1">
        <f>HYPERLINK("http://www.twitter.com/NathanBLawrence/status/984789023762845696", "984789023762845696")</f>
        <v/>
      </c>
      <c r="B710" s="2" t="n">
        <v>43203.57145833333</v>
      </c>
      <c r="C710" t="n">
        <v>0</v>
      </c>
      <c r="D710" t="n">
        <v>4</v>
      </c>
      <c r="E710" t="s">
        <v>716</v>
      </c>
      <c r="F710" t="s"/>
      <c r="G710" t="s"/>
      <c r="H710" t="s"/>
      <c r="I710" t="s"/>
      <c r="J710" t="n">
        <v>0.9049</v>
      </c>
      <c r="K710" t="n">
        <v>0</v>
      </c>
      <c r="L710" t="n">
        <v>0.632</v>
      </c>
      <c r="M710" t="n">
        <v>0.368</v>
      </c>
    </row>
    <row r="711" spans="1:13">
      <c r="A711" s="1">
        <f>HYPERLINK("http://www.twitter.com/NathanBLawrence/status/984788996420141056", "984788996420141056")</f>
        <v/>
      </c>
      <c r="B711" s="2" t="n">
        <v>43203.57137731482</v>
      </c>
      <c r="C711" t="n">
        <v>0</v>
      </c>
      <c r="D711" t="n">
        <v>5</v>
      </c>
      <c r="E711" t="s">
        <v>717</v>
      </c>
      <c r="F711" t="s"/>
      <c r="G711" t="s"/>
      <c r="H711" t="s"/>
      <c r="I711" t="s"/>
      <c r="J711" t="n">
        <v>0.4588</v>
      </c>
      <c r="K711" t="n">
        <v>0.152</v>
      </c>
      <c r="L711" t="n">
        <v>0.636</v>
      </c>
      <c r="M711" t="n">
        <v>0.212</v>
      </c>
    </row>
    <row r="712" spans="1:13">
      <c r="A712" s="1">
        <f>HYPERLINK("http://www.twitter.com/NathanBLawrence/status/984788987452837889", "984788987452837889")</f>
        <v/>
      </c>
      <c r="B712" s="2" t="n">
        <v>43203.57135416667</v>
      </c>
      <c r="C712" t="n">
        <v>0</v>
      </c>
      <c r="D712" t="n">
        <v>4</v>
      </c>
      <c r="E712" t="s">
        <v>718</v>
      </c>
      <c r="F712" t="s"/>
      <c r="G712" t="s"/>
      <c r="H712" t="s"/>
      <c r="I712" t="s"/>
      <c r="J712" t="n">
        <v>0.8126</v>
      </c>
      <c r="K712" t="n">
        <v>0</v>
      </c>
      <c r="L712" t="n">
        <v>0.6909999999999999</v>
      </c>
      <c r="M712" t="n">
        <v>0.309</v>
      </c>
    </row>
    <row r="713" spans="1:13">
      <c r="A713" s="1">
        <f>HYPERLINK("http://www.twitter.com/NathanBLawrence/status/984788973947117568", "984788973947117568")</f>
        <v/>
      </c>
      <c r="B713" s="2" t="n">
        <v>43203.57131944445</v>
      </c>
      <c r="C713" t="n">
        <v>0</v>
      </c>
      <c r="D713" t="n">
        <v>5</v>
      </c>
      <c r="E713" t="s">
        <v>719</v>
      </c>
      <c r="F713" t="s"/>
      <c r="G713" t="s"/>
      <c r="H713" t="s"/>
      <c r="I713" t="s"/>
      <c r="J713" t="n">
        <v>0.3818</v>
      </c>
      <c r="K713" t="n">
        <v>0</v>
      </c>
      <c r="L713" t="n">
        <v>0.894</v>
      </c>
      <c r="M713" t="n">
        <v>0.106</v>
      </c>
    </row>
    <row r="714" spans="1:13">
      <c r="A714" s="1">
        <f>HYPERLINK("http://www.twitter.com/NathanBLawrence/status/984788954321948672", "984788954321948672")</f>
        <v/>
      </c>
      <c r="B714" s="2" t="n">
        <v>43203.57126157408</v>
      </c>
      <c r="C714" t="n">
        <v>0</v>
      </c>
      <c r="D714" t="n">
        <v>6</v>
      </c>
      <c r="E714" t="s">
        <v>720</v>
      </c>
      <c r="F714">
        <f>HYPERLINK("http://pbs.twimg.com/media/Dap2o-dWsAARbLa.jpg", "http://pbs.twimg.com/media/Dap2o-dWsAARbLa.jpg")</f>
        <v/>
      </c>
      <c r="G714" t="s"/>
      <c r="H714" t="s"/>
      <c r="I714" t="s"/>
      <c r="J714" t="n">
        <v>0.3612</v>
      </c>
      <c r="K714" t="n">
        <v>0</v>
      </c>
      <c r="L714" t="n">
        <v>0.894</v>
      </c>
      <c r="M714" t="n">
        <v>0.106</v>
      </c>
    </row>
    <row r="715" spans="1:13">
      <c r="A715" s="1">
        <f>HYPERLINK("http://www.twitter.com/NathanBLawrence/status/984788937284706304", "984788937284706304")</f>
        <v/>
      </c>
      <c r="B715" s="2" t="n">
        <v>43203.57121527778</v>
      </c>
      <c r="C715" t="n">
        <v>0</v>
      </c>
      <c r="D715" t="n">
        <v>9</v>
      </c>
      <c r="E715" t="s">
        <v>721</v>
      </c>
      <c r="F715">
        <f>HYPERLINK("http://pbs.twimg.com/media/Dap1RiiXkAA5EUJ.jpg", "http://pbs.twimg.com/media/Dap1RiiXkAA5EUJ.jpg")</f>
        <v/>
      </c>
      <c r="G715" t="s"/>
      <c r="H715" t="s"/>
      <c r="I715" t="s"/>
      <c r="J715" t="n">
        <v>0.3182</v>
      </c>
      <c r="K715" t="n">
        <v>0</v>
      </c>
      <c r="L715" t="n">
        <v>0.919</v>
      </c>
      <c r="M715" t="n">
        <v>0.081</v>
      </c>
    </row>
    <row r="716" spans="1:13">
      <c r="A716" s="1">
        <f>HYPERLINK("http://www.twitter.com/NathanBLawrence/status/984788919362441217", "984788919362441217")</f>
        <v/>
      </c>
      <c r="B716" s="2" t="n">
        <v>43203.57116898148</v>
      </c>
      <c r="C716" t="n">
        <v>0</v>
      </c>
      <c r="D716" t="n">
        <v>8</v>
      </c>
      <c r="E716" t="s">
        <v>722</v>
      </c>
      <c r="F716" t="s"/>
      <c r="G716" t="s"/>
      <c r="H716" t="s"/>
      <c r="I716" t="s"/>
      <c r="J716" t="n">
        <v>-0.7264</v>
      </c>
      <c r="K716" t="n">
        <v>0.234</v>
      </c>
      <c r="L716" t="n">
        <v>0.766</v>
      </c>
      <c r="M716" t="n">
        <v>0</v>
      </c>
    </row>
    <row r="717" spans="1:13">
      <c r="A717" s="1">
        <f>HYPERLINK("http://www.twitter.com/NathanBLawrence/status/984788892149800960", "984788892149800960")</f>
        <v/>
      </c>
      <c r="B717" s="2" t="n">
        <v>43203.57109953704</v>
      </c>
      <c r="C717" t="n">
        <v>0</v>
      </c>
      <c r="D717" t="n">
        <v>5</v>
      </c>
      <c r="E717" t="s">
        <v>723</v>
      </c>
      <c r="F717" t="s"/>
      <c r="G717" t="s"/>
      <c r="H717" t="s"/>
      <c r="I717" t="s"/>
      <c r="J717" t="n">
        <v>0</v>
      </c>
      <c r="K717" t="n">
        <v>0</v>
      </c>
      <c r="L717" t="n">
        <v>1</v>
      </c>
      <c r="M717" t="n">
        <v>0</v>
      </c>
    </row>
    <row r="718" spans="1:13">
      <c r="A718" s="1">
        <f>HYPERLINK("http://www.twitter.com/NathanBLawrence/status/984788873556393984", "984788873556393984")</f>
        <v/>
      </c>
      <c r="B718" s="2" t="n">
        <v>43203.57104166667</v>
      </c>
      <c r="C718" t="n">
        <v>0</v>
      </c>
      <c r="D718" t="n">
        <v>10</v>
      </c>
      <c r="E718" t="s">
        <v>724</v>
      </c>
      <c r="F718">
        <f>HYPERLINK("http://pbs.twimg.com/media/DapvA7VXkAALZBH.jpg", "http://pbs.twimg.com/media/DapvA7VXkAALZBH.jpg")</f>
        <v/>
      </c>
      <c r="G718" t="s"/>
      <c r="H718" t="s"/>
      <c r="I718" t="s"/>
      <c r="J718" t="n">
        <v>0.7579</v>
      </c>
      <c r="K718" t="n">
        <v>0</v>
      </c>
      <c r="L718" t="n">
        <v>0.706</v>
      </c>
      <c r="M718" t="n">
        <v>0.294</v>
      </c>
    </row>
    <row r="719" spans="1:13">
      <c r="A719" s="1">
        <f>HYPERLINK("http://www.twitter.com/NathanBLawrence/status/984788847102976000", "984788847102976000")</f>
        <v/>
      </c>
      <c r="B719" s="2" t="n">
        <v>43203.57097222222</v>
      </c>
      <c r="C719" t="n">
        <v>0</v>
      </c>
      <c r="D719" t="n">
        <v>6</v>
      </c>
      <c r="E719" t="s">
        <v>725</v>
      </c>
      <c r="F719" t="s"/>
      <c r="G719" t="s"/>
      <c r="H719" t="s"/>
      <c r="I719" t="s"/>
      <c r="J719" t="n">
        <v>-0.1154</v>
      </c>
      <c r="K719" t="n">
        <v>0.07099999999999999</v>
      </c>
      <c r="L719" t="n">
        <v>0.929</v>
      </c>
      <c r="M719" t="n">
        <v>0</v>
      </c>
    </row>
    <row r="720" spans="1:13">
      <c r="A720" s="1">
        <f>HYPERLINK("http://www.twitter.com/NathanBLawrence/status/984788826395725824", "984788826395725824")</f>
        <v/>
      </c>
      <c r="B720" s="2" t="n">
        <v>43203.57091435185</v>
      </c>
      <c r="C720" t="n">
        <v>0</v>
      </c>
      <c r="D720" t="n">
        <v>5</v>
      </c>
      <c r="E720" t="s">
        <v>726</v>
      </c>
      <c r="F720" t="s"/>
      <c r="G720" t="s"/>
      <c r="H720" t="s"/>
      <c r="I720" t="s"/>
      <c r="J720" t="n">
        <v>-0.1154</v>
      </c>
      <c r="K720" t="n">
        <v>0.068</v>
      </c>
      <c r="L720" t="n">
        <v>0.9320000000000001</v>
      </c>
      <c r="M720" t="n">
        <v>0</v>
      </c>
    </row>
    <row r="721" spans="1:13">
      <c r="A721" s="1">
        <f>HYPERLINK("http://www.twitter.com/NathanBLawrence/status/984788815020789761", "984788815020789761")</f>
        <v/>
      </c>
      <c r="B721" s="2" t="n">
        <v>43203.57087962963</v>
      </c>
      <c r="C721" t="n">
        <v>0</v>
      </c>
      <c r="D721" t="n">
        <v>8</v>
      </c>
      <c r="E721" t="s">
        <v>727</v>
      </c>
      <c r="F721">
        <f>HYPERLINK("http://pbs.twimg.com/media/Dapr5zWXUAAf3P8.jpg", "http://pbs.twimg.com/media/Dapr5zWXUAAf3P8.jpg")</f>
        <v/>
      </c>
      <c r="G721">
        <f>HYPERLINK("http://pbs.twimg.com/media/Dapr5zXXUAAr1F9.jpg", "http://pbs.twimg.com/media/Dapr5zXXUAAr1F9.jpg")</f>
        <v/>
      </c>
      <c r="H721" t="s"/>
      <c r="I721" t="s"/>
      <c r="J721" t="n">
        <v>0</v>
      </c>
      <c r="K721" t="n">
        <v>0</v>
      </c>
      <c r="L721" t="n">
        <v>1</v>
      </c>
      <c r="M721" t="n">
        <v>0</v>
      </c>
    </row>
    <row r="722" spans="1:13">
      <c r="A722" s="1">
        <f>HYPERLINK("http://www.twitter.com/NathanBLawrence/status/984788798356774912", "984788798356774912")</f>
        <v/>
      </c>
      <c r="B722" s="2" t="n">
        <v>43203.57083333333</v>
      </c>
      <c r="C722" t="n">
        <v>0</v>
      </c>
      <c r="D722" t="n">
        <v>8</v>
      </c>
      <c r="E722" t="s">
        <v>728</v>
      </c>
      <c r="F722" t="s"/>
      <c r="G722" t="s"/>
      <c r="H722" t="s"/>
      <c r="I722" t="s"/>
      <c r="J722" t="n">
        <v>0.296</v>
      </c>
      <c r="K722" t="n">
        <v>0</v>
      </c>
      <c r="L722" t="n">
        <v>0.909</v>
      </c>
      <c r="M722" t="n">
        <v>0.091</v>
      </c>
    </row>
    <row r="723" spans="1:13">
      <c r="A723" s="1">
        <f>HYPERLINK("http://www.twitter.com/NathanBLawrence/status/984788770791804928", "984788770791804928")</f>
        <v/>
      </c>
      <c r="B723" s="2" t="n">
        <v>43203.57076388889</v>
      </c>
      <c r="C723" t="n">
        <v>0</v>
      </c>
      <c r="D723" t="n">
        <v>8</v>
      </c>
      <c r="E723" t="s">
        <v>729</v>
      </c>
      <c r="F723" t="s"/>
      <c r="G723" t="s"/>
      <c r="H723" t="s"/>
      <c r="I723" t="s"/>
      <c r="J723" t="n">
        <v>0</v>
      </c>
      <c r="K723" t="n">
        <v>0</v>
      </c>
      <c r="L723" t="n">
        <v>1</v>
      </c>
      <c r="M723" t="n">
        <v>0</v>
      </c>
    </row>
    <row r="724" spans="1:13">
      <c r="A724" s="1">
        <f>HYPERLINK("http://www.twitter.com/NathanBLawrence/status/984788761207803904", "984788761207803904")</f>
        <v/>
      </c>
      <c r="B724" s="2" t="n">
        <v>43203.57072916667</v>
      </c>
      <c r="C724" t="n">
        <v>0</v>
      </c>
      <c r="D724" t="n">
        <v>6</v>
      </c>
      <c r="E724" t="s">
        <v>730</v>
      </c>
      <c r="F724" t="s"/>
      <c r="G724" t="s"/>
      <c r="H724" t="s"/>
      <c r="I724" t="s"/>
      <c r="J724" t="n">
        <v>-0.7096</v>
      </c>
      <c r="K724" t="n">
        <v>0.228</v>
      </c>
      <c r="L724" t="n">
        <v>0.772</v>
      </c>
      <c r="M724" t="n">
        <v>0</v>
      </c>
    </row>
    <row r="725" spans="1:13">
      <c r="A725" s="1">
        <f>HYPERLINK("http://www.twitter.com/NathanBLawrence/status/984788740236304384", "984788740236304384")</f>
        <v/>
      </c>
      <c r="B725" s="2" t="n">
        <v>43203.57067129629</v>
      </c>
      <c r="C725" t="n">
        <v>0</v>
      </c>
      <c r="D725" t="n">
        <v>8</v>
      </c>
      <c r="E725" t="s">
        <v>731</v>
      </c>
      <c r="F725" t="s"/>
      <c r="G725" t="s"/>
      <c r="H725" t="s"/>
      <c r="I725" t="s"/>
      <c r="J725" t="n">
        <v>0</v>
      </c>
      <c r="K725" t="n">
        <v>0</v>
      </c>
      <c r="L725" t="n">
        <v>1</v>
      </c>
      <c r="M725" t="n">
        <v>0</v>
      </c>
    </row>
    <row r="726" spans="1:13">
      <c r="A726" s="1">
        <f>HYPERLINK("http://www.twitter.com/NathanBLawrence/status/984788729796661249", "984788729796661249")</f>
        <v/>
      </c>
      <c r="B726" s="2" t="n">
        <v>43203.57064814815</v>
      </c>
      <c r="C726" t="n">
        <v>0</v>
      </c>
      <c r="D726" t="n">
        <v>6</v>
      </c>
      <c r="E726" t="s">
        <v>732</v>
      </c>
      <c r="F726" t="s"/>
      <c r="G726" t="s"/>
      <c r="H726" t="s"/>
      <c r="I726" t="s"/>
      <c r="J726" t="n">
        <v>-0.2732</v>
      </c>
      <c r="K726" t="n">
        <v>0.08400000000000001</v>
      </c>
      <c r="L726" t="n">
        <v>0.916</v>
      </c>
      <c r="M726" t="n">
        <v>0</v>
      </c>
    </row>
    <row r="727" spans="1:13">
      <c r="A727" s="1">
        <f>HYPERLINK("http://www.twitter.com/NathanBLawrence/status/984788719218708481", "984788719218708481")</f>
        <v/>
      </c>
      <c r="B727" s="2" t="n">
        <v>43203.57061342592</v>
      </c>
      <c r="C727" t="n">
        <v>0</v>
      </c>
      <c r="D727" t="n">
        <v>6</v>
      </c>
      <c r="E727" t="s">
        <v>733</v>
      </c>
      <c r="F727" t="s"/>
      <c r="G727" t="s"/>
      <c r="H727" t="s"/>
      <c r="I727" t="s"/>
      <c r="J727" t="n">
        <v>-0.1531</v>
      </c>
      <c r="K727" t="n">
        <v>0.065</v>
      </c>
      <c r="L727" t="n">
        <v>0.9350000000000001</v>
      </c>
      <c r="M727" t="n">
        <v>0</v>
      </c>
    </row>
    <row r="728" spans="1:13">
      <c r="A728" s="1">
        <f>HYPERLINK("http://www.twitter.com/NathanBLawrence/status/984788705679495168", "984788705679495168")</f>
        <v/>
      </c>
      <c r="B728" s="2" t="n">
        <v>43203.5705787037</v>
      </c>
      <c r="C728" t="n">
        <v>0</v>
      </c>
      <c r="D728" t="n">
        <v>9</v>
      </c>
      <c r="E728" t="s">
        <v>734</v>
      </c>
      <c r="F728" t="s"/>
      <c r="G728" t="s"/>
      <c r="H728" t="s"/>
      <c r="I728" t="s"/>
      <c r="J728" t="n">
        <v>0.5574</v>
      </c>
      <c r="K728" t="n">
        <v>0</v>
      </c>
      <c r="L728" t="n">
        <v>0.82</v>
      </c>
      <c r="M728" t="n">
        <v>0.18</v>
      </c>
    </row>
    <row r="729" spans="1:13">
      <c r="A729" s="1">
        <f>HYPERLINK("http://www.twitter.com/NathanBLawrence/status/984788689153871872", "984788689153871872")</f>
        <v/>
      </c>
      <c r="B729" s="2" t="n">
        <v>43203.57053240741</v>
      </c>
      <c r="C729" t="n">
        <v>0</v>
      </c>
      <c r="D729" t="n">
        <v>7</v>
      </c>
      <c r="E729" t="s">
        <v>735</v>
      </c>
      <c r="F729" t="s"/>
      <c r="G729" t="s"/>
      <c r="H729" t="s"/>
      <c r="I729" t="s"/>
      <c r="J729" t="n">
        <v>-0.3612</v>
      </c>
      <c r="K729" t="n">
        <v>0.13</v>
      </c>
      <c r="L729" t="n">
        <v>0.794</v>
      </c>
      <c r="M729" t="n">
        <v>0.076</v>
      </c>
    </row>
    <row r="730" spans="1:13">
      <c r="A730" s="1">
        <f>HYPERLINK("http://www.twitter.com/NathanBLawrence/status/984788678135504897", "984788678135504897")</f>
        <v/>
      </c>
      <c r="B730" s="2" t="n">
        <v>43203.57050925926</v>
      </c>
      <c r="C730" t="n">
        <v>0</v>
      </c>
      <c r="D730" t="n">
        <v>5</v>
      </c>
      <c r="E730" t="s">
        <v>736</v>
      </c>
      <c r="F730" t="s"/>
      <c r="G730" t="s"/>
      <c r="H730" t="s"/>
      <c r="I730" t="s"/>
      <c r="J730" t="n">
        <v>-0.5266999999999999</v>
      </c>
      <c r="K730" t="n">
        <v>0.129</v>
      </c>
      <c r="L730" t="n">
        <v>0.871</v>
      </c>
      <c r="M730" t="n">
        <v>0</v>
      </c>
    </row>
    <row r="731" spans="1:13">
      <c r="A731" s="1">
        <f>HYPERLINK("http://www.twitter.com/NathanBLawrence/status/984788649832337408", "984788649832337408")</f>
        <v/>
      </c>
      <c r="B731" s="2" t="n">
        <v>43203.57042824074</v>
      </c>
      <c r="C731" t="n">
        <v>0</v>
      </c>
      <c r="D731" t="n">
        <v>6</v>
      </c>
      <c r="E731" t="s">
        <v>737</v>
      </c>
      <c r="F731" t="s"/>
      <c r="G731" t="s"/>
      <c r="H731" t="s"/>
      <c r="I731" t="s"/>
      <c r="J731" t="n">
        <v>0.1449</v>
      </c>
      <c r="K731" t="n">
        <v>0.089</v>
      </c>
      <c r="L731" t="n">
        <v>0.801</v>
      </c>
      <c r="M731" t="n">
        <v>0.111</v>
      </c>
    </row>
    <row r="732" spans="1:13">
      <c r="A732" s="1">
        <f>HYPERLINK("http://www.twitter.com/NathanBLawrence/status/984788635907182592", "984788635907182592")</f>
        <v/>
      </c>
      <c r="B732" s="2" t="n">
        <v>43203.57038194445</v>
      </c>
      <c r="C732" t="n">
        <v>0</v>
      </c>
      <c r="D732" t="n">
        <v>3</v>
      </c>
      <c r="E732" t="s">
        <v>738</v>
      </c>
      <c r="F732" t="s"/>
      <c r="G732" t="s"/>
      <c r="H732" t="s"/>
      <c r="I732" t="s"/>
      <c r="J732" t="n">
        <v>0.126</v>
      </c>
      <c r="K732" t="n">
        <v>0.14</v>
      </c>
      <c r="L732" t="n">
        <v>0.659</v>
      </c>
      <c r="M732" t="n">
        <v>0.201</v>
      </c>
    </row>
    <row r="733" spans="1:13">
      <c r="A733" s="1">
        <f>HYPERLINK("http://www.twitter.com/NathanBLawrence/status/984788626620997633", "984788626620997633")</f>
        <v/>
      </c>
      <c r="B733" s="2" t="n">
        <v>43203.5703587963</v>
      </c>
      <c r="C733" t="n">
        <v>0</v>
      </c>
      <c r="D733" t="n">
        <v>3</v>
      </c>
      <c r="E733" t="s">
        <v>739</v>
      </c>
      <c r="F733" t="s"/>
      <c r="G733" t="s"/>
      <c r="H733" t="s"/>
      <c r="I733" t="s"/>
      <c r="J733" t="n">
        <v>-0.836</v>
      </c>
      <c r="K733" t="n">
        <v>0.319</v>
      </c>
      <c r="L733" t="n">
        <v>0.681</v>
      </c>
      <c r="M733" t="n">
        <v>0</v>
      </c>
    </row>
    <row r="734" spans="1:13">
      <c r="A734" s="1">
        <f>HYPERLINK("http://www.twitter.com/NathanBLawrence/status/984788599810985985", "984788599810985985")</f>
        <v/>
      </c>
      <c r="B734" s="2" t="n">
        <v>43203.57028935185</v>
      </c>
      <c r="C734" t="n">
        <v>0</v>
      </c>
      <c r="D734" t="n">
        <v>9</v>
      </c>
      <c r="E734" t="s">
        <v>740</v>
      </c>
      <c r="F734">
        <f>HYPERLINK("http://pbs.twimg.com/media/DapaXh1X0AA1kQu.jpg", "http://pbs.twimg.com/media/DapaXh1X0AA1kQu.jpg")</f>
        <v/>
      </c>
      <c r="G734">
        <f>HYPERLINK("http://pbs.twimg.com/media/DapaXh2WsAArqaL.jpg", "http://pbs.twimg.com/media/DapaXh2WsAArqaL.jpg")</f>
        <v/>
      </c>
      <c r="H734">
        <f>HYPERLINK("http://pbs.twimg.com/media/DapaXiIWAAAaZS8.jpg", "http://pbs.twimg.com/media/DapaXiIWAAAaZS8.jpg")</f>
        <v/>
      </c>
      <c r="I734">
        <f>HYPERLINK("http://pbs.twimg.com/media/DapaXiDWAAAoK5z.jpg", "http://pbs.twimg.com/media/DapaXiDWAAAoK5z.jpg")</f>
        <v/>
      </c>
      <c r="J734" t="n">
        <v>0</v>
      </c>
      <c r="K734" t="n">
        <v>0</v>
      </c>
      <c r="L734" t="n">
        <v>1</v>
      </c>
      <c r="M734" t="n">
        <v>0</v>
      </c>
    </row>
    <row r="735" spans="1:13">
      <c r="A735" s="1">
        <f>HYPERLINK("http://www.twitter.com/NathanBLawrence/status/984788583784570880", "984788583784570880")</f>
        <v/>
      </c>
      <c r="B735" s="2" t="n">
        <v>43203.57024305555</v>
      </c>
      <c r="C735" t="n">
        <v>0</v>
      </c>
      <c r="D735" t="n">
        <v>3</v>
      </c>
      <c r="E735" t="s">
        <v>741</v>
      </c>
      <c r="F735">
        <f>HYPERLINK("http://pbs.twimg.com/media/DapYlHkXcAAZWoS.jpg", "http://pbs.twimg.com/media/DapYlHkXcAAZWoS.jpg")</f>
        <v/>
      </c>
      <c r="G735" t="s"/>
      <c r="H735" t="s"/>
      <c r="I735" t="s"/>
      <c r="J735" t="n">
        <v>0</v>
      </c>
      <c r="K735" t="n">
        <v>0</v>
      </c>
      <c r="L735" t="n">
        <v>1</v>
      </c>
      <c r="M735" t="n">
        <v>0</v>
      </c>
    </row>
    <row r="736" spans="1:13">
      <c r="A736" s="1">
        <f>HYPERLINK("http://www.twitter.com/NathanBLawrence/status/984788564511780865", "984788564511780865")</f>
        <v/>
      </c>
      <c r="B736" s="2" t="n">
        <v>43203.57018518518</v>
      </c>
      <c r="C736" t="n">
        <v>0</v>
      </c>
      <c r="D736" t="n">
        <v>4</v>
      </c>
      <c r="E736" t="s">
        <v>742</v>
      </c>
      <c r="F736" t="s"/>
      <c r="G736" t="s"/>
      <c r="H736" t="s"/>
      <c r="I736" t="s"/>
      <c r="J736" t="n">
        <v>0.7096</v>
      </c>
      <c r="K736" t="n">
        <v>0</v>
      </c>
      <c r="L736" t="n">
        <v>0.803</v>
      </c>
      <c r="M736" t="n">
        <v>0.197</v>
      </c>
    </row>
    <row r="737" spans="1:13">
      <c r="A737" s="1">
        <f>HYPERLINK("http://www.twitter.com/NathanBLawrence/status/984788554332229633", "984788554332229633")</f>
        <v/>
      </c>
      <c r="B737" s="2" t="n">
        <v>43203.57016203704</v>
      </c>
      <c r="C737" t="n">
        <v>0</v>
      </c>
      <c r="D737" t="n">
        <v>3</v>
      </c>
      <c r="E737" t="s">
        <v>743</v>
      </c>
      <c r="F737" t="s"/>
      <c r="G737" t="s"/>
      <c r="H737" t="s"/>
      <c r="I737" t="s"/>
      <c r="J737" t="n">
        <v>-0.5327</v>
      </c>
      <c r="K737" t="n">
        <v>0.158</v>
      </c>
      <c r="L737" t="n">
        <v>0.799</v>
      </c>
      <c r="M737" t="n">
        <v>0.043</v>
      </c>
    </row>
    <row r="738" spans="1:13">
      <c r="A738" s="1">
        <f>HYPERLINK("http://www.twitter.com/NathanBLawrence/status/984788536611299328", "984788536611299328")</f>
        <v/>
      </c>
      <c r="B738" s="2" t="n">
        <v>43203.57011574074</v>
      </c>
      <c r="C738" t="n">
        <v>0</v>
      </c>
      <c r="D738" t="n">
        <v>6</v>
      </c>
      <c r="E738" t="s">
        <v>744</v>
      </c>
      <c r="F738" t="s"/>
      <c r="G738" t="s"/>
      <c r="H738" t="s"/>
      <c r="I738" t="s"/>
      <c r="J738" t="n">
        <v>0.4939</v>
      </c>
      <c r="K738" t="n">
        <v>0</v>
      </c>
      <c r="L738" t="n">
        <v>0.882</v>
      </c>
      <c r="M738" t="n">
        <v>0.118</v>
      </c>
    </row>
    <row r="739" spans="1:13">
      <c r="A739" s="1">
        <f>HYPERLINK("http://www.twitter.com/NathanBLawrence/status/984788504499707905", "984788504499707905")</f>
        <v/>
      </c>
      <c r="B739" s="2" t="n">
        <v>43203.57002314815</v>
      </c>
      <c r="C739" t="n">
        <v>0</v>
      </c>
      <c r="D739" t="n">
        <v>6</v>
      </c>
      <c r="E739" t="s">
        <v>745</v>
      </c>
      <c r="F739" t="s"/>
      <c r="G739" t="s"/>
      <c r="H739" t="s"/>
      <c r="I739" t="s"/>
      <c r="J739" t="n">
        <v>0.0772</v>
      </c>
      <c r="K739" t="n">
        <v>0</v>
      </c>
      <c r="L739" t="n">
        <v>0.952</v>
      </c>
      <c r="M739" t="n">
        <v>0.048</v>
      </c>
    </row>
    <row r="740" spans="1:13">
      <c r="A740" s="1">
        <f>HYPERLINK("http://www.twitter.com/NathanBLawrence/status/984788484316594176", "984788484316594176")</f>
        <v/>
      </c>
      <c r="B740" s="2" t="n">
        <v>43203.56996527778</v>
      </c>
      <c r="C740" t="n">
        <v>0</v>
      </c>
      <c r="D740" t="n">
        <v>14</v>
      </c>
      <c r="E740" t="s">
        <v>746</v>
      </c>
      <c r="F740" t="s"/>
      <c r="G740" t="s"/>
      <c r="H740" t="s"/>
      <c r="I740" t="s"/>
      <c r="J740" t="n">
        <v>0</v>
      </c>
      <c r="K740" t="n">
        <v>0</v>
      </c>
      <c r="L740" t="n">
        <v>1</v>
      </c>
      <c r="M740" t="n">
        <v>0</v>
      </c>
    </row>
    <row r="741" spans="1:13">
      <c r="A741" s="1">
        <f>HYPERLINK("http://www.twitter.com/NathanBLawrence/status/983889222020030465", "983889222020030465")</f>
        <v/>
      </c>
      <c r="B741" s="2" t="n">
        <v>43201.08847222223</v>
      </c>
      <c r="C741" t="n">
        <v>1</v>
      </c>
      <c r="D741" t="n">
        <v>0</v>
      </c>
      <c r="E741" t="s">
        <v>747</v>
      </c>
      <c r="F741" t="s"/>
      <c r="G741" t="s"/>
      <c r="H741" t="s"/>
      <c r="I741" t="s"/>
      <c r="J741" t="n">
        <v>0.636</v>
      </c>
      <c r="K741" t="n">
        <v>0</v>
      </c>
      <c r="L741" t="n">
        <v>0.884</v>
      </c>
      <c r="M741" t="n">
        <v>0.116</v>
      </c>
    </row>
    <row r="742" spans="1:13">
      <c r="A742" s="1">
        <f>HYPERLINK("http://www.twitter.com/NathanBLawrence/status/983887615308058624", "983887615308058624")</f>
        <v/>
      </c>
      <c r="B742" s="2" t="n">
        <v>43201.08403935185</v>
      </c>
      <c r="C742" t="n">
        <v>0</v>
      </c>
      <c r="D742" t="n">
        <v>0</v>
      </c>
      <c r="E742" t="s">
        <v>748</v>
      </c>
      <c r="F742" t="s"/>
      <c r="G742" t="s"/>
      <c r="H742" t="s"/>
      <c r="I742" t="s"/>
      <c r="J742" t="n">
        <v>0.8519</v>
      </c>
      <c r="K742" t="n">
        <v>0</v>
      </c>
      <c r="L742" t="n">
        <v>0.79</v>
      </c>
      <c r="M742" t="n">
        <v>0.21</v>
      </c>
    </row>
    <row r="743" spans="1:13">
      <c r="A743" s="1">
        <f>HYPERLINK("http://www.twitter.com/NathanBLawrence/status/983886317527461888", "983886317527461888")</f>
        <v/>
      </c>
      <c r="B743" s="2" t="n">
        <v>43201.08046296296</v>
      </c>
      <c r="C743" t="n">
        <v>1</v>
      </c>
      <c r="D743" t="n">
        <v>0</v>
      </c>
      <c r="E743" t="s">
        <v>749</v>
      </c>
      <c r="F743" t="s"/>
      <c r="G743" t="s"/>
      <c r="H743" t="s"/>
      <c r="I743" t="s"/>
      <c r="J743" t="n">
        <v>-0.8225</v>
      </c>
      <c r="K743" t="n">
        <v>0.259</v>
      </c>
      <c r="L743" t="n">
        <v>0.681</v>
      </c>
      <c r="M743" t="n">
        <v>0.06</v>
      </c>
    </row>
    <row r="744" spans="1:13">
      <c r="A744" s="1">
        <f>HYPERLINK("http://www.twitter.com/NathanBLawrence/status/983884478656413696", "983884478656413696")</f>
        <v/>
      </c>
      <c r="B744" s="2" t="n">
        <v>43201.07539351852</v>
      </c>
      <c r="C744" t="n">
        <v>0</v>
      </c>
      <c r="D744" t="n">
        <v>0</v>
      </c>
      <c r="E744" t="s">
        <v>750</v>
      </c>
      <c r="F744" t="s"/>
      <c r="G744" t="s"/>
      <c r="H744" t="s"/>
      <c r="I744" t="s"/>
      <c r="J744" t="n">
        <v>-0.5106000000000001</v>
      </c>
      <c r="K744" t="n">
        <v>0.21</v>
      </c>
      <c r="L744" t="n">
        <v>0.628</v>
      </c>
      <c r="M744" t="n">
        <v>0.162</v>
      </c>
    </row>
    <row r="745" spans="1:13">
      <c r="A745" s="1">
        <f>HYPERLINK("http://www.twitter.com/NathanBLawrence/status/983883764735541248", "983883764735541248")</f>
        <v/>
      </c>
      <c r="B745" s="2" t="n">
        <v>43201.07341435185</v>
      </c>
      <c r="C745" t="n">
        <v>1</v>
      </c>
      <c r="D745" t="n">
        <v>0</v>
      </c>
      <c r="E745" t="s">
        <v>751</v>
      </c>
      <c r="F745" t="s"/>
      <c r="G745" t="s"/>
      <c r="H745" t="s"/>
      <c r="I745" t="s"/>
      <c r="J745" t="n">
        <v>0.886</v>
      </c>
      <c r="K745" t="n">
        <v>0</v>
      </c>
      <c r="L745" t="n">
        <v>0.646</v>
      </c>
      <c r="M745" t="n">
        <v>0.354</v>
      </c>
    </row>
    <row r="746" spans="1:13">
      <c r="A746" s="1">
        <f>HYPERLINK("http://www.twitter.com/NathanBLawrence/status/983883278053773312", "983883278053773312")</f>
        <v/>
      </c>
      <c r="B746" s="2" t="n">
        <v>43201.07207175926</v>
      </c>
      <c r="C746" t="n">
        <v>0</v>
      </c>
      <c r="D746" t="n">
        <v>0</v>
      </c>
      <c r="E746" t="s">
        <v>752</v>
      </c>
      <c r="F746" t="s"/>
      <c r="G746" t="s"/>
      <c r="H746" t="s"/>
      <c r="I746" t="s"/>
      <c r="J746" t="n">
        <v>-0.2732</v>
      </c>
      <c r="K746" t="n">
        <v>0.095</v>
      </c>
      <c r="L746" t="n">
        <v>0.905</v>
      </c>
      <c r="M746" t="n">
        <v>0</v>
      </c>
    </row>
    <row r="747" spans="1:13">
      <c r="A747" s="1">
        <f>HYPERLINK("http://www.twitter.com/NathanBLawrence/status/983882211672952832", "983882211672952832")</f>
        <v/>
      </c>
      <c r="B747" s="2" t="n">
        <v>43201.06913194444</v>
      </c>
      <c r="C747" t="n">
        <v>0</v>
      </c>
      <c r="D747" t="n">
        <v>6</v>
      </c>
      <c r="E747" t="s">
        <v>753</v>
      </c>
      <c r="F747">
        <f>HYPERLINK("http://pbs.twimg.com/media/DaXHKWMXUAAp-Fi.jpg", "http://pbs.twimg.com/media/DaXHKWMXUAAp-Fi.jpg")</f>
        <v/>
      </c>
      <c r="G747" t="s"/>
      <c r="H747" t="s"/>
      <c r="I747" t="s"/>
      <c r="J747" t="n">
        <v>0</v>
      </c>
      <c r="K747" t="n">
        <v>0</v>
      </c>
      <c r="L747" t="n">
        <v>1</v>
      </c>
      <c r="M747" t="n">
        <v>0</v>
      </c>
    </row>
    <row r="748" spans="1:13">
      <c r="A748" s="1">
        <f>HYPERLINK("http://www.twitter.com/NathanBLawrence/status/983882055384788992", "983882055384788992")</f>
        <v/>
      </c>
      <c r="B748" s="2" t="n">
        <v>43201.06870370371</v>
      </c>
      <c r="C748" t="n">
        <v>0</v>
      </c>
      <c r="D748" t="n">
        <v>5</v>
      </c>
      <c r="E748" t="s">
        <v>754</v>
      </c>
      <c r="F748" t="s"/>
      <c r="G748" t="s"/>
      <c r="H748" t="s"/>
      <c r="I748" t="s"/>
      <c r="J748" t="n">
        <v>0.8054</v>
      </c>
      <c r="K748" t="n">
        <v>0.124</v>
      </c>
      <c r="L748" t="n">
        <v>0.589</v>
      </c>
      <c r="M748" t="n">
        <v>0.287</v>
      </c>
    </row>
    <row r="749" spans="1:13">
      <c r="A749" s="1">
        <f>HYPERLINK("http://www.twitter.com/NathanBLawrence/status/983881957867171841", "983881957867171841")</f>
        <v/>
      </c>
      <c r="B749" s="2" t="n">
        <v>43201.0684375</v>
      </c>
      <c r="C749" t="n">
        <v>0</v>
      </c>
      <c r="D749" t="n">
        <v>9</v>
      </c>
      <c r="E749" t="s">
        <v>755</v>
      </c>
      <c r="F749">
        <f>HYPERLINK("http://pbs.twimg.com/media/Dadnqr6UwAIJdIq.jpg", "http://pbs.twimg.com/media/Dadnqr6UwAIJdIq.jpg")</f>
        <v/>
      </c>
      <c r="G749" t="s"/>
      <c r="H749" t="s"/>
      <c r="I749" t="s"/>
      <c r="J749" t="n">
        <v>0.7506</v>
      </c>
      <c r="K749" t="n">
        <v>0</v>
      </c>
      <c r="L749" t="n">
        <v>0.632</v>
      </c>
      <c r="M749" t="n">
        <v>0.368</v>
      </c>
    </row>
    <row r="750" spans="1:13">
      <c r="A750" s="1">
        <f>HYPERLINK("http://www.twitter.com/NathanBLawrence/status/983354928839176192", "983354928839176192")</f>
        <v/>
      </c>
      <c r="B750" s="2" t="n">
        <v>43199.6141087963</v>
      </c>
      <c r="C750" t="n">
        <v>1</v>
      </c>
      <c r="D750" t="n">
        <v>0</v>
      </c>
      <c r="E750" t="s">
        <v>756</v>
      </c>
      <c r="F750" t="s"/>
      <c r="G750" t="s"/>
      <c r="H750" t="s"/>
      <c r="I750" t="s"/>
      <c r="J750" t="n">
        <v>0</v>
      </c>
      <c r="K750" t="n">
        <v>0</v>
      </c>
      <c r="L750" t="n">
        <v>1</v>
      </c>
      <c r="M750" t="n">
        <v>0</v>
      </c>
    </row>
    <row r="751" spans="1:13">
      <c r="A751" s="1">
        <f>HYPERLINK("http://www.twitter.com/NathanBLawrence/status/983354592439230464", "983354592439230464")</f>
        <v/>
      </c>
      <c r="B751" s="2" t="n">
        <v>43199.61318287037</v>
      </c>
      <c r="C751" t="n">
        <v>0</v>
      </c>
      <c r="D751" t="n">
        <v>4</v>
      </c>
      <c r="E751" t="s">
        <v>757</v>
      </c>
      <c r="F751" t="s"/>
      <c r="G751" t="s"/>
      <c r="H751" t="s"/>
      <c r="I751" t="s"/>
      <c r="J751" t="n">
        <v>-0.4588</v>
      </c>
      <c r="K751" t="n">
        <v>0.153</v>
      </c>
      <c r="L751" t="n">
        <v>0.792</v>
      </c>
      <c r="M751" t="n">
        <v>0.054</v>
      </c>
    </row>
    <row r="752" spans="1:13">
      <c r="A752" s="1">
        <f>HYPERLINK("http://www.twitter.com/NathanBLawrence/status/983354336754495488", "983354336754495488")</f>
        <v/>
      </c>
      <c r="B752" s="2" t="n">
        <v>43199.61247685185</v>
      </c>
      <c r="C752" t="n">
        <v>7</v>
      </c>
      <c r="D752" t="n">
        <v>7</v>
      </c>
      <c r="E752" t="s">
        <v>758</v>
      </c>
      <c r="F752" t="s"/>
      <c r="G752" t="s"/>
      <c r="H752" t="s"/>
      <c r="I752" t="s"/>
      <c r="J752" t="n">
        <v>0.1531</v>
      </c>
      <c r="K752" t="n">
        <v>0.075</v>
      </c>
      <c r="L752" t="n">
        <v>0.839</v>
      </c>
      <c r="M752" t="n">
        <v>0.08599999999999999</v>
      </c>
    </row>
    <row r="753" spans="1:13">
      <c r="A753" s="1">
        <f>HYPERLINK("http://www.twitter.com/NathanBLawrence/status/983352712183078912", "983352712183078912")</f>
        <v/>
      </c>
      <c r="B753" s="2" t="n">
        <v>43199.60799768518</v>
      </c>
      <c r="C753" t="n">
        <v>0</v>
      </c>
      <c r="D753" t="n">
        <v>4</v>
      </c>
      <c r="E753" t="s">
        <v>759</v>
      </c>
      <c r="F753" t="s"/>
      <c r="G753" t="s"/>
      <c r="H753" t="s"/>
      <c r="I753" t="s"/>
      <c r="J753" t="n">
        <v>-0.6633</v>
      </c>
      <c r="K753" t="n">
        <v>0.28</v>
      </c>
      <c r="L753" t="n">
        <v>0.72</v>
      </c>
      <c r="M753" t="n">
        <v>0</v>
      </c>
    </row>
    <row r="754" spans="1:13">
      <c r="A754" s="1">
        <f>HYPERLINK("http://www.twitter.com/NathanBLawrence/status/983352661234929665", "983352661234929665")</f>
        <v/>
      </c>
      <c r="B754" s="2" t="n">
        <v>43199.60784722222</v>
      </c>
      <c r="C754" t="n">
        <v>0</v>
      </c>
      <c r="D754" t="n">
        <v>0</v>
      </c>
      <c r="E754" t="s">
        <v>760</v>
      </c>
      <c r="F754" t="s"/>
      <c r="G754" t="s"/>
      <c r="H754" t="s"/>
      <c r="I754" t="s"/>
      <c r="J754" t="n">
        <v>0.6249</v>
      </c>
      <c r="K754" t="n">
        <v>0</v>
      </c>
      <c r="L754" t="n">
        <v>0.757</v>
      </c>
      <c r="M754" t="n">
        <v>0.243</v>
      </c>
    </row>
    <row r="755" spans="1:13">
      <c r="A755" s="1">
        <f>HYPERLINK("http://www.twitter.com/NathanBLawrence/status/983324997665153024", "983324997665153024")</f>
        <v/>
      </c>
      <c r="B755" s="2" t="n">
        <v>43199.5315162037</v>
      </c>
      <c r="C755" t="n">
        <v>0</v>
      </c>
      <c r="D755" t="n">
        <v>0</v>
      </c>
      <c r="E755" t="s">
        <v>761</v>
      </c>
      <c r="F755" t="s"/>
      <c r="G755" t="s"/>
      <c r="H755" t="s"/>
      <c r="I755" t="s"/>
      <c r="J755" t="n">
        <v>0</v>
      </c>
      <c r="K755" t="n">
        <v>0</v>
      </c>
      <c r="L755" t="n">
        <v>1</v>
      </c>
      <c r="M755" t="n">
        <v>0</v>
      </c>
    </row>
    <row r="756" spans="1:13">
      <c r="A756" s="1">
        <f>HYPERLINK("http://www.twitter.com/NathanBLawrence/status/983321827026989057", "983321827026989057")</f>
        <v/>
      </c>
      <c r="B756" s="2" t="n">
        <v>43199.52276620371</v>
      </c>
      <c r="C756" t="n">
        <v>0</v>
      </c>
      <c r="D756" t="n">
        <v>2</v>
      </c>
      <c r="E756" t="s">
        <v>762</v>
      </c>
      <c r="F756" t="s"/>
      <c r="G756" t="s"/>
      <c r="H756" t="s"/>
      <c r="I756" t="s"/>
      <c r="J756" t="n">
        <v>0</v>
      </c>
      <c r="K756" t="n">
        <v>0</v>
      </c>
      <c r="L756" t="n">
        <v>1</v>
      </c>
      <c r="M756" t="n">
        <v>0</v>
      </c>
    </row>
    <row r="757" spans="1:13">
      <c r="A757" s="1">
        <f>HYPERLINK("http://www.twitter.com/NathanBLawrence/status/983321801521614848", "983321801521614848")</f>
        <v/>
      </c>
      <c r="B757" s="2" t="n">
        <v>43199.52269675926</v>
      </c>
      <c r="C757" t="n">
        <v>0</v>
      </c>
      <c r="D757" t="n">
        <v>6</v>
      </c>
      <c r="E757" t="s">
        <v>763</v>
      </c>
      <c r="F757" t="s"/>
      <c r="G757" t="s"/>
      <c r="H757" t="s"/>
      <c r="I757" t="s"/>
      <c r="J757" t="n">
        <v>0</v>
      </c>
      <c r="K757" t="n">
        <v>0</v>
      </c>
      <c r="L757" t="n">
        <v>1</v>
      </c>
      <c r="M757" t="n">
        <v>0</v>
      </c>
    </row>
    <row r="758" spans="1:13">
      <c r="A758" s="1">
        <f>HYPERLINK("http://www.twitter.com/NathanBLawrence/status/983304919942823937", "983304919942823937")</f>
        <v/>
      </c>
      <c r="B758" s="2" t="n">
        <v>43199.47611111111</v>
      </c>
      <c r="C758" t="n">
        <v>0</v>
      </c>
      <c r="D758" t="n">
        <v>13</v>
      </c>
      <c r="E758" t="s">
        <v>764</v>
      </c>
      <c r="F758">
        <f>HYPERLINK("http://pbs.twimg.com/media/DaUKa7mXcAASCjS.jpg", "http://pbs.twimg.com/media/DaUKa7mXcAASCjS.jpg")</f>
        <v/>
      </c>
      <c r="G758">
        <f>HYPERLINK("http://pbs.twimg.com/media/DaUKwXGW0AAD1NO.jpg", "http://pbs.twimg.com/media/DaUKwXGW0AAD1NO.jpg")</f>
        <v/>
      </c>
      <c r="H758">
        <f>HYPERLINK("http://pbs.twimg.com/media/DaUM5VwXkAAwmIU.jpg", "http://pbs.twimg.com/media/DaUM5VwXkAAwmIU.jpg")</f>
        <v/>
      </c>
      <c r="I758">
        <f>HYPERLINK("http://pbs.twimg.com/media/DaUM-emXcAANoO0.jpg", "http://pbs.twimg.com/media/DaUM-emXcAANoO0.jpg")</f>
        <v/>
      </c>
      <c r="J758" t="n">
        <v>-0.5106000000000001</v>
      </c>
      <c r="K758" t="n">
        <v>0.171</v>
      </c>
      <c r="L758" t="n">
        <v>0.829</v>
      </c>
      <c r="M758" t="n">
        <v>0</v>
      </c>
    </row>
    <row r="759" spans="1:13">
      <c r="A759" s="1">
        <f>HYPERLINK("http://www.twitter.com/NathanBLawrence/status/983073662575181824", "983073662575181824")</f>
        <v/>
      </c>
      <c r="B759" s="2" t="n">
        <v>43198.83796296296</v>
      </c>
      <c r="C759" t="n">
        <v>0</v>
      </c>
      <c r="D759" t="n">
        <v>3</v>
      </c>
      <c r="E759" t="s">
        <v>765</v>
      </c>
      <c r="F759">
        <f>HYPERLINK("http://pbs.twimg.com/media/DaR8UWUX4AAEacW.jpg", "http://pbs.twimg.com/media/DaR8UWUX4AAEacW.jpg")</f>
        <v/>
      </c>
      <c r="G759" t="s"/>
      <c r="H759" t="s"/>
      <c r="I759" t="s"/>
      <c r="J759" t="n">
        <v>0</v>
      </c>
      <c r="K759" t="n">
        <v>0</v>
      </c>
      <c r="L759" t="n">
        <v>1</v>
      </c>
      <c r="M759" t="n">
        <v>0</v>
      </c>
    </row>
    <row r="760" spans="1:13">
      <c r="A760" s="1">
        <f>HYPERLINK("http://www.twitter.com/NathanBLawrence/status/983073625212416001", "983073625212416001")</f>
        <v/>
      </c>
      <c r="B760" s="2" t="n">
        <v>43198.83785879629</v>
      </c>
      <c r="C760" t="n">
        <v>0</v>
      </c>
      <c r="D760" t="n">
        <v>2</v>
      </c>
      <c r="E760" t="s">
        <v>766</v>
      </c>
      <c r="F760" t="s"/>
      <c r="G760" t="s"/>
      <c r="H760" t="s"/>
      <c r="I760" t="s"/>
      <c r="J760" t="n">
        <v>0</v>
      </c>
      <c r="K760" t="n">
        <v>0</v>
      </c>
      <c r="L760" t="n">
        <v>1</v>
      </c>
      <c r="M760" t="n">
        <v>0</v>
      </c>
    </row>
    <row r="761" spans="1:13">
      <c r="A761" s="1">
        <f>HYPERLINK("http://www.twitter.com/NathanBLawrence/status/983073516357607425", "983073516357607425")</f>
        <v/>
      </c>
      <c r="B761" s="2" t="n">
        <v>43198.83755787037</v>
      </c>
      <c r="C761" t="n">
        <v>0</v>
      </c>
      <c r="D761" t="n">
        <v>1</v>
      </c>
      <c r="E761" t="s">
        <v>767</v>
      </c>
      <c r="F761" t="s"/>
      <c r="G761" t="s"/>
      <c r="H761" t="s"/>
      <c r="I761" t="s"/>
      <c r="J761" t="n">
        <v>0</v>
      </c>
      <c r="K761" t="n">
        <v>0</v>
      </c>
      <c r="L761" t="n">
        <v>1</v>
      </c>
      <c r="M761" t="n">
        <v>0</v>
      </c>
    </row>
    <row r="762" spans="1:13">
      <c r="A762" s="1">
        <f>HYPERLINK("http://www.twitter.com/NathanBLawrence/status/983062896140791808", "983062896140791808")</f>
        <v/>
      </c>
      <c r="B762" s="2" t="n">
        <v>43198.80825231481</v>
      </c>
      <c r="C762" t="n">
        <v>8</v>
      </c>
      <c r="D762" t="n">
        <v>5</v>
      </c>
      <c r="E762" t="s">
        <v>768</v>
      </c>
      <c r="F762">
        <f>HYPERLINK("http://pbs.twimg.com/media/DaSKfIRVMAAGM7n.jpg", "http://pbs.twimg.com/media/DaSKfIRVMAAGM7n.jpg")</f>
        <v/>
      </c>
      <c r="G762" t="s"/>
      <c r="H762" t="s"/>
      <c r="I762" t="s"/>
      <c r="J762" t="n">
        <v>-0.1368</v>
      </c>
      <c r="K762" t="n">
        <v>0.09</v>
      </c>
      <c r="L762" t="n">
        <v>0.835</v>
      </c>
      <c r="M762" t="n">
        <v>0.075</v>
      </c>
    </row>
    <row r="763" spans="1:13">
      <c r="A763" s="1">
        <f>HYPERLINK("http://www.twitter.com/NathanBLawrence/status/983059665054568448", "983059665054568448")</f>
        <v/>
      </c>
      <c r="B763" s="2" t="n">
        <v>43198.79934027778</v>
      </c>
      <c r="C763" t="n">
        <v>0</v>
      </c>
      <c r="D763" t="n">
        <v>0</v>
      </c>
      <c r="E763" t="s">
        <v>769</v>
      </c>
      <c r="F763" t="s"/>
      <c r="G763" t="s"/>
      <c r="H763" t="s"/>
      <c r="I763" t="s"/>
      <c r="J763" t="n">
        <v>0</v>
      </c>
      <c r="K763" t="n">
        <v>0</v>
      </c>
      <c r="L763" t="n">
        <v>1</v>
      </c>
      <c r="M763" t="n">
        <v>0</v>
      </c>
    </row>
    <row r="764" spans="1:13">
      <c r="A764" s="1">
        <f>HYPERLINK("http://www.twitter.com/NathanBLawrence/status/983059217564217344", "983059217564217344")</f>
        <v/>
      </c>
      <c r="B764" s="2" t="n">
        <v>43198.79810185185</v>
      </c>
      <c r="C764" t="n">
        <v>0</v>
      </c>
      <c r="D764" t="n">
        <v>133</v>
      </c>
      <c r="E764" t="s">
        <v>770</v>
      </c>
      <c r="F764" t="s"/>
      <c r="G764" t="s"/>
      <c r="H764" t="s"/>
      <c r="I764" t="s"/>
      <c r="J764" t="n">
        <v>0.7909</v>
      </c>
      <c r="K764" t="n">
        <v>0</v>
      </c>
      <c r="L764" t="n">
        <v>0.741</v>
      </c>
      <c r="M764" t="n">
        <v>0.259</v>
      </c>
    </row>
    <row r="765" spans="1:13">
      <c r="A765" s="1">
        <f>HYPERLINK("http://www.twitter.com/NathanBLawrence/status/983058874159849473", "983058874159849473")</f>
        <v/>
      </c>
      <c r="B765" s="2" t="n">
        <v>43198.79715277778</v>
      </c>
      <c r="C765" t="n">
        <v>5</v>
      </c>
      <c r="D765" t="n">
        <v>4</v>
      </c>
      <c r="E765" t="s">
        <v>771</v>
      </c>
      <c r="F765" t="s"/>
      <c r="G765" t="s"/>
      <c r="H765" t="s"/>
      <c r="I765" t="s"/>
      <c r="J765" t="n">
        <v>0.4215</v>
      </c>
      <c r="K765" t="n">
        <v>0</v>
      </c>
      <c r="L765" t="n">
        <v>0.887</v>
      </c>
      <c r="M765" t="n">
        <v>0.113</v>
      </c>
    </row>
    <row r="766" spans="1:13">
      <c r="A766" s="1">
        <f>HYPERLINK("http://www.twitter.com/NathanBLawrence/status/983058034657234944", "983058034657234944")</f>
        <v/>
      </c>
      <c r="B766" s="2" t="n">
        <v>43198.79483796296</v>
      </c>
      <c r="C766" t="n">
        <v>2</v>
      </c>
      <c r="D766" t="n">
        <v>3</v>
      </c>
      <c r="E766" t="s">
        <v>772</v>
      </c>
      <c r="F766" t="s"/>
      <c r="G766" t="s"/>
      <c r="H766" t="s"/>
      <c r="I766" t="s"/>
      <c r="J766" t="n">
        <v>-0.1027</v>
      </c>
      <c r="K766" t="n">
        <v>0.055</v>
      </c>
      <c r="L766" t="n">
        <v>0.945</v>
      </c>
      <c r="M766" t="n">
        <v>0</v>
      </c>
    </row>
    <row r="767" spans="1:13">
      <c r="A767" s="1">
        <f>HYPERLINK("http://www.twitter.com/NathanBLawrence/status/983057348049727491", "983057348049727491")</f>
        <v/>
      </c>
      <c r="B767" s="2" t="n">
        <v>43198.79293981481</v>
      </c>
      <c r="C767" t="n">
        <v>0</v>
      </c>
      <c r="D767" t="n">
        <v>8</v>
      </c>
      <c r="E767" t="s">
        <v>773</v>
      </c>
      <c r="F767" t="s"/>
      <c r="G767" t="s"/>
      <c r="H767" t="s"/>
      <c r="I767" t="s"/>
      <c r="J767" t="n">
        <v>-0.8176</v>
      </c>
      <c r="K767" t="n">
        <v>0.347</v>
      </c>
      <c r="L767" t="n">
        <v>0.653</v>
      </c>
      <c r="M767" t="n">
        <v>0</v>
      </c>
    </row>
    <row r="768" spans="1:13">
      <c r="A768" s="1">
        <f>HYPERLINK("http://www.twitter.com/NathanBLawrence/status/983057340822904832", "983057340822904832")</f>
        <v/>
      </c>
      <c r="B768" s="2" t="n">
        <v>43198.79292824074</v>
      </c>
      <c r="C768" t="n">
        <v>0</v>
      </c>
      <c r="D768" t="n">
        <v>12</v>
      </c>
      <c r="E768" t="s">
        <v>774</v>
      </c>
      <c r="F768" t="s"/>
      <c r="G768" t="s"/>
      <c r="H768" t="s"/>
      <c r="I768" t="s"/>
      <c r="J768" t="n">
        <v>0</v>
      </c>
      <c r="K768" t="n">
        <v>0</v>
      </c>
      <c r="L768" t="n">
        <v>1</v>
      </c>
      <c r="M768" t="n">
        <v>0</v>
      </c>
    </row>
    <row r="769" spans="1:13">
      <c r="A769" s="1">
        <f>HYPERLINK("http://www.twitter.com/NathanBLawrence/status/983054498317860865", "983054498317860865")</f>
        <v/>
      </c>
      <c r="B769" s="2" t="n">
        <v>43198.78508101852</v>
      </c>
      <c r="C769" t="n">
        <v>0</v>
      </c>
      <c r="D769" t="n">
        <v>0</v>
      </c>
      <c r="E769" t="s">
        <v>775</v>
      </c>
      <c r="F769" t="s"/>
      <c r="G769" t="s"/>
      <c r="H769" t="s"/>
      <c r="I769" t="s"/>
      <c r="J769" t="n">
        <v>0</v>
      </c>
      <c r="K769" t="n">
        <v>0</v>
      </c>
      <c r="L769" t="n">
        <v>1</v>
      </c>
      <c r="M769" t="n">
        <v>0</v>
      </c>
    </row>
    <row r="770" spans="1:13">
      <c r="A770" s="1">
        <f>HYPERLINK("http://www.twitter.com/NathanBLawrence/status/983053297555791873", "983053297555791873")</f>
        <v/>
      </c>
      <c r="B770" s="2" t="n">
        <v>43198.78177083333</v>
      </c>
      <c r="C770" t="n">
        <v>0</v>
      </c>
      <c r="D770" t="n">
        <v>0</v>
      </c>
      <c r="E770" t="s">
        <v>776</v>
      </c>
      <c r="F770" t="s"/>
      <c r="G770" t="s"/>
      <c r="H770" t="s"/>
      <c r="I770" t="s"/>
      <c r="J770" t="n">
        <v>0</v>
      </c>
      <c r="K770" t="n">
        <v>0</v>
      </c>
      <c r="L770" t="n">
        <v>1</v>
      </c>
      <c r="M770" t="n">
        <v>0</v>
      </c>
    </row>
    <row r="771" spans="1:13">
      <c r="A771" s="1">
        <f>HYPERLINK("http://www.twitter.com/NathanBLawrence/status/983052129563762688", "983052129563762688")</f>
        <v/>
      </c>
      <c r="B771" s="2" t="n">
        <v>43198.77854166667</v>
      </c>
      <c r="C771" t="n">
        <v>1</v>
      </c>
      <c r="D771" t="n">
        <v>1</v>
      </c>
      <c r="E771" t="s">
        <v>777</v>
      </c>
      <c r="F771" t="s"/>
      <c r="G771" t="s"/>
      <c r="H771" t="s"/>
      <c r="I771" t="s"/>
      <c r="J771" t="n">
        <v>0</v>
      </c>
      <c r="K771" t="n">
        <v>0</v>
      </c>
      <c r="L771" t="n">
        <v>1</v>
      </c>
      <c r="M771" t="n">
        <v>0</v>
      </c>
    </row>
    <row r="772" spans="1:13">
      <c r="A772" s="1">
        <f>HYPERLINK("http://www.twitter.com/NathanBLawrence/status/983051569934622720", "983051569934622720")</f>
        <v/>
      </c>
      <c r="B772" s="2" t="n">
        <v>43198.77700231481</v>
      </c>
      <c r="C772" t="n">
        <v>1</v>
      </c>
      <c r="D772" t="n">
        <v>0</v>
      </c>
      <c r="E772" t="s">
        <v>778</v>
      </c>
      <c r="F772" t="s"/>
      <c r="G772" t="s"/>
      <c r="H772" t="s"/>
      <c r="I772" t="s"/>
      <c r="J772" t="n">
        <v>0.2263</v>
      </c>
      <c r="K772" t="n">
        <v>0</v>
      </c>
      <c r="L772" t="n">
        <v>0.894</v>
      </c>
      <c r="M772" t="n">
        <v>0.106</v>
      </c>
    </row>
    <row r="773" spans="1:13">
      <c r="A773" s="1">
        <f>HYPERLINK("http://www.twitter.com/NathanBLawrence/status/983051348483731456", "983051348483731456")</f>
        <v/>
      </c>
      <c r="B773" s="2" t="n">
        <v>43198.77638888889</v>
      </c>
      <c r="C773" t="n">
        <v>0</v>
      </c>
      <c r="D773" t="n">
        <v>9</v>
      </c>
      <c r="E773" t="s">
        <v>779</v>
      </c>
      <c r="F773">
        <f>HYPERLINK("https://video.twimg.com/ext_tw_video/983050257893240833/pu/vid/320x180/pQIIqQJUxlVb6h8Z.mp4?tag=2", "https://video.twimg.com/ext_tw_video/983050257893240833/pu/vid/320x180/pQIIqQJUxlVb6h8Z.mp4?tag=2")</f>
        <v/>
      </c>
      <c r="G773" t="s"/>
      <c r="H773" t="s"/>
      <c r="I773" t="s"/>
      <c r="J773" t="n">
        <v>0</v>
      </c>
      <c r="K773" t="n">
        <v>0</v>
      </c>
      <c r="L773" t="n">
        <v>1</v>
      </c>
      <c r="M773" t="n">
        <v>0</v>
      </c>
    </row>
    <row r="774" spans="1:13">
      <c r="A774" s="1">
        <f>HYPERLINK("http://www.twitter.com/NathanBLawrence/status/983050585846026240", "983050585846026240")</f>
        <v/>
      </c>
      <c r="B774" s="2" t="n">
        <v>43198.77428240741</v>
      </c>
      <c r="C774" t="n">
        <v>2</v>
      </c>
      <c r="D774" t="n">
        <v>0</v>
      </c>
      <c r="E774" t="s">
        <v>780</v>
      </c>
      <c r="F774" t="s"/>
      <c r="G774" t="s"/>
      <c r="H774" t="s"/>
      <c r="I774" t="s"/>
      <c r="J774" t="n">
        <v>0</v>
      </c>
      <c r="K774" t="n">
        <v>0</v>
      </c>
      <c r="L774" t="n">
        <v>1</v>
      </c>
      <c r="M774" t="n">
        <v>0</v>
      </c>
    </row>
    <row r="775" spans="1:13">
      <c r="A775" s="1">
        <f>HYPERLINK("http://www.twitter.com/NathanBLawrence/status/983049762281844736", "983049762281844736")</f>
        <v/>
      </c>
      <c r="B775" s="2" t="n">
        <v>43198.77201388889</v>
      </c>
      <c r="C775" t="n">
        <v>0</v>
      </c>
      <c r="D775" t="n">
        <v>5</v>
      </c>
      <c r="E775" t="s">
        <v>781</v>
      </c>
      <c r="F775" t="s"/>
      <c r="G775" t="s"/>
      <c r="H775" t="s"/>
      <c r="I775" t="s"/>
      <c r="J775" t="n">
        <v>0.5423</v>
      </c>
      <c r="K775" t="n">
        <v>0</v>
      </c>
      <c r="L775" t="n">
        <v>0.667</v>
      </c>
      <c r="M775" t="n">
        <v>0.333</v>
      </c>
    </row>
    <row r="776" spans="1:13">
      <c r="A776" s="1">
        <f>HYPERLINK("http://www.twitter.com/NathanBLawrence/status/983049609684684800", "983049609684684800")</f>
        <v/>
      </c>
      <c r="B776" s="2" t="n">
        <v>43198.77158564814</v>
      </c>
      <c r="C776" t="n">
        <v>0</v>
      </c>
      <c r="D776" t="n">
        <v>0</v>
      </c>
      <c r="E776" t="s">
        <v>782</v>
      </c>
      <c r="F776" t="s"/>
      <c r="G776" t="s"/>
      <c r="H776" t="s"/>
      <c r="I776" t="s"/>
      <c r="J776" t="n">
        <v>0</v>
      </c>
      <c r="K776" t="n">
        <v>0</v>
      </c>
      <c r="L776" t="n">
        <v>1</v>
      </c>
      <c r="M776" t="n">
        <v>0</v>
      </c>
    </row>
    <row r="777" spans="1:13">
      <c r="A777" s="1">
        <f>HYPERLINK("http://www.twitter.com/NathanBLawrence/status/983049380554006528", "983049380554006528")</f>
        <v/>
      </c>
      <c r="B777" s="2" t="n">
        <v>43198.77096064815</v>
      </c>
      <c r="C777" t="n">
        <v>0</v>
      </c>
      <c r="D777" t="n">
        <v>5</v>
      </c>
      <c r="E777" t="s">
        <v>783</v>
      </c>
      <c r="F777" t="s"/>
      <c r="G777" t="s"/>
      <c r="H777" t="s"/>
      <c r="I777" t="s"/>
      <c r="J777" t="n">
        <v>-0.5106000000000001</v>
      </c>
      <c r="K777" t="n">
        <v>0.191</v>
      </c>
      <c r="L777" t="n">
        <v>0.8090000000000001</v>
      </c>
      <c r="M777" t="n">
        <v>0</v>
      </c>
    </row>
    <row r="778" spans="1:13">
      <c r="A778" s="1">
        <f>HYPERLINK("http://www.twitter.com/NathanBLawrence/status/983049334559305728", "983049334559305728")</f>
        <v/>
      </c>
      <c r="B778" s="2" t="n">
        <v>43198.77083333334</v>
      </c>
      <c r="C778" t="n">
        <v>0</v>
      </c>
      <c r="D778" t="n">
        <v>21</v>
      </c>
      <c r="E778" t="s">
        <v>784</v>
      </c>
      <c r="F778" t="s"/>
      <c r="G778" t="s"/>
      <c r="H778" t="s"/>
      <c r="I778" t="s"/>
      <c r="J778" t="n">
        <v>-0.4588</v>
      </c>
      <c r="K778" t="n">
        <v>0.15</v>
      </c>
      <c r="L778" t="n">
        <v>0.85</v>
      </c>
      <c r="M778" t="n">
        <v>0</v>
      </c>
    </row>
    <row r="779" spans="1:13">
      <c r="A779" s="1">
        <f>HYPERLINK("http://www.twitter.com/NathanBLawrence/status/983049301495615488", "983049301495615488")</f>
        <v/>
      </c>
      <c r="B779" s="2" t="n">
        <v>43198.77074074074</v>
      </c>
      <c r="C779" t="n">
        <v>0</v>
      </c>
      <c r="D779" t="n">
        <v>11</v>
      </c>
      <c r="E779" t="s">
        <v>785</v>
      </c>
      <c r="F779" t="s"/>
      <c r="G779" t="s"/>
      <c r="H779" t="s"/>
      <c r="I779" t="s"/>
      <c r="J779" t="n">
        <v>0.2732</v>
      </c>
      <c r="K779" t="n">
        <v>0</v>
      </c>
      <c r="L779" t="n">
        <v>0.905</v>
      </c>
      <c r="M779" t="n">
        <v>0.095</v>
      </c>
    </row>
    <row r="780" spans="1:13">
      <c r="A780" s="1">
        <f>HYPERLINK("http://www.twitter.com/NathanBLawrence/status/983049215910797314", "983049215910797314")</f>
        <v/>
      </c>
      <c r="B780" s="2" t="n">
        <v>43198.77049768518</v>
      </c>
      <c r="C780" t="n">
        <v>0</v>
      </c>
      <c r="D780" t="n">
        <v>4</v>
      </c>
      <c r="E780" t="s">
        <v>786</v>
      </c>
      <c r="F780" t="s"/>
      <c r="G780" t="s"/>
      <c r="H780" t="s"/>
      <c r="I780" t="s"/>
      <c r="J780" t="n">
        <v>0.9274</v>
      </c>
      <c r="K780" t="n">
        <v>0</v>
      </c>
      <c r="L780" t="n">
        <v>0.538</v>
      </c>
      <c r="M780" t="n">
        <v>0.462</v>
      </c>
    </row>
    <row r="781" spans="1:13">
      <c r="A781" s="1">
        <f>HYPERLINK("http://www.twitter.com/NathanBLawrence/status/983049124324003841", "983049124324003841")</f>
        <v/>
      </c>
      <c r="B781" s="2" t="n">
        <v>43198.77025462963</v>
      </c>
      <c r="C781" t="n">
        <v>0</v>
      </c>
      <c r="D781" t="n">
        <v>8</v>
      </c>
      <c r="E781" t="s">
        <v>787</v>
      </c>
      <c r="F781" t="s"/>
      <c r="G781" t="s"/>
      <c r="H781" t="s"/>
      <c r="I781" t="s"/>
      <c r="J781" t="n">
        <v>0.5266999999999999</v>
      </c>
      <c r="K781" t="n">
        <v>0</v>
      </c>
      <c r="L781" t="n">
        <v>0.839</v>
      </c>
      <c r="M781" t="n">
        <v>0.161</v>
      </c>
    </row>
    <row r="782" spans="1:13">
      <c r="A782" s="1">
        <f>HYPERLINK("http://www.twitter.com/NathanBLawrence/status/983049112961605633", "983049112961605633")</f>
        <v/>
      </c>
      <c r="B782" s="2" t="n">
        <v>43198.7702199074</v>
      </c>
      <c r="C782" t="n">
        <v>0</v>
      </c>
      <c r="D782" t="n">
        <v>8</v>
      </c>
      <c r="E782" t="s">
        <v>788</v>
      </c>
      <c r="F782" t="s"/>
      <c r="G782" t="s"/>
      <c r="H782" t="s"/>
      <c r="I782" t="s"/>
      <c r="J782" t="n">
        <v>0.2617</v>
      </c>
      <c r="K782" t="n">
        <v>0.099</v>
      </c>
      <c r="L782" t="n">
        <v>0.758</v>
      </c>
      <c r="M782" t="n">
        <v>0.143</v>
      </c>
    </row>
    <row r="783" spans="1:13">
      <c r="A783" s="1">
        <f>HYPERLINK("http://www.twitter.com/NathanBLawrence/status/983049093562892289", "983049093562892289")</f>
        <v/>
      </c>
      <c r="B783" s="2" t="n">
        <v>43198.77016203704</v>
      </c>
      <c r="C783" t="n">
        <v>0</v>
      </c>
      <c r="D783" t="n">
        <v>5</v>
      </c>
      <c r="E783" t="s">
        <v>789</v>
      </c>
      <c r="F783" t="s"/>
      <c r="G783" t="s"/>
      <c r="H783" t="s"/>
      <c r="I783" t="s"/>
      <c r="J783" t="n">
        <v>0.7554</v>
      </c>
      <c r="K783" t="n">
        <v>0</v>
      </c>
      <c r="L783" t="n">
        <v>0.724</v>
      </c>
      <c r="M783" t="n">
        <v>0.276</v>
      </c>
    </row>
    <row r="784" spans="1:13">
      <c r="A784" s="1">
        <f>HYPERLINK("http://www.twitter.com/NathanBLawrence/status/983049065003978752", "983049065003978752")</f>
        <v/>
      </c>
      <c r="B784" s="2" t="n">
        <v>43198.77008101852</v>
      </c>
      <c r="C784" t="n">
        <v>0</v>
      </c>
      <c r="D784" t="n">
        <v>13</v>
      </c>
      <c r="E784" t="s">
        <v>790</v>
      </c>
      <c r="F784" t="s"/>
      <c r="G784" t="s"/>
      <c r="H784" t="s"/>
      <c r="I784" t="s"/>
      <c r="J784" t="n">
        <v>0</v>
      </c>
      <c r="K784" t="n">
        <v>0</v>
      </c>
      <c r="L784" t="n">
        <v>1</v>
      </c>
      <c r="M784" t="n">
        <v>0</v>
      </c>
    </row>
    <row r="785" spans="1:13">
      <c r="A785" s="1">
        <f>HYPERLINK("http://www.twitter.com/NathanBLawrence/status/983049045332692996", "983049045332692996")</f>
        <v/>
      </c>
      <c r="B785" s="2" t="n">
        <v>43198.77003472222</v>
      </c>
      <c r="C785" t="n">
        <v>0</v>
      </c>
      <c r="D785" t="n">
        <v>4</v>
      </c>
      <c r="E785" t="s">
        <v>791</v>
      </c>
      <c r="F785" t="s"/>
      <c r="G785" t="s"/>
      <c r="H785" t="s"/>
      <c r="I785" t="s"/>
      <c r="J785" t="n">
        <v>-0.2263</v>
      </c>
      <c r="K785" t="n">
        <v>0.137</v>
      </c>
      <c r="L785" t="n">
        <v>0.863</v>
      </c>
      <c r="M785" t="n">
        <v>0</v>
      </c>
    </row>
    <row r="786" spans="1:13">
      <c r="A786" s="1">
        <f>HYPERLINK("http://www.twitter.com/NathanBLawrence/status/983048868475568128", "983048868475568128")</f>
        <v/>
      </c>
      <c r="B786" s="2" t="n">
        <v>43198.76954861111</v>
      </c>
      <c r="C786" t="n">
        <v>0</v>
      </c>
      <c r="D786" t="n">
        <v>6</v>
      </c>
      <c r="E786" t="s">
        <v>792</v>
      </c>
      <c r="F786" t="s"/>
      <c r="G786" t="s"/>
      <c r="H786" t="s"/>
      <c r="I786" t="s"/>
      <c r="J786" t="n">
        <v>-0.296</v>
      </c>
      <c r="K786" t="n">
        <v>0.196</v>
      </c>
      <c r="L786" t="n">
        <v>0.804</v>
      </c>
      <c r="M786" t="n">
        <v>0</v>
      </c>
    </row>
    <row r="787" spans="1:13">
      <c r="A787" s="1">
        <f>HYPERLINK("http://www.twitter.com/NathanBLawrence/status/983048851186733057", "983048851186733057")</f>
        <v/>
      </c>
      <c r="B787" s="2" t="n">
        <v>43198.76949074074</v>
      </c>
      <c r="C787" t="n">
        <v>0</v>
      </c>
      <c r="D787" t="n">
        <v>3</v>
      </c>
      <c r="E787" t="s">
        <v>793</v>
      </c>
      <c r="F787" t="s"/>
      <c r="G787" t="s"/>
      <c r="H787" t="s"/>
      <c r="I787" t="s"/>
      <c r="J787" t="n">
        <v>0.3034</v>
      </c>
      <c r="K787" t="n">
        <v>0</v>
      </c>
      <c r="L787" t="n">
        <v>0.831</v>
      </c>
      <c r="M787" t="n">
        <v>0.169</v>
      </c>
    </row>
    <row r="788" spans="1:13">
      <c r="A788" s="1">
        <f>HYPERLINK("http://www.twitter.com/NathanBLawrence/status/983048838884876288", "983048838884876288")</f>
        <v/>
      </c>
      <c r="B788" s="2" t="n">
        <v>43198.7694675926</v>
      </c>
      <c r="C788" t="n">
        <v>0</v>
      </c>
      <c r="D788" t="n">
        <v>6</v>
      </c>
      <c r="E788" t="s">
        <v>794</v>
      </c>
      <c r="F788" t="s"/>
      <c r="G788" t="s"/>
      <c r="H788" t="s"/>
      <c r="I788" t="s"/>
      <c r="J788" t="n">
        <v>0</v>
      </c>
      <c r="K788" t="n">
        <v>0</v>
      </c>
      <c r="L788" t="n">
        <v>1</v>
      </c>
      <c r="M788" t="n">
        <v>0</v>
      </c>
    </row>
    <row r="789" spans="1:13">
      <c r="A789" s="1">
        <f>HYPERLINK("http://www.twitter.com/NathanBLawrence/status/983048822933917697", "983048822933917697")</f>
        <v/>
      </c>
      <c r="B789" s="2" t="n">
        <v>43198.7694212963</v>
      </c>
      <c r="C789" t="n">
        <v>0</v>
      </c>
      <c r="D789" t="n">
        <v>12</v>
      </c>
      <c r="E789" t="s">
        <v>795</v>
      </c>
      <c r="F789" t="s"/>
      <c r="G789" t="s"/>
      <c r="H789" t="s"/>
      <c r="I789" t="s"/>
      <c r="J789" t="n">
        <v>-0.8290999999999999</v>
      </c>
      <c r="K789" t="n">
        <v>0.351</v>
      </c>
      <c r="L789" t="n">
        <v>0.649</v>
      </c>
      <c r="M789" t="n">
        <v>0</v>
      </c>
    </row>
    <row r="790" spans="1:13">
      <c r="A790" s="1">
        <f>HYPERLINK("http://www.twitter.com/NathanBLawrence/status/983048663147663360", "983048663147663360")</f>
        <v/>
      </c>
      <c r="B790" s="2" t="n">
        <v>43198.76898148148</v>
      </c>
      <c r="C790" t="n">
        <v>0</v>
      </c>
      <c r="D790" t="n">
        <v>3</v>
      </c>
      <c r="E790" t="s">
        <v>796</v>
      </c>
      <c r="F790">
        <f>HYPERLINK("http://pbs.twimg.com/media/DaRG9f9X4AAwH-K.jpg", "http://pbs.twimg.com/media/DaRG9f9X4AAwH-K.jpg")</f>
        <v/>
      </c>
      <c r="G790" t="s"/>
      <c r="H790" t="s"/>
      <c r="I790" t="s"/>
      <c r="J790" t="n">
        <v>0</v>
      </c>
      <c r="K790" t="n">
        <v>0</v>
      </c>
      <c r="L790" t="n">
        <v>1</v>
      </c>
      <c r="M790" t="n">
        <v>0</v>
      </c>
    </row>
    <row r="791" spans="1:13">
      <c r="A791" s="1">
        <f>HYPERLINK("http://www.twitter.com/NathanBLawrence/status/983048608332353537", "983048608332353537")</f>
        <v/>
      </c>
      <c r="B791" s="2" t="n">
        <v>43198.76883101852</v>
      </c>
      <c r="C791" t="n">
        <v>0</v>
      </c>
      <c r="D791" t="n">
        <v>1</v>
      </c>
      <c r="E791" t="s">
        <v>797</v>
      </c>
      <c r="F791" t="s"/>
      <c r="G791" t="s"/>
      <c r="H791" t="s"/>
      <c r="I791" t="s"/>
      <c r="J791" t="n">
        <v>-0.296</v>
      </c>
      <c r="K791" t="n">
        <v>0.128</v>
      </c>
      <c r="L791" t="n">
        <v>0.872</v>
      </c>
      <c r="M791" t="n">
        <v>0</v>
      </c>
    </row>
    <row r="792" spans="1:13">
      <c r="A792" s="1">
        <f>HYPERLINK("http://www.twitter.com/NathanBLawrence/status/983048578192019459", "983048578192019459")</f>
        <v/>
      </c>
      <c r="B792" s="2" t="n">
        <v>43198.76873842593</v>
      </c>
      <c r="C792" t="n">
        <v>0</v>
      </c>
      <c r="D792" t="n">
        <v>2</v>
      </c>
      <c r="E792" t="s">
        <v>798</v>
      </c>
      <c r="F792" t="s"/>
      <c r="G792" t="s"/>
      <c r="H792" t="s"/>
      <c r="I792" t="s"/>
      <c r="J792" t="n">
        <v>0</v>
      </c>
      <c r="K792" t="n">
        <v>0</v>
      </c>
      <c r="L792" t="n">
        <v>1</v>
      </c>
      <c r="M792" t="n">
        <v>0</v>
      </c>
    </row>
    <row r="793" spans="1:13">
      <c r="A793" s="1">
        <f>HYPERLINK("http://www.twitter.com/NathanBLawrence/status/983048561834250240", "983048561834250240")</f>
        <v/>
      </c>
      <c r="B793" s="2" t="n">
        <v>43198.76869212963</v>
      </c>
      <c r="C793" t="n">
        <v>0</v>
      </c>
      <c r="D793" t="n">
        <v>3</v>
      </c>
      <c r="E793" t="s">
        <v>799</v>
      </c>
      <c r="F793" t="s"/>
      <c r="G793" t="s"/>
      <c r="H793" t="s"/>
      <c r="I793" t="s"/>
      <c r="J793" t="n">
        <v>0</v>
      </c>
      <c r="K793" t="n">
        <v>0</v>
      </c>
      <c r="L793" t="n">
        <v>1</v>
      </c>
      <c r="M793" t="n">
        <v>0</v>
      </c>
    </row>
    <row r="794" spans="1:13">
      <c r="A794" s="1">
        <f>HYPERLINK("http://www.twitter.com/NathanBLawrence/status/983048486286512128", "983048486286512128")</f>
        <v/>
      </c>
      <c r="B794" s="2" t="n">
        <v>43198.7684837963</v>
      </c>
      <c r="C794" t="n">
        <v>2</v>
      </c>
      <c r="D794" t="n">
        <v>2</v>
      </c>
      <c r="E794" t="s">
        <v>800</v>
      </c>
      <c r="F794" t="s"/>
      <c r="G794" t="s"/>
      <c r="H794" t="s"/>
      <c r="I794" t="s"/>
      <c r="J794" t="n">
        <v>0.2263</v>
      </c>
      <c r="K794" t="n">
        <v>0</v>
      </c>
      <c r="L794" t="n">
        <v>0.894</v>
      </c>
      <c r="M794" t="n">
        <v>0.106</v>
      </c>
    </row>
    <row r="795" spans="1:13">
      <c r="A795" s="1">
        <f>HYPERLINK("http://www.twitter.com/NathanBLawrence/status/983047548595331072", "983047548595331072")</f>
        <v/>
      </c>
      <c r="B795" s="2" t="n">
        <v>43198.76590277778</v>
      </c>
      <c r="C795" t="n">
        <v>0</v>
      </c>
      <c r="D795" t="n">
        <v>3</v>
      </c>
      <c r="E795" t="s">
        <v>801</v>
      </c>
      <c r="F795" t="s"/>
      <c r="G795" t="s"/>
      <c r="H795" t="s"/>
      <c r="I795" t="s"/>
      <c r="J795" t="n">
        <v>0.4404</v>
      </c>
      <c r="K795" t="n">
        <v>0</v>
      </c>
      <c r="L795" t="n">
        <v>0.854</v>
      </c>
      <c r="M795" t="n">
        <v>0.146</v>
      </c>
    </row>
    <row r="796" spans="1:13">
      <c r="A796" s="1">
        <f>HYPERLINK("http://www.twitter.com/NathanBLawrence/status/983047488843255809", "983047488843255809")</f>
        <v/>
      </c>
      <c r="B796" s="2" t="n">
        <v>43198.76574074074</v>
      </c>
      <c r="C796" t="n">
        <v>2</v>
      </c>
      <c r="D796" t="n">
        <v>0</v>
      </c>
      <c r="E796" t="s">
        <v>802</v>
      </c>
      <c r="F796" t="s"/>
      <c r="G796" t="s"/>
      <c r="H796" t="s"/>
      <c r="I796" t="s"/>
      <c r="J796" t="n">
        <v>0</v>
      </c>
      <c r="K796" t="n">
        <v>0</v>
      </c>
      <c r="L796" t="n">
        <v>1</v>
      </c>
      <c r="M796" t="n">
        <v>0</v>
      </c>
    </row>
    <row r="797" spans="1:13">
      <c r="A797" s="1">
        <f>HYPERLINK("http://www.twitter.com/NathanBLawrence/status/983047063247212544", "983047063247212544")</f>
        <v/>
      </c>
      <c r="B797" s="2" t="n">
        <v>43198.76456018518</v>
      </c>
      <c r="C797" t="n">
        <v>0</v>
      </c>
      <c r="D797" t="n">
        <v>9</v>
      </c>
      <c r="E797" t="s">
        <v>803</v>
      </c>
      <c r="F797" t="s"/>
      <c r="G797" t="s"/>
      <c r="H797" t="s"/>
      <c r="I797" t="s"/>
      <c r="J797" t="n">
        <v>0.0258</v>
      </c>
      <c r="K797" t="n">
        <v>0</v>
      </c>
      <c r="L797" t="n">
        <v>0.945</v>
      </c>
      <c r="M797" t="n">
        <v>0.055</v>
      </c>
    </row>
    <row r="798" spans="1:13">
      <c r="A798" s="1">
        <f>HYPERLINK("http://www.twitter.com/NathanBLawrence/status/983047039415177217", "983047039415177217")</f>
        <v/>
      </c>
      <c r="B798" s="2" t="n">
        <v>43198.76449074074</v>
      </c>
      <c r="C798" t="n">
        <v>0</v>
      </c>
      <c r="D798" t="n">
        <v>11</v>
      </c>
      <c r="E798" t="s">
        <v>804</v>
      </c>
      <c r="F798" t="s"/>
      <c r="G798" t="s"/>
      <c r="H798" t="s"/>
      <c r="I798" t="s"/>
      <c r="J798" t="n">
        <v>0</v>
      </c>
      <c r="K798" t="n">
        <v>0</v>
      </c>
      <c r="L798" t="n">
        <v>1</v>
      </c>
      <c r="M798" t="n">
        <v>0</v>
      </c>
    </row>
    <row r="799" spans="1:13">
      <c r="A799" s="1">
        <f>HYPERLINK("http://www.twitter.com/NathanBLawrence/status/983047025221685248", "983047025221685248")</f>
        <v/>
      </c>
      <c r="B799" s="2" t="n">
        <v>43198.76445601852</v>
      </c>
      <c r="C799" t="n">
        <v>0</v>
      </c>
      <c r="D799" t="n">
        <v>11</v>
      </c>
      <c r="E799" t="s">
        <v>805</v>
      </c>
      <c r="F799" t="s"/>
      <c r="G799" t="s"/>
      <c r="H799" t="s"/>
      <c r="I799" t="s"/>
      <c r="J799" t="n">
        <v>0.0772</v>
      </c>
      <c r="K799" t="n">
        <v>0.096</v>
      </c>
      <c r="L799" t="n">
        <v>0.797</v>
      </c>
      <c r="M799" t="n">
        <v>0.108</v>
      </c>
    </row>
    <row r="800" spans="1:13">
      <c r="A800" s="1">
        <f>HYPERLINK("http://www.twitter.com/NathanBLawrence/status/983046992610955264", "983046992610955264")</f>
        <v/>
      </c>
      <c r="B800" s="2" t="n">
        <v>43198.76436342593</v>
      </c>
      <c r="C800" t="n">
        <v>0</v>
      </c>
      <c r="D800" t="n">
        <v>9</v>
      </c>
      <c r="E800" t="s">
        <v>806</v>
      </c>
      <c r="F800" t="s"/>
      <c r="G800" t="s"/>
      <c r="H800" t="s"/>
      <c r="I800" t="s"/>
      <c r="J800" t="n">
        <v>0</v>
      </c>
      <c r="K800" t="n">
        <v>0</v>
      </c>
      <c r="L800" t="n">
        <v>1</v>
      </c>
      <c r="M800" t="n">
        <v>0</v>
      </c>
    </row>
    <row r="801" spans="1:13">
      <c r="A801" s="1">
        <f>HYPERLINK("http://www.twitter.com/NathanBLawrence/status/983046975380688896", "983046975380688896")</f>
        <v/>
      </c>
      <c r="B801" s="2" t="n">
        <v>43198.76431712963</v>
      </c>
      <c r="C801" t="n">
        <v>0</v>
      </c>
      <c r="D801" t="n">
        <v>8</v>
      </c>
      <c r="E801" t="s">
        <v>807</v>
      </c>
      <c r="F801">
        <f>HYPERLINK("http://pbs.twimg.com/media/DaRrOepUQAA7r1_.jpg", "http://pbs.twimg.com/media/DaRrOepUQAA7r1_.jpg")</f>
        <v/>
      </c>
      <c r="G801" t="s"/>
      <c r="H801" t="s"/>
      <c r="I801" t="s"/>
      <c r="J801" t="n">
        <v>0</v>
      </c>
      <c r="K801" t="n">
        <v>0</v>
      </c>
      <c r="L801" t="n">
        <v>1</v>
      </c>
      <c r="M801" t="n">
        <v>0</v>
      </c>
    </row>
    <row r="802" spans="1:13">
      <c r="A802" s="1">
        <f>HYPERLINK("http://www.twitter.com/NathanBLawrence/status/983046959815643136", "983046959815643136")</f>
        <v/>
      </c>
      <c r="B802" s="2" t="n">
        <v>43198.76428240741</v>
      </c>
      <c r="C802" t="n">
        <v>0</v>
      </c>
      <c r="D802" t="n">
        <v>12</v>
      </c>
      <c r="E802" t="s">
        <v>808</v>
      </c>
      <c r="F802">
        <f>HYPERLINK("http://pbs.twimg.com/media/DaR1HH1UwAY9RxG.jpg", "http://pbs.twimg.com/media/DaR1HH1UwAY9RxG.jpg")</f>
        <v/>
      </c>
      <c r="G802" t="s"/>
      <c r="H802" t="s"/>
      <c r="I802" t="s"/>
      <c r="J802" t="n">
        <v>-0.6817</v>
      </c>
      <c r="K802" t="n">
        <v>0.195</v>
      </c>
      <c r="L802" t="n">
        <v>0.805</v>
      </c>
      <c r="M802" t="n">
        <v>0</v>
      </c>
    </row>
    <row r="803" spans="1:13">
      <c r="A803" s="1">
        <f>HYPERLINK("http://www.twitter.com/NathanBLawrence/status/983046927670489088", "983046927670489088")</f>
        <v/>
      </c>
      <c r="B803" s="2" t="n">
        <v>43198.76418981481</v>
      </c>
      <c r="C803" t="n">
        <v>0</v>
      </c>
      <c r="D803" t="n">
        <v>11</v>
      </c>
      <c r="E803" t="s">
        <v>809</v>
      </c>
      <c r="F803" t="s"/>
      <c r="G803" t="s"/>
      <c r="H803" t="s"/>
      <c r="I803" t="s"/>
      <c r="J803" t="n">
        <v>0.6486</v>
      </c>
      <c r="K803" t="n">
        <v>0</v>
      </c>
      <c r="L803" t="n">
        <v>0.798</v>
      </c>
      <c r="M803" t="n">
        <v>0.202</v>
      </c>
    </row>
    <row r="804" spans="1:13">
      <c r="A804" s="1">
        <f>HYPERLINK("http://www.twitter.com/NathanBLawrence/status/983046906476720129", "983046906476720129")</f>
        <v/>
      </c>
      <c r="B804" s="2" t="n">
        <v>43198.76413194444</v>
      </c>
      <c r="C804" t="n">
        <v>0</v>
      </c>
      <c r="D804" t="n">
        <v>4</v>
      </c>
      <c r="E804" t="s">
        <v>810</v>
      </c>
      <c r="F804" t="s"/>
      <c r="G804" t="s"/>
      <c r="H804" t="s"/>
      <c r="I804" t="s"/>
      <c r="J804" t="n">
        <v>0</v>
      </c>
      <c r="K804" t="n">
        <v>0</v>
      </c>
      <c r="L804" t="n">
        <v>1</v>
      </c>
      <c r="M804" t="n">
        <v>0</v>
      </c>
    </row>
    <row r="805" spans="1:13">
      <c r="A805" s="1">
        <f>HYPERLINK("http://www.twitter.com/NathanBLawrence/status/983046829330792448", "983046829330792448")</f>
        <v/>
      </c>
      <c r="B805" s="2" t="n">
        <v>43198.76391203704</v>
      </c>
      <c r="C805" t="n">
        <v>0</v>
      </c>
      <c r="D805" t="n">
        <v>9</v>
      </c>
      <c r="E805" t="s">
        <v>811</v>
      </c>
      <c r="F805" t="s"/>
      <c r="G805" t="s"/>
      <c r="H805" t="s"/>
      <c r="I805" t="s"/>
      <c r="J805" t="n">
        <v>0.2023</v>
      </c>
      <c r="K805" t="n">
        <v>0.101</v>
      </c>
      <c r="L805" t="n">
        <v>0.766</v>
      </c>
      <c r="M805" t="n">
        <v>0.133</v>
      </c>
    </row>
    <row r="806" spans="1:13">
      <c r="A806" s="1">
        <f>HYPERLINK("http://www.twitter.com/NathanBLawrence/status/983046793297645570", "983046793297645570")</f>
        <v/>
      </c>
      <c r="B806" s="2" t="n">
        <v>43198.76381944444</v>
      </c>
      <c r="C806" t="n">
        <v>0</v>
      </c>
      <c r="D806" t="n">
        <v>10</v>
      </c>
      <c r="E806" t="s">
        <v>812</v>
      </c>
      <c r="F806" t="s"/>
      <c r="G806" t="s"/>
      <c r="H806" t="s"/>
      <c r="I806" t="s"/>
      <c r="J806" t="n">
        <v>0</v>
      </c>
      <c r="K806" t="n">
        <v>0</v>
      </c>
      <c r="L806" t="n">
        <v>1</v>
      </c>
      <c r="M806" t="n">
        <v>0</v>
      </c>
    </row>
    <row r="807" spans="1:13">
      <c r="A807" s="1">
        <f>HYPERLINK("http://www.twitter.com/NathanBLawrence/status/983046758510026754", "983046758510026754")</f>
        <v/>
      </c>
      <c r="B807" s="2" t="n">
        <v>43198.76372685185</v>
      </c>
      <c r="C807" t="n">
        <v>0</v>
      </c>
      <c r="D807" t="n">
        <v>6</v>
      </c>
      <c r="E807" t="s">
        <v>813</v>
      </c>
      <c r="F807" t="s"/>
      <c r="G807" t="s"/>
      <c r="H807" t="s"/>
      <c r="I807" t="s"/>
      <c r="J807" t="n">
        <v>0</v>
      </c>
      <c r="K807" t="n">
        <v>0.08699999999999999</v>
      </c>
      <c r="L807" t="n">
        <v>0.826</v>
      </c>
      <c r="M807" t="n">
        <v>0.08699999999999999</v>
      </c>
    </row>
    <row r="808" spans="1:13">
      <c r="A808" s="1">
        <f>HYPERLINK("http://www.twitter.com/NathanBLawrence/status/983046732257939456", "983046732257939456")</f>
        <v/>
      </c>
      <c r="B808" s="2" t="n">
        <v>43198.76364583334</v>
      </c>
      <c r="C808" t="n">
        <v>0</v>
      </c>
      <c r="D808" t="n">
        <v>7</v>
      </c>
      <c r="E808" t="s">
        <v>814</v>
      </c>
      <c r="F808">
        <f>HYPERLINK("http://pbs.twimg.com/media/DaRfQ-VVMAE625t.jpg", "http://pbs.twimg.com/media/DaRfQ-VVMAE625t.jpg")</f>
        <v/>
      </c>
      <c r="G808" t="s"/>
      <c r="H808" t="s"/>
      <c r="I808" t="s"/>
      <c r="J808" t="n">
        <v>0</v>
      </c>
      <c r="K808" t="n">
        <v>0</v>
      </c>
      <c r="L808" t="n">
        <v>1</v>
      </c>
      <c r="M808" t="n">
        <v>0</v>
      </c>
    </row>
    <row r="809" spans="1:13">
      <c r="A809" s="1">
        <f>HYPERLINK("http://www.twitter.com/NathanBLawrence/status/983046710879555584", "983046710879555584")</f>
        <v/>
      </c>
      <c r="B809" s="2" t="n">
        <v>43198.76358796296</v>
      </c>
      <c r="C809" t="n">
        <v>0</v>
      </c>
      <c r="D809" t="n">
        <v>12</v>
      </c>
      <c r="E809" t="s">
        <v>815</v>
      </c>
      <c r="F809">
        <f>HYPERLINK("https://video.twimg.com/ext_tw_video/983042436682301440/pu/vid/320x180/UBsAlbHh2jEFag-1.mp4?tag=2", "https://video.twimg.com/ext_tw_video/983042436682301440/pu/vid/320x180/UBsAlbHh2jEFag-1.mp4?tag=2")</f>
        <v/>
      </c>
      <c r="G809" t="s"/>
      <c r="H809" t="s"/>
      <c r="I809" t="s"/>
      <c r="J809" t="n">
        <v>-0.5266999999999999</v>
      </c>
      <c r="K809" t="n">
        <v>0.145</v>
      </c>
      <c r="L809" t="n">
        <v>0.855</v>
      </c>
      <c r="M809" t="n">
        <v>0</v>
      </c>
    </row>
    <row r="810" spans="1:13">
      <c r="A810" s="1">
        <f>HYPERLINK("http://www.twitter.com/NathanBLawrence/status/983046684493144064", "983046684493144064")</f>
        <v/>
      </c>
      <c r="B810" s="2" t="n">
        <v>43198.76351851852</v>
      </c>
      <c r="C810" t="n">
        <v>0</v>
      </c>
      <c r="D810" t="n">
        <v>11</v>
      </c>
      <c r="E810" t="s">
        <v>816</v>
      </c>
      <c r="F810" t="s"/>
      <c r="G810" t="s"/>
      <c r="H810" t="s"/>
      <c r="I810" t="s"/>
      <c r="J810" t="n">
        <v>0.2023</v>
      </c>
      <c r="K810" t="n">
        <v>0.097</v>
      </c>
      <c r="L810" t="n">
        <v>0.775</v>
      </c>
      <c r="M810" t="n">
        <v>0.128</v>
      </c>
    </row>
    <row r="811" spans="1:13">
      <c r="A811" s="1">
        <f>HYPERLINK("http://www.twitter.com/NathanBLawrence/status/983046660992524288", "983046660992524288")</f>
        <v/>
      </c>
      <c r="B811" s="2" t="n">
        <v>43198.76344907407</v>
      </c>
      <c r="C811" t="n">
        <v>0</v>
      </c>
      <c r="D811" t="n">
        <v>21</v>
      </c>
      <c r="E811" t="s">
        <v>817</v>
      </c>
      <c r="F811" t="s"/>
      <c r="G811" t="s"/>
      <c r="H811" t="s"/>
      <c r="I811" t="s"/>
      <c r="J811" t="n">
        <v>-0.765</v>
      </c>
      <c r="K811" t="n">
        <v>0.322</v>
      </c>
      <c r="L811" t="n">
        <v>0.678</v>
      </c>
      <c r="M811" t="n">
        <v>0</v>
      </c>
    </row>
    <row r="812" spans="1:13">
      <c r="A812" s="1">
        <f>HYPERLINK("http://www.twitter.com/NathanBLawrence/status/983046289746202624", "983046289746202624")</f>
        <v/>
      </c>
      <c r="B812" s="2" t="n">
        <v>43198.76243055556</v>
      </c>
      <c r="C812" t="n">
        <v>0</v>
      </c>
      <c r="D812" t="n">
        <v>16</v>
      </c>
      <c r="E812" t="s">
        <v>818</v>
      </c>
      <c r="F812" t="s"/>
      <c r="G812" t="s"/>
      <c r="H812" t="s"/>
      <c r="I812" t="s"/>
      <c r="J812" t="n">
        <v>-0.4939</v>
      </c>
      <c r="K812" t="n">
        <v>0.132</v>
      </c>
      <c r="L812" t="n">
        <v>0.868</v>
      </c>
      <c r="M812" t="n">
        <v>0</v>
      </c>
    </row>
    <row r="813" spans="1:13">
      <c r="A813" s="1">
        <f>HYPERLINK("http://www.twitter.com/NathanBLawrence/status/982969383126491137", "982969383126491137")</f>
        <v/>
      </c>
      <c r="B813" s="2" t="n">
        <v>43198.55020833333</v>
      </c>
      <c r="C813" t="n">
        <v>0</v>
      </c>
      <c r="D813" t="n">
        <v>2</v>
      </c>
      <c r="E813" t="s">
        <v>819</v>
      </c>
      <c r="F813" t="s"/>
      <c r="G813" t="s"/>
      <c r="H813" t="s"/>
      <c r="I813" t="s"/>
      <c r="J813" t="n">
        <v>0.75</v>
      </c>
      <c r="K813" t="n">
        <v>0</v>
      </c>
      <c r="L813" t="n">
        <v>0.758</v>
      </c>
      <c r="M813" t="n">
        <v>0.242</v>
      </c>
    </row>
    <row r="814" spans="1:13">
      <c r="A814" s="1">
        <f>HYPERLINK("http://www.twitter.com/NathanBLawrence/status/982969339937738753", "982969339937738753")</f>
        <v/>
      </c>
      <c r="B814" s="2" t="n">
        <v>43198.55008101852</v>
      </c>
      <c r="C814" t="n">
        <v>5</v>
      </c>
      <c r="D814" t="n">
        <v>4</v>
      </c>
      <c r="E814" t="s">
        <v>820</v>
      </c>
      <c r="F814" t="s"/>
      <c r="G814" t="s"/>
      <c r="H814" t="s"/>
      <c r="I814" t="s"/>
      <c r="J814" t="n">
        <v>0</v>
      </c>
      <c r="K814" t="n">
        <v>0</v>
      </c>
      <c r="L814" t="n">
        <v>1</v>
      </c>
      <c r="M814" t="n">
        <v>0</v>
      </c>
    </row>
    <row r="815" spans="1:13">
      <c r="A815" s="1">
        <f>HYPERLINK("http://www.twitter.com/NathanBLawrence/status/982796694411726848", "982796694411726848")</f>
        <v/>
      </c>
      <c r="B815" s="2" t="n">
        <v>43198.07368055556</v>
      </c>
      <c r="C815" t="n">
        <v>0</v>
      </c>
      <c r="D815" t="n">
        <v>3061</v>
      </c>
      <c r="E815" t="s">
        <v>821</v>
      </c>
      <c r="F815">
        <f>HYPERLINK("http://pbs.twimg.com/media/DaONIdGVQAIC70Z.jpg", "http://pbs.twimg.com/media/DaONIdGVQAIC70Z.jpg")</f>
        <v/>
      </c>
      <c r="G815" t="s"/>
      <c r="H815" t="s"/>
      <c r="I815" t="s"/>
      <c r="J815" t="n">
        <v>-0.2732</v>
      </c>
      <c r="K815" t="n">
        <v>0.184</v>
      </c>
      <c r="L815" t="n">
        <v>0.72</v>
      </c>
      <c r="M815" t="n">
        <v>0.096</v>
      </c>
    </row>
    <row r="816" spans="1:13">
      <c r="A816" s="1">
        <f>HYPERLINK("http://www.twitter.com/NathanBLawrence/status/982796667257794562", "982796667257794562")</f>
        <v/>
      </c>
      <c r="B816" s="2" t="n">
        <v>43198.07359953703</v>
      </c>
      <c r="C816" t="n">
        <v>0</v>
      </c>
      <c r="D816" t="n">
        <v>0</v>
      </c>
      <c r="E816" t="s">
        <v>822</v>
      </c>
      <c r="F816" t="s"/>
      <c r="G816" t="s"/>
      <c r="H816" t="s"/>
      <c r="I816" t="s"/>
      <c r="J816" t="n">
        <v>-0.25</v>
      </c>
      <c r="K816" t="n">
        <v>0.219</v>
      </c>
      <c r="L816" t="n">
        <v>0.625</v>
      </c>
      <c r="M816" t="n">
        <v>0.156</v>
      </c>
    </row>
    <row r="817" spans="1:13">
      <c r="A817" s="1">
        <f>HYPERLINK("http://www.twitter.com/NathanBLawrence/status/982796019212701697", "982796019212701697")</f>
        <v/>
      </c>
      <c r="B817" s="2" t="n">
        <v>43198.07181712963</v>
      </c>
      <c r="C817" t="n">
        <v>0</v>
      </c>
      <c r="D817" t="n">
        <v>0</v>
      </c>
      <c r="E817" t="s">
        <v>823</v>
      </c>
      <c r="F817" t="s"/>
      <c r="G817" t="s"/>
      <c r="H817" t="s"/>
      <c r="I817" t="s"/>
      <c r="J817" t="n">
        <v>0</v>
      </c>
      <c r="K817" t="n">
        <v>0</v>
      </c>
      <c r="L817" t="n">
        <v>1</v>
      </c>
      <c r="M817" t="n">
        <v>0</v>
      </c>
    </row>
    <row r="818" spans="1:13">
      <c r="A818" s="1">
        <f>HYPERLINK("http://www.twitter.com/NathanBLawrence/status/982795328595398656", "982795328595398656")</f>
        <v/>
      </c>
      <c r="B818" s="2" t="n">
        <v>43198.06990740741</v>
      </c>
      <c r="C818" t="n">
        <v>0</v>
      </c>
      <c r="D818" t="n">
        <v>0</v>
      </c>
      <c r="E818" t="s">
        <v>824</v>
      </c>
      <c r="F818" t="s"/>
      <c r="G818" t="s"/>
      <c r="H818" t="s"/>
      <c r="I818" t="s"/>
      <c r="J818" t="n">
        <v>0</v>
      </c>
      <c r="K818" t="n">
        <v>0</v>
      </c>
      <c r="L818" t="n">
        <v>1</v>
      </c>
      <c r="M818" t="n">
        <v>0</v>
      </c>
    </row>
    <row r="819" spans="1:13">
      <c r="A819" s="1">
        <f>HYPERLINK("http://www.twitter.com/NathanBLawrence/status/982795113482084352", "982795113482084352")</f>
        <v/>
      </c>
      <c r="B819" s="2" t="n">
        <v>43198.06931712963</v>
      </c>
      <c r="C819" t="n">
        <v>0</v>
      </c>
      <c r="D819" t="n">
        <v>0</v>
      </c>
      <c r="E819" t="s">
        <v>825</v>
      </c>
      <c r="F819" t="s"/>
      <c r="G819" t="s"/>
      <c r="H819" t="s"/>
      <c r="I819" t="s"/>
      <c r="J819" t="n">
        <v>0</v>
      </c>
      <c r="K819" t="n">
        <v>0</v>
      </c>
      <c r="L819" t="n">
        <v>1</v>
      </c>
      <c r="M819" t="n">
        <v>0</v>
      </c>
    </row>
    <row r="820" spans="1:13">
      <c r="A820" s="1">
        <f>HYPERLINK("http://www.twitter.com/NathanBLawrence/status/982793580937957376", "982793580937957376")</f>
        <v/>
      </c>
      <c r="B820" s="2" t="n">
        <v>43198.06508101852</v>
      </c>
      <c r="C820" t="n">
        <v>0</v>
      </c>
      <c r="D820" t="n">
        <v>0</v>
      </c>
      <c r="E820" t="s">
        <v>826</v>
      </c>
      <c r="F820" t="s"/>
      <c r="G820" t="s"/>
      <c r="H820" t="s"/>
      <c r="I820" t="s"/>
      <c r="J820" t="n">
        <v>0.3612</v>
      </c>
      <c r="K820" t="n">
        <v>0</v>
      </c>
      <c r="L820" t="n">
        <v>0.8149999999999999</v>
      </c>
      <c r="M820" t="n">
        <v>0.185</v>
      </c>
    </row>
    <row r="821" spans="1:13">
      <c r="A821" s="1">
        <f>HYPERLINK("http://www.twitter.com/NathanBLawrence/status/982792907458535424", "982792907458535424")</f>
        <v/>
      </c>
      <c r="B821" s="2" t="n">
        <v>43198.06322916667</v>
      </c>
      <c r="C821" t="n">
        <v>0</v>
      </c>
      <c r="D821" t="n">
        <v>8</v>
      </c>
      <c r="E821" t="s">
        <v>827</v>
      </c>
      <c r="F821" t="s"/>
      <c r="G821" t="s"/>
      <c r="H821" t="s"/>
      <c r="I821" t="s"/>
      <c r="J821" t="n">
        <v>0</v>
      </c>
      <c r="K821" t="n">
        <v>0</v>
      </c>
      <c r="L821" t="n">
        <v>1</v>
      </c>
      <c r="M821" t="n">
        <v>0</v>
      </c>
    </row>
    <row r="822" spans="1:13">
      <c r="A822" s="1">
        <f>HYPERLINK("http://www.twitter.com/NathanBLawrence/status/982792504591421440", "982792504591421440")</f>
        <v/>
      </c>
      <c r="B822" s="2" t="n">
        <v>43198.06211805555</v>
      </c>
      <c r="C822" t="n">
        <v>0</v>
      </c>
      <c r="D822" t="n">
        <v>11</v>
      </c>
      <c r="E822" t="s">
        <v>828</v>
      </c>
      <c r="F822" t="s"/>
      <c r="G822" t="s"/>
      <c r="H822" t="s"/>
      <c r="I822" t="s"/>
      <c r="J822" t="n">
        <v>0.3382</v>
      </c>
      <c r="K822" t="n">
        <v>0</v>
      </c>
      <c r="L822" t="n">
        <v>0.877</v>
      </c>
      <c r="M822" t="n">
        <v>0.123</v>
      </c>
    </row>
    <row r="823" spans="1:13">
      <c r="A823" s="1">
        <f>HYPERLINK("http://www.twitter.com/NathanBLawrence/status/982792465521496065", "982792465521496065")</f>
        <v/>
      </c>
      <c r="B823" s="2" t="n">
        <v>43198.06200231481</v>
      </c>
      <c r="C823" t="n">
        <v>0</v>
      </c>
      <c r="D823" t="n">
        <v>1</v>
      </c>
      <c r="E823" t="s">
        <v>829</v>
      </c>
      <c r="F823">
        <f>HYPERLINK("http://pbs.twimg.com/media/DaL1cRoVwAAXwqc.jpg", "http://pbs.twimg.com/media/DaL1cRoVwAAXwqc.jpg")</f>
        <v/>
      </c>
      <c r="G823" t="s"/>
      <c r="H823" t="s"/>
      <c r="I823" t="s"/>
      <c r="J823" t="n">
        <v>-0.4939</v>
      </c>
      <c r="K823" t="n">
        <v>0.211</v>
      </c>
      <c r="L823" t="n">
        <v>0.789</v>
      </c>
      <c r="M823" t="n">
        <v>0</v>
      </c>
    </row>
    <row r="824" spans="1:13">
      <c r="A824" s="1">
        <f>HYPERLINK("http://www.twitter.com/NathanBLawrence/status/982791014372044800", "982791014372044800")</f>
        <v/>
      </c>
      <c r="B824" s="2" t="n">
        <v>43198.05799768519</v>
      </c>
      <c r="C824" t="n">
        <v>0</v>
      </c>
      <c r="D824" t="n">
        <v>0</v>
      </c>
      <c r="E824" t="s">
        <v>830</v>
      </c>
      <c r="F824" t="s"/>
      <c r="G824" t="s"/>
      <c r="H824" t="s"/>
      <c r="I824" t="s"/>
      <c r="J824" t="n">
        <v>-0.4019</v>
      </c>
      <c r="K824" t="n">
        <v>0.172</v>
      </c>
      <c r="L824" t="n">
        <v>0.828</v>
      </c>
      <c r="M824" t="n">
        <v>0</v>
      </c>
    </row>
    <row r="825" spans="1:13">
      <c r="A825" s="1">
        <f>HYPERLINK("http://www.twitter.com/NathanBLawrence/status/982789926516416513", "982789926516416513")</f>
        <v/>
      </c>
      <c r="B825" s="2" t="n">
        <v>43198.055</v>
      </c>
      <c r="C825" t="n">
        <v>0</v>
      </c>
      <c r="D825" t="n">
        <v>33</v>
      </c>
      <c r="E825" t="s">
        <v>831</v>
      </c>
      <c r="F825" t="s"/>
      <c r="G825" t="s"/>
      <c r="H825" t="s"/>
      <c r="I825" t="s"/>
      <c r="J825" t="n">
        <v>0.636</v>
      </c>
      <c r="K825" t="n">
        <v>0</v>
      </c>
      <c r="L825" t="n">
        <v>0.766</v>
      </c>
      <c r="M825" t="n">
        <v>0.234</v>
      </c>
    </row>
    <row r="826" spans="1:13">
      <c r="A826" s="1">
        <f>HYPERLINK("http://www.twitter.com/NathanBLawrence/status/982789098535641088", "982789098535641088")</f>
        <v/>
      </c>
      <c r="B826" s="2" t="n">
        <v>43198.05271990741</v>
      </c>
      <c r="C826" t="n">
        <v>0</v>
      </c>
      <c r="D826" t="n">
        <v>4</v>
      </c>
      <c r="E826" t="s">
        <v>832</v>
      </c>
      <c r="F826" t="s"/>
      <c r="G826" t="s"/>
      <c r="H826" t="s"/>
      <c r="I826" t="s"/>
      <c r="J826" t="n">
        <v>0.1779</v>
      </c>
      <c r="K826" t="n">
        <v>0</v>
      </c>
      <c r="L826" t="n">
        <v>0.847</v>
      </c>
      <c r="M826" t="n">
        <v>0.153</v>
      </c>
    </row>
    <row r="827" spans="1:13">
      <c r="A827" s="1">
        <f>HYPERLINK("http://www.twitter.com/NathanBLawrence/status/982751726771036160", "982751726771036160")</f>
        <v/>
      </c>
      <c r="B827" s="2" t="n">
        <v>43197.94958333333</v>
      </c>
      <c r="C827" t="n">
        <v>0</v>
      </c>
      <c r="D827" t="n">
        <v>0</v>
      </c>
      <c r="E827" t="s">
        <v>833</v>
      </c>
      <c r="F827" t="s"/>
      <c r="G827" t="s"/>
      <c r="H827" t="s"/>
      <c r="I827" t="s"/>
      <c r="J827" t="n">
        <v>-0.6908</v>
      </c>
      <c r="K827" t="n">
        <v>0.487</v>
      </c>
      <c r="L827" t="n">
        <v>0.513</v>
      </c>
      <c r="M827" t="n">
        <v>0</v>
      </c>
    </row>
    <row r="828" spans="1:13">
      <c r="A828" s="1">
        <f>HYPERLINK("http://www.twitter.com/NathanBLawrence/status/982751335090130944", "982751335090130944")</f>
        <v/>
      </c>
      <c r="B828" s="2" t="n">
        <v>43197.94850694444</v>
      </c>
      <c r="C828" t="n">
        <v>0</v>
      </c>
      <c r="D828" t="n">
        <v>14</v>
      </c>
      <c r="E828" t="s">
        <v>834</v>
      </c>
      <c r="F828" t="s"/>
      <c r="G828" t="s"/>
      <c r="H828" t="s"/>
      <c r="I828" t="s"/>
      <c r="J828" t="n">
        <v>0.6705</v>
      </c>
      <c r="K828" t="n">
        <v>0</v>
      </c>
      <c r="L828" t="n">
        <v>0.792</v>
      </c>
      <c r="M828" t="n">
        <v>0.208</v>
      </c>
    </row>
    <row r="829" spans="1:13">
      <c r="A829" s="1">
        <f>HYPERLINK("http://www.twitter.com/NathanBLawrence/status/982751145822126082", "982751145822126082")</f>
        <v/>
      </c>
      <c r="B829" s="2" t="n">
        <v>43197.94798611111</v>
      </c>
      <c r="C829" t="n">
        <v>0</v>
      </c>
      <c r="D829" t="n">
        <v>3</v>
      </c>
      <c r="E829" t="s">
        <v>835</v>
      </c>
      <c r="F829" t="s"/>
      <c r="G829" t="s"/>
      <c r="H829" t="s"/>
      <c r="I829" t="s"/>
      <c r="J829" t="n">
        <v>0</v>
      </c>
      <c r="K829" t="n">
        <v>0</v>
      </c>
      <c r="L829" t="n">
        <v>1</v>
      </c>
      <c r="M829" t="n">
        <v>0</v>
      </c>
    </row>
    <row r="830" spans="1:13">
      <c r="A830" s="1">
        <f>HYPERLINK("http://www.twitter.com/NathanBLawrence/status/982750557273288705", "982750557273288705")</f>
        <v/>
      </c>
      <c r="B830" s="2" t="n">
        <v>43197.94636574074</v>
      </c>
      <c r="C830" t="n">
        <v>0</v>
      </c>
      <c r="D830" t="n">
        <v>7</v>
      </c>
      <c r="E830" t="s">
        <v>836</v>
      </c>
      <c r="F830" t="s"/>
      <c r="G830" t="s"/>
      <c r="H830" t="s"/>
      <c r="I830" t="s"/>
      <c r="J830" t="n">
        <v>0</v>
      </c>
      <c r="K830" t="n">
        <v>0</v>
      </c>
      <c r="L830" t="n">
        <v>1</v>
      </c>
      <c r="M830" t="n">
        <v>0</v>
      </c>
    </row>
    <row r="831" spans="1:13">
      <c r="A831" s="1">
        <f>HYPERLINK("http://www.twitter.com/NathanBLawrence/status/982750151256264704", "982750151256264704")</f>
        <v/>
      </c>
      <c r="B831" s="2" t="n">
        <v>43197.94524305555</v>
      </c>
      <c r="C831" t="n">
        <v>0</v>
      </c>
      <c r="D831" t="n">
        <v>1</v>
      </c>
      <c r="E831" t="s">
        <v>837</v>
      </c>
      <c r="F831" t="s"/>
      <c r="G831" t="s"/>
      <c r="H831" t="s"/>
      <c r="I831" t="s"/>
      <c r="J831" t="n">
        <v>0.6369</v>
      </c>
      <c r="K831" t="n">
        <v>0</v>
      </c>
      <c r="L831" t="n">
        <v>0.543</v>
      </c>
      <c r="M831" t="n">
        <v>0.457</v>
      </c>
    </row>
    <row r="832" spans="1:13">
      <c r="A832" s="1">
        <f>HYPERLINK("http://www.twitter.com/NathanBLawrence/status/982643647597473792", "982643647597473792")</f>
        <v/>
      </c>
      <c r="B832" s="2" t="n">
        <v>43197.6513425926</v>
      </c>
      <c r="C832" t="n">
        <v>3</v>
      </c>
      <c r="D832" t="n">
        <v>0</v>
      </c>
      <c r="E832" t="s">
        <v>838</v>
      </c>
      <c r="F832">
        <f>HYPERLINK("http://pbs.twimg.com/media/DaMNL9jV4AAQtaY.jpg", "http://pbs.twimg.com/media/DaMNL9jV4AAQtaY.jpg")</f>
        <v/>
      </c>
      <c r="G832" t="s"/>
      <c r="H832" t="s"/>
      <c r="I832" t="s"/>
      <c r="J832" t="n">
        <v>0.0258</v>
      </c>
      <c r="K832" t="n">
        <v>0.153</v>
      </c>
      <c r="L832" t="n">
        <v>0.6919999999999999</v>
      </c>
      <c r="M832" t="n">
        <v>0.155</v>
      </c>
    </row>
    <row r="833" spans="1:13">
      <c r="A833" s="1">
        <f>HYPERLINK("http://www.twitter.com/NathanBLawrence/status/982640726210174977", "982640726210174977")</f>
        <v/>
      </c>
      <c r="B833" s="2" t="n">
        <v>43197.64328703703</v>
      </c>
      <c r="C833" t="n">
        <v>0</v>
      </c>
      <c r="D833" t="n">
        <v>0</v>
      </c>
      <c r="E833" t="s">
        <v>839</v>
      </c>
      <c r="F833">
        <f>HYPERLINK("http://pbs.twimg.com/media/DaMKh1EV4AA0qlK.jpg", "http://pbs.twimg.com/media/DaMKh1EV4AA0qlK.jpg")</f>
        <v/>
      </c>
      <c r="G833" t="s"/>
      <c r="H833" t="s"/>
      <c r="I833" t="s"/>
      <c r="J833" t="n">
        <v>-0.4767</v>
      </c>
      <c r="K833" t="n">
        <v>0.279</v>
      </c>
      <c r="L833" t="n">
        <v>0.721</v>
      </c>
      <c r="M833"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