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<sst xmlns="http://schemas.openxmlformats.org/spreadsheetml/2006/main" uniqueCount="450">
  <si>
    <t>id</t>
  </si>
  <si>
    <t>created_at</t>
  </si>
  <si>
    <t>fav</t>
  </si>
  <si>
    <t>rt</t>
  </si>
  <si>
    <t>text</t>
  </si>
  <si>
    <t>media1</t>
  </si>
  <si>
    <t>media2</t>
  </si>
  <si>
    <t>media3</t>
  </si>
  <si>
    <t>media4</t>
  </si>
  <si>
    <t>compound</t>
  </si>
  <si>
    <t>neg</t>
  </si>
  <si>
    <t>neu</t>
  </si>
  <si>
    <t>pos</t>
  </si>
  <si>
    <t>@magathemaga1 @VisioDeiFromLA @JW1057 @HotPokerPrinces @Neilin1Neil @Norasmith1000 
@sigi_hill @SKOLBLUE1 @YearOfZero @Avenge_mypeople 
@RadioFreeAllman @JohnLamping @jrosenbaum @Hope4Hopeless1 @blackwidow07</t>
  </si>
  <si>
    <t>The money flows through these PAC Groups
Congratulations you bought &amp;amp; paid for puppets 
#moleg https://t.co/WbsmT81Rh8</t>
  </si>
  <si>
    <t>@ResignNowKim @ksdknews @SheenaGreitens @jeanpetersbaker More wasted tax dollars</t>
  </si>
  <si>
    <t>ITS NOT OK FOR YOU TO MAKE YOUR DONORS MILLIONAIRES!     
Todd Richardson 
Caleb Rowdan 
Shamed Dogan
Nicholas Schroer 
Elijah Haahr 
Jamilah Nasheed 
Eric Schmitt 
Doug Libla 
kathie Conway
Jeanie Lauer 
Rep. J. Eggleston
Rep. Curtis Trent
 #Greitens #LIHTC #WitchHunt #moleg https://t.co/ywvOqNn25C</t>
  </si>
  <si>
    <t>@Sticknstones4 @HotPokerPrinces So Far MEC Filings show these Legislators took 
Low Income Housing Tax Credit  $ #Moleg 
Todd Richardson 
Caleb Rowdan 
Shamed Dogan
Nicholas Schroer 
Elijah Haahr 
jamilah Nasheed 
Eric Schmitt 
Doug Libla 
kathie Conway
Jeanie Lauer 
Rep. J. Eggleston
Rep. Curtis Trent</t>
  </si>
  <si>
    <t>@ksdknews Can not testify to a phone !   Kim Gardner should have stopped right there .   There is nothing but wasted take dollars</t>
  </si>
  <si>
    <t>RT @Norasmith1000: @VisioDeiFromLA She said her memory of seeing a phone wasn't strong enough to actually testify to it?! If she told Gardn…</t>
  </si>
  <si>
    <t>RT @magathemaga1: The problem is the house lied. 
They can’t establish credibility as THEY NEVER EVEN CROSS EXAMINED THE WITNESS 
House t…</t>
  </si>
  <si>
    <t>This is not a woman that was sexually assaulted !  This was a consensual affair
Brought to light by political operatives that could not control the governor!
The special interests have no regard for people only their profits  $$$
LIHTC are Corrupt Greedy Evil
#greitens #moleg https://t.co/ur0Km4kanx</t>
  </si>
  <si>
    <t>RT @robert_enna: What a waste of my taxpayer dollars. I won’t forget republican turncoats either. If you didn’t support the gov then you wo…</t>
  </si>
  <si>
    <t>RT @Sticknstones4: Hmmm Lots of Legislators took money from 
Low Income Housing Tax Credit Pac
Now they want to Impeach the Governor for s…</t>
  </si>
  <si>
    <t>RT @HotPokerPrinces: Let’s Play  
Is Your Legislator a Swamp Creature 🧟‍♂️🧟‍♀️
Go to https://t.co/RcPJFwdEMZ   Search candidates reports…</t>
  </si>
  <si>
    <t>@FOX2now https://t.co/PvhfAPCkYj</t>
  </si>
  <si>
    <t>$.58 of every LIHTC was squandered away for decades.  Scamming taxpayers out 1.5 Billion Dollars.  Greitens stopped the scam&amp;amp; stood up to the corruption.  Where was #Moleg ‘s Moral Turpitude while taxpayers were getting screwed &amp;amp; LIHTC industry was profitting off our backs ? https://t.co/iCoc3hjMmg</t>
  </si>
  <si>
    <t>Mike Parsons works for Lobbyists , Not for People 
He’s a Good Ole Do Boy
He will Do the will of the Lobbyists &amp;amp; Speical Interests
They Pay &amp;amp; He Say . Stop the swamp Pay-n-Say Do Boys
#Moleg #Parsons #Greitens #missouri #MoGov #MoSen #jeffersoncitycorruption #WitchHunt #MoGop https://t.co/e7N5bjVy2z</t>
  </si>
  <si>
    <t>RT @SKOLBLUE1: Just like #TRUMP @chuckwoolery be an advocate for our Navy Seal Governor #Greitens ! Trying to #DrainTheSwamp but yet these…</t>
  </si>
  <si>
    <t>RT @HotPokerPrinces: What has come out of the baseless Greitens Witch Hunt?
Woke Voters !  #Moleg  We see Your corrupt ways 
#missouri #g…</t>
  </si>
  <si>
    <t>RT @magathemaga1: Thanks for pointing this out John. @RepEngler are you ok with #StarChamberBarnes latest motion to not:
👉Not Allow #Greit…</t>
  </si>
  <si>
    <t>RT @JohnLamping: Difference is Parson will will do what he's told by lobbyist (sign), Eric is a fiscal conservative. https://t.co/ijXgliNhQC</t>
  </si>
  <si>
    <t>RT @HotPokerPrinces: OH Really ?   She had No evidence !  Stop the impeachment 
  #kimshady #greitens #moleg #stl #missouri 
Former employ…</t>
  </si>
  <si>
    <t>RT @magathemaga1: HR 2 is basically a fail safe that Jay Barnes and his star chamber concocted because the criminal proceedings turned out…</t>
  </si>
  <si>
    <t>RT @magathemaga1: What is HR 2?
It does the following:
👉Prevents @EricGreitens team from cross examine witnesses 
👉Prevents #Greitens fr…</t>
  </si>
  <si>
    <t>RT @tkinder: Live from the #moleg - We didn’t like the result of the last election so let’s undo it. Not so fast Swampy McSwampthing... htt…</t>
  </si>
  <si>
    <t>RT @Sticknstones4: Why doesn’t #moleg want to get to the bottom of the 120K?
Yeah NO , we Demand to know who is buying your votes ! 
#gre…</t>
  </si>
  <si>
    <t>@JW1057 @velvethammer @Change  https://t.co/QZnjF0XG8Y</t>
  </si>
  <si>
    <t>RT @JW1057: @RealJamesWoods Support Gov. Eric Greitens by signing and sharing these two petitions. 
(1) Oppose impeachment and/or censure.…</t>
  </si>
  <si>
    <t>RT @YearOfZero: Support Gov. Eric Greitens by signing and sharing these two petitions. 
(1) Oppose impeachment and/or censure.  
https://t…</t>
  </si>
  <si>
    <t>RT @JW1057: @Rep_TRichardson @mikeparson @Mikelkehoe https://t.co/sl9Pv5uk64</t>
  </si>
  <si>
    <t>RT @ResignNowKim: So @mikeparson , have you ever leveraged your political position for personal gain? There are rumors you had, as a senato…</t>
  </si>
  <si>
    <t>Mike Parsons will be the Lobbyists DO BOY
That’s exactly what Lobbysists want!  Do This. https://t.co/dOxs3DSZfD</t>
  </si>
  <si>
    <t>No Thanks on Mike Parsons &amp;amp; Mike Kehoe https://t.co/hrmwjAtapG</t>
  </si>
  <si>
    <t>RT @JW1057: This petition deals exclusively with HR 2 and rules going forward. We only have a couple days to make a difference, so please s…</t>
  </si>
  <si>
    <t>Missouri House of Representatives: Urgent! Stop the Coup Against Gov. Eric Greitens - Sign the Petition! https://t.co/DSnMStK1Cj via @Change</t>
  </si>
  <si>
    <t>Greitens is stopping the scam on low income housing tax credits  #donnybrook
https://t.co/vPn5bFUtRN</t>
  </si>
  <si>
    <t>#donnybrookstl.
Fun facts taxpayers will be paying liar William Tisabys attorney’s fee
Why did tax payers pay for Ronald Sullivan who could of tried the case for prosecution.?
There was No case  Kim gardener wasnt going to take the stand to commit perjury or plea the 5th</t>
  </si>
  <si>
    <t>#donnybrookstl https://t.co/ddw0BDmRSV</t>
  </si>
  <si>
    <t>#DonnyBrookSTL. Kim Gardner is playing the race card 
https://t.co/T9Cu3lu11R</t>
  </si>
  <si>
    <t>16,000 photos examined , no photo of woman found! No evidence of delete , No evidence of transmission to the cloud .  THERE WAS NO CASE , THERE WILL BE NO CASE 
Kim Gardner was so sloppy , judge Burlison advises her of her right to have an attorney 
#DonnyBrookSTL</t>
  </si>
  <si>
    <t>Wrong democrats took campaign contributions for LIHTC
Low income housing tax credits have benefited Bi Partisan 
Check out Stacey Newman’s stepson 
#donnybrookstl https://t.co/aEEJ8MsgZT</t>
  </si>
  <si>
    <t>#DonnyBrookstl 
Scott Faughn Is Evading a supoena https://t.co/oQmQRL8pBW</t>
  </si>
  <si>
    <t>#donnyrookstl 
Follow the money ! https://t.co/et3FperS0j</t>
  </si>
  <si>
    <t>Oh come on  #donnybrookstl 
You need to acknowledge the low income housing tax credits behind this .. follow the money
There was no evidence , no picture !  How much more money does St. Louis need to waste on Kim Gardner’s fruitless ambition , she needs to worry abou crime</t>
  </si>
  <si>
    <t>@columbiatribune https://t.co/H4tOdB8rpd</t>
  </si>
  <si>
    <t>@APCentralRegion https://t.co/H4tOdB8rpd</t>
  </si>
  <si>
    <t>RT @FOX2now: Greitens’ attorney says it’s an honor to be accused of “scorched earth” strategy https://t.co/gboK0GnJHs https://t.co/7GloCfTd…</t>
  </si>
  <si>
    <t>@APCentralRegion Public defenders are pissed at her too can’t blame greitens 
https://t.co/EE47wk4Tll</t>
  </si>
  <si>
    <t>@APCentralRegion Can’t blame greitens for this 
Check this out: https://t.co/8vE96EBICp via @AddThis</t>
  </si>
  <si>
    <t>RT @AP: President Trump is donating his first quarter salary to the Department of Veterans Affairs. https://t.co/sph21uOIpi</t>
  </si>
  <si>
    <t>@latimes Missouri House of Representatives: Urgent! Stop the Coup Against Gov. Eric Greitens - Sign the Petition! https://t.co/DSnMStK1Cj via @Change</t>
  </si>
  <si>
    <t>#donnybrookstl   The La Times Is Following the money https://t.co/RebYqk7ekC</t>
  </si>
  <si>
    <t>@melody_grover Missouri House of Representatives: Urgent! Stop the Coup Against Gov. Eric Greitens - Sign the Petition! https://t.co/DSnMStK1Cj via @Change</t>
  </si>
  <si>
    <t>@stltoday Missouri House of Representatives: Urgent! Stop the Coup Against Gov. Eric Greitens - Sign the Petition! https://t.co/DSnMStK1Cj via @Change</t>
  </si>
  <si>
    <t>#donnybrookstl
Suspects in more than 100 car break-ins released on bail, angering St. Louis alderman https://t.co/r64KkYZNiz via @stltoday</t>
  </si>
  <si>
    <t>@JasonGCrowell @FOX2now Sign up he petition 
Missouri House of Representatives: Urgent! Stop the Coup Against Gov. Eric Greitens - Sign the Petition! https://t.co/DSnMStK1Cj via @Change</t>
  </si>
  <si>
    <t>@jmannies @EricGreitens Missouri House of Representatives: Urgent! Stop the Coup Against Gov. Eric Greitens - Sign the Petition! https://t.co/DSnMStK1Cj via @Change</t>
  </si>
  <si>
    <t>@jrosenbaum Wrong !  It’s dead with a .60 cent per dollar profit 
LIHTC can exist with reform
The commission did A report to reform
Missouri House of Representatives: Urgent! Stop the Coup Against Gov. Eric Greitens - Sign the Petition! https://t.co/DSnMStK1Cj via @Change</t>
  </si>
  <si>
    <t>@APCentralRegion Missouri House of Representatives: Urgent! Stop the Coup Against Gov. Eric Greitens - Sign the Petition! https://t.co/DSnMStK1Cj via @Change</t>
  </si>
  <si>
    <t>@KSNLocalNews Sign the petition 
Missouri House of Representatives: Urgent! Stop the Coup Against Gov. Eric Greitens - Sign the Petition! https://t.co/DSnMStK1Cj via @Change</t>
  </si>
  <si>
    <t>@StJosephPost Good ! Keep him in office
Missouri House of Representatives: Urgent! Stop the Coup Against Gov. Eric Greitens - Sign the Petition! https://t.co/DSnMStK1Cj via @Change</t>
  </si>
  <si>
    <t>@WashTimes Missouri House of Representatives: Urgent! Stop the Coup Against Gov. Eric Greitens - Sign the Petition! https://t.co/DSnMStK1Cj via @Change</t>
  </si>
  <si>
    <t>@RGreggKeller Dirtbags are the scam artists that ripped taxpayers off!
Politicians that allowed Low Income Housing Tax Credits to be Abused for decades 
Missouri House of Representatives: Urgent! Stop the Coup Against Gov. Eric Greitens - Sign the Petition! https://t.co/DSnMStK1Cj via @Change</t>
  </si>
  <si>
    <t>@AbbyLlorico @ksdknews @stlcao @CaseyNolen Missouri House of Representatives: Urgent! Stop the Coup Against Gov. Eric Greitens - Sign the Petition! https://t.co/DSnMStK1Cj via @Change</t>
  </si>
  <si>
    <t>@russellkinsaul @KMOV @GovGreitensMO Missouri House of Representatives: Urgent! Stop the Coup Against Gov. Eric Greitens - Sign the Petition! https://t.co/DSnMStK1Cj via @Change</t>
  </si>
  <si>
    <t>@KMOV Good we want him to stay in office !
Missouri House of Representatives: Urgent! Stop the Coup Against Gov. Eric Greitens - Sign the Petition! https://t.co/DSnMStK1Cj via @Change</t>
  </si>
  <si>
    <t>@KMOV Missouri House of Representatives: Urgent! Stop the Coup Against Gov. Eric Greitens - Sign the Petition! https://t.co/DSnMStK1Cj via @Change</t>
  </si>
  <si>
    <t>@Philip_Joens Missouri House of Representatives: Urgent! Stop the Coup Against Gov. Eric Greitens - Sign the Petition! https://t.co/DSnMStK1Cj via @Change</t>
  </si>
  <si>
    <t>@BryanLowry3 Missouri House of Representatives: Urgent! Stop the Coup Against Gov. Eric Greitens - Sign the Petition! https://t.co/DSnMStK1Cj via @Change</t>
  </si>
  <si>
    <t>@jcavaiani @EricGreitens Missouri House of Representatives: Urgent! Stop the Coup Against Gov. Eric Greitens - Sign the Petition! https://t.co/DSnMStK1Cj via @Change</t>
  </si>
  <si>
    <t>@JCunninghamMO Missouri House of Representatives: Urgent! Stop the Coup Against Gov. Eric Greitens - Sign the Petition! https://t.co/DSnMStK1Cj via @Change</t>
  </si>
  <si>
    <t>@columbiatribune Good we don’t want him to !
Missouri House of Representatives: Urgent! Stop the Coup Against Gov. Eric Greitens - Sign the Petition! https://t.co/DSnMStK1Cj via @Change</t>
  </si>
  <si>
    <t>WHO LET THE THUGS OUT ?  KIM GARDNER DID ! 
#DONNYBROOKSTL
Check this out: https://t.co/8vE96Ek7KR via @AddThis</t>
  </si>
  <si>
    <t>#MoLeg Lawmakers are threatened if they try to cut off Low Income Housing Tax Credits- former Senator Jason Crowell 
This is Why the Witch Hunts are occurring to impeach Governor Greitens 
Jay Barnes &amp;amp; Mike Parsons won’t talk !Who else took LIHTC contributions #DonnyBrookSTL https://t.co/AKuPao1Xxd</t>
  </si>
  <si>
    <t>@JW1057 Interesting article!  Al Watkins &amp;amp; phil shop the tapes to Roy Temple.   Temple declines because phil wouldn’t come forward. ( or pay ).  And kitty also cut Chris kosters hair</t>
  </si>
  <si>
    <t>If Al Watkins talked to the fbi in 2016 about Greitens , than why didn’t the FBI Press charges ?
Why didn’t watkins take PS&amp;amp; KS to slmpd &amp;amp; file a police report ? Why , because filing a Fake report is against the law &amp;amp; he could be disbarred 
https://t.co/WhdNgN0ann</t>
  </si>
  <si>
    <t>RT @Mizzourah_Mom: @MSTLGA That's why they want him gone. Lt. Gov. Parsons would allow the stealing from the MO poor to continue.</t>
  </si>
  <si>
    <t>RT @FOX2now: Greitens’ lawyers want to publicly question former mistress, other witnesses https://t.co/Em89hTPnJd https://t.co/MWSsXJ9YAi</t>
  </si>
  <si>
    <t>#Moleg stop screwing over the voters with your Corruption &amp;amp; Greed 
Low Income Housing Tax Credits have been in need of reform for years!  Time for your to stop impeachment &amp;amp; reform the program.  You’ve divided the parties &amp;amp; insulted voters. Leave #Greitens alone,voters want him https://t.co/uBiVqFj3CO</t>
  </si>
  <si>
    <t>Where can i find the auditors report on the Low Income Housing Tax Creidts ? 
Why did #Moleg allow years of inefficiency &amp;amp; abuse ? 
only 40 cents of every dollar goes help peopl &amp;amp; 60 cents was developers profits, Gives out 1.5 million 
#Greitens was the only 1 that stood up</t>
  </si>
  <si>
    <t>RT @Sticknstones4: Many #Moleg Memebers let Missouri get ripped off for years
Governor Greitens put an end to it 
This is why they want t…</t>
  </si>
  <si>
    <t>RT @christoferguson: Kim Gardner screwed this case up bad. And she should feel bad. And so should citizens of #StL City  who are at risk of…</t>
  </si>
  <si>
    <t>RT @Norasmith1000: @christoferguson What Greiten's lawyer said after court today needs to really wake people up...if she can get away with…</t>
  </si>
  <si>
    <t>RT @FOX2now: Did the Circuit Attorney use funding to prosecute Gov. Greitens over other criminal cases? https://t.co/lXxC4nSEBo https://t.c…</t>
  </si>
  <si>
    <t>@JohnLamping https://t.co/vPn5bFUtRN</t>
  </si>
  <si>
    <t>RT @JCunninghamMO: A friend tweeted this: “It’s a shame some in #MoLeg are letting their distaste for the Gov ‘s actions cause them to take…</t>
  </si>
  <si>
    <t>RT @HennessySTL: Thank you Governor @EricGreitens for *living* Resilience right before our eyes. Great day for Justice. #mo</t>
  </si>
  <si>
    <t>RT @JohnLamping: This is a lobbyist lead effort and the lobbying part is over.  Promises have been made, deals have been cut (see next LtGo…</t>
  </si>
  <si>
    <t>No wonder the city is in debt Frivalous Spending  Trials &amp;amp; Toilets  #stl
This is what Democratic leadership gets YOU, a broke budget, a duct tape Rec Center &amp;amp; a palatial Potty 
City spends $70K to fix up Mayor Krewson’s office – https://t.co/OXNQT4Fkut https://t.co/QsSoARm7me</t>
  </si>
  <si>
    <t>RT @DeplorableGoldn: RT 🚨
These rec centers are a sh*thole.  What the H*ll @LydaKrewson ?  There’s More duct tape in that rec center than i…</t>
  </si>
  <si>
    <t>RT @SKOLBLUE1: YOU WILL SAVE A LIFE! PLEASE RT https://t.co/VWAytWS4AD</t>
  </si>
  <si>
    <t>@FOX2now It’s a scam , clean Missouri is redistricting hidden within 
They want to re draw district to manipulate votes</t>
  </si>
  <si>
    <t>#donnybrookstl 
These rec centers should be a major priority 
No wonder Crime is on the rise 
It’s a duct tape center 
Stl let kim Gardner blow the budget https://t.co/S3A9LtcM3G</t>
  </si>
  <si>
    <t>These rec centers are a sh*thole.  What the Hell Lyda Krewson?  There’s More duct tape in that rec center than in Greitens Mistress Testimony 
You really screwed the community over letting Kim Gardner run amuck with frivolous spending 
Buy the kids new equipment  @LydaKrewson https://t.co/S3A9LtcM3G</t>
  </si>
  <si>
    <t>@ResignNowKim @JW1057 @stltoday @staceynewman @stlcao @kimgardner77th @EricGreitens @LydaKrewson The wasted money is crazy for a heresay zero evidence case 
But hey now Stl budget is blown &amp;amp; crime is on stat to beat last year, priorities</t>
  </si>
  <si>
    <t>His Advertisers Too https://t.co/THRCVjerXk</t>
  </si>
  <si>
    <t>RT @TomJEstes: #winning #moleg https://t.co/5vp4VCFV2x</t>
  </si>
  <si>
    <t>RT @TomJEstes: Superintendent openly endorses @clairecmc See #moleg ? These people aren’t on your side. We need to ignore the educrats and…</t>
  </si>
  <si>
    <t>RT @Lautergeist: Such BULLSHIT this #WitchHunt
#Greitens #GreitensTrial @EricGreitens 
#KimGardner #KimShady @stlcao #MoneyBagsAl #NoNote…</t>
  </si>
  <si>
    <t>@VisioDeiFromLA Wendy at #donnybrookstl does LOL i don’t know how 
She must be Scott Faughns puppet 
Maybe he left some cash 
Delivery man for Lobbyists https://t.co/nBLC7toaax</t>
  </si>
  <si>
    <t>@ResignNowKim @Str8DonLemon @smart_hillbilly @grcfay @971FMTalk @fivenickel @RealTravisCook @Hope4Hopeless1 @RetNavy93 @SKOLBLUE1 @Norasmith1000 Bro i don’t want to see that crap in my feed 
That’s schanze   She needs #nosebynayak</t>
  </si>
  <si>
    <t>#donnybrookstl
Wendy what evidence ? There is no Photo
Not liking is person is not a reason to find them guilty</t>
  </si>
  <si>
    <t>#DONNYBROOKSTL
The phone they think the picture is on 
Why did Kim Gardener Supoena it THIS Monday 
1 week before trial 
Wouldn’t you think that would have been requested upfront.</t>
  </si>
  <si>
    <t>RT @VisioDeiFromLA: #DONNYBROOKSTL 
Please discuss #Missouri legislature Collusion 
Thank you https://t.co/6MPGUlAB58</t>
  </si>
  <si>
    <t>RT @magathemaga1: #donnybrookstl #GreitensTrial
Can you please discuss this and why the media isnt covering this?
Thank you. https://t.co…</t>
  </si>
  <si>
    <t>#donnybrookSTL
Do you think it was Rex Sinquefield’s Cash ?
Scott Faughn Delivered https://t.co/Ho9yiRR3bN</t>
  </si>
  <si>
    <t>#donnybrookSTL
C’mon Wendy there’s nothing credible about 
120k Cash anonymously delivered 
Scott Faughn delivered 70K of that 
It’s time to FOLLOW THE MONEY 
Missouri Collusion https://t.co/mEsw36cKgV</t>
  </si>
  <si>
    <t>Stacey newman Knew 
Collusion with Katrina Sneed, Kim Gardner, Mo House Dem Leadership
That’s a witch Hunt
#donnybrookSTL #GreitensCriminalTrial  #greitens
#GreitensTrial https://t.co/pdMu9PfRY1</t>
  </si>
  <si>
    <t>#donnybrookSTL #GreitensCriminalTrial  #greitens
#GreitensTrial 
CONSENSUAL SHE GAVE CONSENT https://t.co/lHkz3I5osl</t>
  </si>
  <si>
    <t>Wendy this ones for you !
Nude photo Time Yes 
But an actual photo against her will NO 
#donnybrookSTL #GreitensCriminalTrial  #greitens
#GreitensTrial https://t.co/9sWh3tggtf</t>
  </si>
  <si>
    <t>#donnybrookSTL #GreitensCriminalTrial  #greitens
#GreitensTrial https://t.co/d7Y4I68RyI</t>
  </si>
  <si>
    <t>#donnybrookSTL #GreitensCriminalTrial  #greitens
#GreitensTrial 
Kim Gardner needs to resign ! https://t.co/b8TxsBYwgQ</t>
  </si>
  <si>
    <t>#donnybrookSTL #GreitensCriminalTrial  #greitens
#GreitensTrial https://t.co/bgptrdYc34</t>
  </si>
  <si>
    <t>#donnybrookSTL #GreitensCriminalTrial  #greitens
#GreitensTrial https://t.co/IoH3X3X02L</t>
  </si>
  <si>
    <t>#donnybrookSTL #GreitensCriminalTrial  #greitens
#GreitensTrial https://t.co/OX3ynmF0NB</t>
  </si>
  <si>
    <t>RT @MariaChappelleN: @lindsaywise I'm not a bot. Scott Faughn is horse shit &amp;amp; a fake journalist! He's negatively influenced legislation pre…</t>
  </si>
  <si>
    <t>@RonFRichard You’re derelict of your duty 
The governor can sign passed bills into law 
Stop screwing Missouri Voters with your  personal
Vendetta 
Stop your corrupt poltical games 
You were elected to work not Play 
#Moleg  #Greitens https://t.co/VD9yzXql0x</t>
  </si>
  <si>
    <t>RT @Sticknstones4: @RonFRichard  @Rep_TRichardson 
Stop being Jackasses to the People of Missouri 
You’re Holding 30 Bills of passesd Legi…</t>
  </si>
  <si>
    <t>RT @Sticknstones4: @ksdknews I wish the judge would enforce the rules on the Prosecutor 
Kim Gardner.  Sanctions Must be issued for the Pro…</t>
  </si>
  <si>
    <t>RT @Lautergeist: What's the source of the $50k CASH @scottfaughn paid to #MoneybagsAl Watkins, attorney for #PhilipSneed aka #MoonValjean @…</t>
  </si>
  <si>
    <t>RT @magathemaga1: Good Morning #MoLeg
We need to talk
We still dont know where Scott Faughn is
We still dont know where the money came f…</t>
  </si>
  <si>
    <t>FOLLOW THE MONEY
Who was the source of the 120K Cash ?
#Moleg #MoGov #Greitens https://t.co/d1nMvvWoBc</t>
  </si>
  <si>
    <t>This no picture case should be a bench trial https://t.co/op74Ju7Nay</t>
  </si>
  <si>
    <t>RT @Sticknstones4: #KimShady is really Shady and this one Has nothing to do with Eric Greitens
We saw the carnage of Stockley, We’re livin…</t>
  </si>
  <si>
    <t>RT @ResignNowKim: @kmoxnews @KimGardnerSTL @KMOXKilleen #moleg #mogov @staceynewman @johnrhancock @mskstl @jaybarnes5 @tonymess @EricGreite…</t>
  </si>
  <si>
    <t>Simply Outrageous Behavior 
Not Shocking Though
This is what the Far Left has Resulted too 
Sumbodybetter start to investigate the DemHouse Leadership Pronto.
Where’s @AGJoshHawley
 #moleg #staceynewman #greitens #kimshady #JoshHawley #missouri #Stlcards  #stl #lockherup https://t.co/KgCQWx5qFc</t>
  </si>
  <si>
    <t>RT @HotPokerPrinces: The Only Thing Greitens &amp;amp; Schneiderman have in common is the fact they both have the same 1st name Eric
Let’s Review…</t>
  </si>
  <si>
    <t>RT @magathemaga1: ATTENTION #moleg 
Has anybody seen Scott Faughn?
Is anybody asking:
✔Where his money came from?
✔What was it for?
✔Why…</t>
  </si>
  <si>
    <t>RT @Sticknstones4: How Many 
Feel Lied To by the Media  ?
Feel Betrayed By #Moleg House Investigative Committee ?   🙋‍♂️🙋🏽‍♀️🙋‍♂️🙋🏻‍♂️…</t>
  </si>
  <si>
    <t>RT @Sticknstones4: 8)  NO COERCION  👇👇👇
Katrina testified to giving Consent 
The behind closed door 🚪 house committee lead a series of que…</t>
  </si>
  <si>
    <t>RT @Sticknstones4: 6 &amp;amp; 7     THE BARE NAKED TRUTH  👇👇👇
6 ) NO PHOTO &amp;amp; NO WITNESS TO TESTIFY THEY EVER SAW SUCH PHOTO 
7) KATRINA NAKED FA…</t>
  </si>
  <si>
    <t>RT @Sticknstones4: 5) Katrina can not testify to in both the house committee and in deposition  the following 
👇👇👇 https://t.co/js9qhzf3Zq</t>
  </si>
  <si>
    <t>RT @Sticknstones4: 4) The Proscutor Kim Gardner has repeatedly lied 
Judge Rex Burlison says the case reeks of sanctions 
👇👇👇 https://t.co/…</t>
  </si>
  <si>
    <t>RT @Sticknstones4: 3) constitutually unable to present Evidence
* He did say he would speak to committee after criminal case was over   👇👇…</t>
  </si>
  <si>
    <t>RT @Sticknstones4: 2) consensual 👇👇👇 https://t.co/cxINmWMs65</t>
  </si>
  <si>
    <t>RT @Sticknstones4: Greitens Felony Invasion of Privacy Case  
Thread Time 
Follow Along  
See What the Media Isn’t Telling You👇👇👇 https:…</t>
  </si>
  <si>
    <t>RT @dsm012: @Sticknstones4 .@threadreaderapp please unroll</t>
  </si>
  <si>
    <t>Fake News Missouri Times
Stories Pimped to You and 
Paid For by Lobbyists &amp;amp; special interests groups 
Bought Narratives are not News. #moleg https://t.co/ZouzomHybE</t>
  </si>
  <si>
    <t>RT @magathemaga1: Apparently 70 grand dropped off 2 #MoneyBagsAl not 50k
✔Meanwhile, who is Skyler?
✔What was money for?
✔Where did #Scamm…</t>
  </si>
  <si>
    <t>RT @VisioDeiFromLA: Stacey Newman &amp;amp; KS TEXTS 
Coordinating with KG?
“Ms. Newman sent a text to K.S., providing K.S. the name and phone nu…</t>
  </si>
  <si>
    <t>RT @SKOLBLUE1: Well this is interesting! @scottfaughn  where are you? #moleg #mosen #STL #Benchwarrant @FBIStLouis this sounds like crimina…</t>
  </si>
  <si>
    <t>RT @VisioDeiFromLA: @ScottCharton 
Where is UR buddy Faughn? Any radio communication? 
Not buddies anymore? I think the public would like…</t>
  </si>
  <si>
    <t>RT @JW1057: @StLCountyRepub @EricGreitens @TeamGreitens @SheenaGreitens 
I am truth and justice and @stlcao and @jaybarnes5 are frauds!…</t>
  </si>
  <si>
    <t>RT @VisioDeiFromLA: Lol still pushing this lame tripe.
The public is woke.
The #MoLeg GOP are swamp
@EricGreitens is an OUTSIDER
Sorry…</t>
  </si>
  <si>
    <t>RT @CJheartart: Don’t fall for this! It’s as dirty for Missouri as a initiative can be! #moleg #BeInformed https://t.co/GlLJ1VHIXN</t>
  </si>
  <si>
    <t>RT @VisioDeiFromLA: Its idiotic tweets like this why bench trial needed
Judge should have never declined, but if I had to guess, he probab…</t>
  </si>
  <si>
    <t>RT @HotPokerPrinces: @jaybarnes5  @Rep_TRichardson @MOHouseGOP 
Now that Scott Faughn has established himself as an un ethical journalist/…</t>
  </si>
  <si>
    <t>RT @Sticknstones4: 10 Homocides is 10 days 
One a day was a Vitamin, Not a Homocide 
#moleg #stl #drugtrafficking https://t.co/CW6emhWXVp</t>
  </si>
  <si>
    <t>RT @Sticknstones4: #moleg Lawmakers need to cancel your Missouri Times https://t.co/PkBkvlnnis</t>
  </si>
  <si>
    <t>RT @Sticknstones4: Is Scott Faughn on the Run Still Pulling your strings ?
Jay Barnes &amp;amp; Todd Richardson 
What was your cash price to pull…</t>
  </si>
  <si>
    <t>RT @Sticknstones4: LOL 😂 tis the story of empty pocket that was needing wads of cash , then then lobbyists stuffed them full 
And that’s th…</t>
  </si>
  <si>
    <t>RT @Sticknstones4: Missouri got Played 
#Moleg https://t.co/FSSQ8JAPMI</t>
  </si>
  <si>
    <t>RT @HotPokerPrinces: THE PHOTO 📸
No Device 
No Knowledge of such Picture from KS
No photo of Nudity
No transmission of photo 
#Greitens #m…</t>
  </si>
  <si>
    <t>RT @Sticknstones4: @TomJEstes @VisioDeiFromLA Deliberately evading service, hillarious for a guy that’s always has his hand on the pulse of…</t>
  </si>
  <si>
    <t>RT @magathemaga1: I wasn't joking #Missouri media
0 reporting on where money to #MoneyBagsAl came from makes U look like puppets &amp;amp; like Sc…</t>
  </si>
  <si>
    <t>RT @JW1057: @chrisregniertv @TeamGreitens @stlcao @StLCountyRepub @MissouriGOP @MissouriTimes @SheenaGreitens 
The persecution of @EricGre…</t>
  </si>
  <si>
    <t>RT @ChrisHayesTV: MO Gov defense motion says politics were in play starting 1-11 when MO Rep texted alleged victim “my House Dem leadership…</t>
  </si>
  <si>
    <t>RT @ChrisHayesTV: MO Gov's defense says recently discovered text messages reveal possibility alleged victim could profit. Court motion quot…</t>
  </si>
  <si>
    <t>RT @ChrisHayesTV: Latest MO Gov defense filing says it would like to depose @scottfaughn about the mysterious $100,000 cash payments but “i…</t>
  </si>
  <si>
    <t>RT @ChrisHayesTV: Defense question: You’re not even enough of an expert to know what kind of expert? CAO expert: Correct.
https://t.co/1d8b…</t>
  </si>
  <si>
    <t>The answer is NO this broke fool still has warrants, fines &amp;amp; court dates.  His drivers license is suspended &amp;amp; has no insurance .   Why does Lyda &amp;amp; the Board of Alderman allow this ?  He should Resign https://t.co/lPSgKtFC9m</t>
  </si>
  <si>
    <t>@MarkReardonKMOX The answer is NO this broke fool still has warrants, fines &amp;amp; courtdates.  His drivers license is suspended &amp;amp; has no insurance .   Why does Lyda &amp;amp; the Board of Alderman allow this ?  He should Resign</t>
  </si>
  <si>
    <t>@ChelseaKMerta @Jennifrrrrr @clairecmc @PresReed @MeganEllyia @MoDemParty @JasonKander Take John Collins Muhammad and Bruce franks too</t>
  </si>
  <si>
    <t>@ChelseaKMerta @TorreyPark @Jennifrrrrr @clairecmc @PresReed @MeganEllyia Make Bruce Franks jr resign , his lyrics are worse than romanik and take the Alderman with outstanding warrants too John Collins Muhammad can Resign too</t>
  </si>
  <si>
    <t>Orange looks good on him
Why does John Collins-Muhammad keep getting away with illegal behavior ?  
Where’s Mayor Lyda Krewson 
Where’s Lewis Reed
Where’s @stltoday &amp;amp; @RiverfrontTimes https://t.co/fGrOFO69Wa</t>
  </si>
  <si>
    <t>Why does John Collins-Muhammad get special favors  
That he keeps driving  ?
Friends with #kimshady &amp;amp; #slmpd  ?
( notice the car keys in hand )
He should be arrested again https://t.co/ZKH2FDOE5A</t>
  </si>
  <si>
    <t>Alderman John Collins Muhammad 
still has 
✔️warrants
✔️Suspended drivers license 
✔️No insurance https://t.co/8yhqzVGBbV</t>
  </si>
  <si>
    <t>Why does the St. Louis circuit attorney Kim Gardner make appearances with an Alderman with outstanding warrants?
✔️Arrested twice in 6 months
✔️Suspended drivers license 
✔️Driving without insurance 
✔️Multiple Warrants 
✔️ Outstanding Fines 
#kimshady #stl  #resign https://t.co/6WJduCB12z</t>
  </si>
  <si>
    <t>RT @JW1057: @proudmomom @MOHouseGOP @MissouriGOP @AGJoshHawley Due process is vital in every case. I would, however, suggest that is even m…</t>
  </si>
  <si>
    <t>RT @BCunninghamN: “I don’t care if the report says that he’s been accused of dancing naked on Kingshighway Boulevard at midnight with a lla…</t>
  </si>
  <si>
    <t>RT @YearOfZero: Hey @Rep_TRichardson this entire case is crooked as well as the prosecutor and the judge.
No bench trial. I may not be a l…</t>
  </si>
  <si>
    <t>RT @Monetti4Senate: It is no coincidence that Josh @HawleyMO called for Greitens to step down,
and then accused him of a felony, while he i…</t>
  </si>
  <si>
    <t>RT @EricGreitens: Great talking with @MissouriChamber’s next generation of leaders about how to bring more quality jobs to Missouri today.…</t>
  </si>
  <si>
    <t>RT @EricGreitens: This team is getting great results for the people of Missouri. Met with cabinet leaders today to discuss their achievemen…</t>
  </si>
  <si>
    <t>RT @magathemaga1: #GreitensIndictment explained:
-No evidence
-Consensual affair 
-Shady #KimShady
-No probable cause
-Ex husband out 4 re…</t>
  </si>
  <si>
    <t>RT @EricGreitens: Great weekend with Republicans in Platte and Buchanan counties! These crowds were fired up, because conservative reforms…</t>
  </si>
  <si>
    <t>RT @magathemaga1: Clip from @paulcurtman interview w/ @MarcCox971 on @971FMTalk 
Who is Ronald Sullivan &amp;amp; was there laws violated in hirin…</t>
  </si>
  <si>
    <t>RT @YearOfZero: Isn’t justice more important than partisanship?
The prosecution lied about evidence, was there evidence in the first place…</t>
  </si>
  <si>
    <t>RT @magathemaga1: This is a clear lie. 
#MoLeg https://t.co/gZXp6qjmcp</t>
  </si>
  <si>
    <t>@magathemaga1 It’s BULLSHEEEET</t>
  </si>
  <si>
    <t>RT @magathemaga1: So let me get this straight?
#NoNotesTiasby lies about evidence 
#KimShady has 0 evidence or probable cause
Grand Jury…</t>
  </si>
  <si>
    <t>RT @StateDept: .@POTUS Trump: We hope to see the day when the whole Korean Peninsula can live together in safety, prosperity, and peace. Th…</t>
  </si>
  <si>
    <t>RT @DeplorableGoldn: RT 🚨 #MOLeg #mogov #MOsen #Greitens #gre https://t.co/oAVdQuEsIA</t>
  </si>
  <si>
    <t>RT @VisioDeiFromLA: @melody_grover @HawleyMO Agreed. 30 days before limitations runs out. Seems more like a way to scree @EricGreitens 
Wh…</t>
  </si>
  <si>
    <t>RT @melody_grover: At this point, there is room at the top for either @HawleyMO or #mogov but not both. Since it's the AG who is lobbing ac…</t>
  </si>
  <si>
    <t>RT @VisioDeiFromLA: Lol exactly what I was thinking. I want claire gone but she is crafty, and this does really show #LadderBoy has bad pol…</t>
  </si>
  <si>
    <t>RT @melody_grover: What's unconscionable is an arrogant &amp;amp; incompetent AG who prioritizes his DC-driven #mosen campaign (for which he has NO…</t>
  </si>
  <si>
    <t>RT @magathemaga1: #LadderBoy Hawley has decided to take on the role of Mueller 2.0
✔Waits until now?
✔Was he doing his job at all as AG?
✔…</t>
  </si>
  <si>
    <t>RT @Avenge_mypeople: @HawleyMO is looking more and more like one of "them." Since the #GreitensIndictment doesn't look like it's gonna pan…</t>
  </si>
  <si>
    <t>RT @magathemaga1: @JW1057 @kmoxnews @HawleyMO Mueller 2.0
#MOLeg #mogov #greitens #Kimshady @EricGreitens https://t.co/7Rh0SHEvFa</t>
  </si>
  <si>
    <t>RT @Sticknstones4: If the question was asked at Moleg session:
How many Legislators have ever had an affair 
How many would have to say…</t>
  </si>
  <si>
    <t>@robschaaf Why didn’t the committee cross-examine the witness? You took every alleged act she stated as truth .  You didn’t even establish a possible timeline.   Evidence deliberately withheld debunks some of the testimony   #moleg
https://t.co/KJxtpJVDyY</t>
  </si>
  <si>
    <t>@robschaaf https://t.co/4zukJwrpiA</t>
  </si>
  <si>
    <t>@robschaaf https://t.co/BRsOJMzcWu</t>
  </si>
  <si>
    <t>its a dark day in the #showme state  
Censorship by left wing liberals over Free Speech conservative voices
@97.1   RIP FREE SPEECH https://t.co/rKeOovy2SP</t>
  </si>
  <si>
    <t>RT @Sticknstones4: @RealBarefoot @MarcCox971 @jallman971 Me too , this is left wing censorship and i won’t participate 
Wherever Jamie goes…</t>
  </si>
  <si>
    <t>RT @RealBarefoot: @971FMTalk I am disgusted that @jallman971 has been banned from your airwaves, stifling Conservative voices will not be t…</t>
  </si>
  <si>
    <t>A Big Fat  
N O T H I N G 
Z I L C H
N A D A
Z E R O https://t.co/5iQOc9qZ6L</t>
  </si>
  <si>
    <t>RT @TrumpChess: @magathemaga1 @gagemitchusson @DaynaGould @AllmanReport @dbongino @YearOfZero @gocrazy4cards @MSTLGA @stlyrs @Blackboxhalo…</t>
  </si>
  <si>
    <t>RT @magathemaga1: @ErgoStreetNurse @SpeakerTimJones @staceynewman @jallman971 @971FMTalk #IStandWithAllman #allman971 
@971FMTalk @AllmanRe…</t>
  </si>
  <si>
    <t>RT @MSTLGA: A man that is arrested twice in 6 months is NOT FIT TO SERVE Alderman John Collins-Muhammad 
#21stward #stlouis #corrupt #liar…</t>
  </si>
  <si>
    <t>RT @magathemaga1: Given that #SteveStenger has a horrible record for #stlouis county, he has now resorted to the race card.
This is what h…</t>
  </si>
  <si>
    <t>@KMOV Blame the 3million in police overtime on poverty pimp ass clowns 🤡 Bruce Franks jr &amp;amp; the twice arrested alderman John Collins Muhammad
Alderman still has warrants &amp;amp; unpaid fines, drivers license is invalid &amp;amp; no insurance #stl #shithole #Stlverdict #blm</t>
  </si>
  <si>
    <t>Your protestors are all armed with iPhones
They good boo  #expectus #stlverdict https://t.co/XO4C5ONCAp</t>
  </si>
  <si>
    <t>Poverty pimps Unite
Planning summer strategies for protest season https://t.co/dfO2O3EX8T</t>
  </si>
  <si>
    <t>Hurry up with these before alderman John Collins-Muhammad next arrest, he still has warrants https://t.co/utnu7TcX8Q</t>
  </si>
  <si>
    <t>@PresReed Hurry up with these before alderman John Collins-Muhammad next arrest, he still has warrants</t>
  </si>
  <si>
    <t>@celestebott @ChristineDByers BREAKING ... 21st Ward Ald. John Collins-Muhammad
still has warrants https://t.co/nGcm2TzmM8</t>
  </si>
  <si>
    <t>@ksdknews Still has warrants https://t.co/JFYoIoiB42</t>
  </si>
  <si>
    <t>@kmoxnews Follow up bro still got warrants https://t.co/ybqPwZLoOx</t>
  </si>
  <si>
    <t>@SuchHate @RyanWrecker Here’s my follow up: thug still got warrants https://t.co/jur7bP3FJj</t>
  </si>
  <si>
    <t>@HereLiesMoon Kmov paid you a ton for your revenge tape</t>
  </si>
  <si>
    <t>@HereLiesMoon They got tired of your squirrelly BS</t>
  </si>
  <si>
    <t>@kmoxnews @LydaKrewson @PresReed  why do you allow these LIES 
This is unethical and in violation of the city employee code of conduct</t>
  </si>
  <si>
    <t>#21stward John Collins-Muhammad still has warrants
NOT FIT TO DRIVE
NOT FIT FOR OFFICE
RESIGN 
WARRANTS 
NO INSRANCE
SUSPENDED DRIVERS LICENCE
NOT GOOD FOR ST LOUIS https://t.co/PympgCjAsi</t>
  </si>
  <si>
    <t>@bgmathes5 @kmoxnews If this is how he takes care of his business , i can only imagine what’s he’s not doing in the city’s business 
He should resign</t>
  </si>
  <si>
    <t>RT @kmoxnews: "The same issue and problems I was experiencing, many people in my community are experiencing," Muhammad said. https://t.co/w…</t>
  </si>
  <si>
    <t>RT @bgmathes5: @kmoxnews Don't try an be above the law!! And abide by the laws enough of the entitlement!!(#pos)</t>
  </si>
  <si>
    <t>@kmoxnews What exactly did he settle ? He still has warrants 
Does he have insurance &amp;amp; a valid license 
If not does he still drive illegally or Uber 
Alderman John Collins-Muhammad isn’t fit for office https://t.co/qDATug9Ar7</t>
  </si>
  <si>
    <t>@pettisvspaco Do it they need good people !</t>
  </si>
  <si>
    <t>@brianzilm @FOX2now He’s a college educated moron,  people make less than him &amp;amp; still obey the law by paying their self incurred ticket fines &amp;amp; maintain auto insurance.  Dont forget he gets perks with the jon an extra 5k plus lobbyists</t>
  </si>
  <si>
    <t>A man that is arrested twice in 6 months is NOT FIT TO SERVE Alderman John Collins-Muhammad 
#21stward #stlouis #corrupt #liar #resign</t>
  </si>
  <si>
    <t>It’s a law to drive with a valid drivers license &amp;amp; insurance !
Alderman John Collins-Muhammad knowingly has been BREAKING this law for a few years. @PresReed  @LydaKrewson  ENFORCE the #StL city employee code of conduct #enough #stlboa #resign #21stward #CORRUPTION #pettylarceny</t>
  </si>
  <si>
    <t>@brianzilm @FOX2now It’s enough to pay $35 &amp;amp; $85 tickets!  If it isn’t start to drive lawfully so you don’t self incur  fees you can’t afford 
Live lawfully    What about the car he rear ended, John Collins-Muhammad drives without insurance</t>
  </si>
  <si>
    <t>@Sticknstones4 He had to have his homies bail him out #brokeasajoke</t>
  </si>
  <si>
    <t>RT @Sticknstones4: I see a pattern here of continuing behavior of un paid things 2015 to 2018 #fiscallyirresponsible https://t.co/2gTPoHi5yp</t>
  </si>
  <si>
    <t>@FOX2now Alderman John Collins Muhammad lied 🤥 is this interview , he didn’t have any lawyer entered on his 2016 charges in pine lawn  #liar #resign
#pettylarceny #youknew</t>
  </si>
  <si>
    <t>@CopStuffCo No insurance , suspended license &amp;amp; multiple warrants</t>
  </si>
  <si>
    <t>@NorthSTLCounty @stltoday He should resign , he’s a con man &amp;amp; a liar 🤥 
&amp;amp; a brokey broke</t>
  </si>
  <si>
    <t>@pettisvspaco I agree, If he can’t handle his own business than he definitely shouldn’t be handling the people’s business.</t>
  </si>
  <si>
    <t>RT @pettisvspaco: I watched the interview with Elliot Davis and Alderman John Collins-Muhammad and I was a bit disappointed. John didn't se…</t>
  </si>
  <si>
    <t>@PresReed @JohnMuhammadJr warrants , arrests, petty larceny are in violation of the city code of conduct ! RESIGN https://t.co/2EnbaIQ22L</t>
  </si>
  <si>
    <t>@stlnews Resign Con Man , a man that can’t take care of his own business isn’t taking care of the people business</t>
  </si>
  <si>
    <t>@bluelivesmtr Petty larceny</t>
  </si>
  <si>
    <t>RT @Speedy62269: @FOX2now He’s full of excuses ... and it wasn’t just one mistake he made.</t>
  </si>
  <si>
    <t>@FOX2now Employee code of conduct applies to him
https://t.co/YUWTdgoTzv</t>
  </si>
  <si>
    <t>RT @FOX2now: Fox 2 Exclusive: Alderman Muhammad grilled over outstanding traffic tickets https://t.co/qOHbQVhPOF https://t.co/7VY0NNwaNb</t>
  </si>
  <si>
    <t>@Speedy62269 @josefrealty @FOX2now Here’s are partial list , not inclusive of casenet &amp;amp; Jeffcity https://t.co/Ql7CK19cCS</t>
  </si>
  <si>
    <t>@FOX2now A man that can’t take care of his business ain’t taking care of the people business !</t>
  </si>
  <si>
    <t>@FOX2now He makes over 3Ok and can’t pay his $35 ticket or bail?
Is he a junkie where does his money go</t>
  </si>
  <si>
    <t>@FOX2now He has been knowingly been driving with a suspended license since 2014 , petty larceny WTF 
RESIGN.</t>
  </si>
  <si>
    <t>Why doesnt john Collins-Muhammad pay his tickets &amp;amp; insurance ? https://t.co/bzTmF1TY6U</t>
  </si>
  <si>
    <t>https://t.co/YUWTdgoTzv</t>
  </si>
  <si>
    <t>@AllmanReport @jallman971 
As per the heat phone callers question 
Why wouldn’t John Collins Muhammad be in violation of the city’s code of conduct ? https://t.co/mhhMypdHNM</t>
  </si>
  <si>
    <t>since 2014  John Collins Muhammad has knowingly been driving without a valid license 
#stlverdict #21ward #stlboa #lydakrewson #resign #repeatoffender #impeach #criminal #conman #draintheswamp</t>
  </si>
  <si>
    <t>St. Louis alderman arrested for driving with a suspended license https://t.co/qJs1265Put via @stltoday</t>
  </si>
  <si>
    <t>Just a few of St. Louis Alderman John Collins muhammad
Warrants 
#resign #impeach #stlverdict #followthelaw #stlboa #lydakrewson #conman #notqualified #21stward #brokeasajoke https://t.co/Sq6Xe6dq8U</t>
  </si>
  <si>
    <t>@Young_Nig3l @ksdknews He’s an alderman with 6 warrants and arrested twice in in 5 months  time for him to resign</t>
  </si>
  <si>
    <t>@kmoxnews He needs to resign.   Arrested TWICE &amp;amp; KNOWINGLY drives without insurance &amp;amp; on an invalid license for years
Is not who we need in office</t>
  </si>
  <si>
    <t>@ksdknews He needs to resign.   Arrested TWICE &amp;amp; KNOWINGLY drives without insurance &amp;amp; on an invalid license for years
Is not who we need in office</t>
  </si>
  <si>
    <t>@stltoday He needs to resign.   Arrested TWICE &amp;amp; KNOWINGLY drives without insurance &amp;amp; on an invalid license for years
Is not who we need in office</t>
  </si>
  <si>
    <t>@StLouisAmerican He needs to resign.   Arrested TWICE &amp;amp; KNOWINGLY drives without insurance &amp;amp; on an invalid license for years
Is not who we need in office https://t.co/S4YrQ3oj3F</t>
  </si>
  <si>
    <t>@TheSTLScoop He needs to resign.   Arrested TWICE &amp;amp; KNOWINGLY drives without insurance &amp;amp; on an invalid license for years
Is not who we need in office https://t.co/Bx5QYrhzbl</t>
  </si>
  <si>
    <t>@cturtle31 @MarkReardonKMOX He’s just useless in general time to resign https://t.co/hq6mjvsuHy</t>
  </si>
  <si>
    <t>@celestebott Funny that a knowingly uninsured driver without a valid drivers license is asking about these matters .  He needs to RESIGN</t>
  </si>
  <si>
    <t>@bruce_weingart @FOX2now  https://t.co/djpZbIir8n</t>
  </si>
  <si>
    <t>@ksdknews Is he still locked up</t>
  </si>
  <si>
    <t>@Young_Nig3l @ksdknews This is good stuff, people need to know what a phoney he is.  He needs to be impeached or resign.</t>
  </si>
  <si>
    <t>@ElliottDavisTV @fox2 can you interview @JohnMuhammadJr  and ask him why he didn’t pay for it 
Why he so broke</t>
  </si>
  <si>
    <t>@SenatorNasheed  If you were Board of Alderman president  would you ask @JohnMuhammadJr to resign? https://t.co/3xMYDzbrPz</t>
  </si>
  <si>
    <t>@LydaKrewson  @PresReed will you be asking @JohnMuhammadJr to Resign ? https://t.co/LvVONRFhan</t>
  </si>
  <si>
    <t>@TomLeb  https://t.co/UDtGFmbF9K</t>
  </si>
  <si>
    <t>@ClipTheVideo @Mike_Faulk Isn’t he on white guy went to jail trauma disability</t>
  </si>
  <si>
    <t>@ClipTheVideo @brucefranksjr Bruce &amp;amp; crew haven’t bailed him out yet 
when you’re lazyAF to get a damn drivers license But your homies are lazier to bail ya out</t>
  </si>
  <si>
    <t>@handsupdontshoo Vote him out</t>
  </si>
  <si>
    <t>@inforaminis  https://t.co/7ZRlX4vo9A</t>
  </si>
  <si>
    <t>@sunkenplacestl  https://t.co/TEEa1gG7de</t>
  </si>
  <si>
    <t>@SmartWayStorage  https://t.co/UBcJ2hDHH2</t>
  </si>
  <si>
    <t>@dylanized @mattfredstl  https://t.co/R1zQ8RIjd9</t>
  </si>
  <si>
    <t>@RegalSports  https://t.co/CUHD73yWVi</t>
  </si>
  <si>
    <t>@BeAccountable4u  https://t.co/eBb5fCY84j</t>
  </si>
  <si>
    <t>Make St Louis Great Again 
Alderman John Collins Muhammad is not fit to serve
Arrested twice for outstanding warrants 
#resign St. Louis deserves better https://t.co/yS3iE5cD9B</t>
  </si>
  <si>
    <t>@ljcambria @FOX2now He should resign. INCOMPETENT</t>
  </si>
  <si>
    <t>@ronflesh @FOX2now @StLouisCityCA He should resign  anybody that can’t pay a ticket on time, have a valid license &amp;amp; insurance shouldn’t be involved in city business</t>
  </si>
  <si>
    <t>@nmureddu He should resign</t>
  </si>
  <si>
    <t>@dylanized @mattfredstl He’s been driving without a valid license and no insurance for 2 years.  There is also a petty theft charge
If the dude doesn’t care about his own business , he ain’t caring about the city’s business   He should RESIGN</t>
  </si>
  <si>
    <t>@RegalSports What kind of a lazy muthasucka can’t get a drivers license &amp;amp; insurance ?  What a dumbass 
Impeach him and MAKE STL GREAT AGAIN</t>
  </si>
  <si>
    <t>@sumo1916 impeach , and make St. Louis great again</t>
  </si>
  <si>
    <t>@inforaminis He’s a lazy boy</t>
  </si>
  <si>
    <t>@celestebott do tell more about the petty theft charge https://t.co/ydhsOPIciw</t>
  </si>
  <si>
    <t>RT @celestebott: Via @ChristineDByers: 21st Ward Ald. John Collins-Muhammad arrested yesterday after rear-ending a car while driving w/o a…</t>
  </si>
  <si>
    <t>@FOX2now #missouri #makemissourigreatagain #BuildTheWall #shithole #stlouis #stl #crimecapital https://t.co/raulks41bo</t>
  </si>
  <si>
    <t>@LaurieSkrivan #ingodwetrust #wentzville #funnymoney
#keepthesign #looseyourcash #maga #stl #missouri # monopolymoney https://t.co/wEMjqMGGuK</t>
  </si>
  <si>
    <t>@LetHumanismRing Just switch out all your currency &amp;amp; coin #ingodwetrust https://t.co/f6QPjIn77q</t>
  </si>
  <si>
    <t>@DonChambers16 @alexiszotos @KMOV Drop a few hundreds around the room and see if the atheists pick them up</t>
  </si>
  <si>
    <t>@alexiszotos Money exchange for atheists #ingodwetrust #wentzville #stlouis #missouri #maga #funnymoney https://t.co/YdyEqVsypy</t>
  </si>
  <si>
    <t>@bleedzblu77 @alexiszotos @KMOV #wentville can have a money exchange. Bring on those in god we trust dollars  #ingodwetrust https://t.co/8n14Uvg3mQ</t>
  </si>
  <si>
    <t>@alexiszotos @KMOV In god we trust in on all our us coin &amp;amp; currency 
Iet the opposers devisive themselves from their money ! 
Wentzville keep your sign</t>
  </si>
  <si>
    <t>Look Who went back to school today after vowing not to return 😂
school must be safe again , 
Especially when a camera crew is interviewing you 
@CvCraver1  #parkland #maga #MSDStrong  #broward #LiberalismIsAMentalDisorder #LiberalLogic #famewhore https://t.co/GCgai0NUac</t>
  </si>
  <si>
    <t>Hahaha this kid is afraid to go back to his school
He’d shit himself walking the mean streets of St. Louis 
@ClipTheVideo https://t.co/x9w8VSRUWv</t>
  </si>
  <si>
    <t>@RealBarefoot @jallman971 Clone him</t>
  </si>
  <si>
    <t>Anyone offended by “in God We trust “
Please send me all your cash https://t.co/3l61exVCf7</t>
  </si>
  <si>
    <t>@ksdknews To all the he people that object to the words “in god we trust “ I will be happy to remove all your US currency from you #ingodwetrust https://t.co/TVjJKaR5gO</t>
  </si>
  <si>
    <t>@PresReed what’s next aldermanic proclamations for illegals ?  #stl https://t.co/kQPDhQblCX</t>
  </si>
  <si>
    <t>@ksdknews Time to Build the Wall https://t.co/0KWUjrNWJP</t>
  </si>
  <si>
    <t>@STLCrimeBeat What a sad waste of money &amp;amp; resources
Education, Crime &amp;amp; homeless should be priority</t>
  </si>
  <si>
    <t>@markmeyer11 @jallman971 @971FMTalk @AllmanReport @SpeakerTimJones @robschaaf @JimLembke @KathieConway @MarshaHaefner @TeamTilley @scottfaughn @MissouriTimes @GovGreitensMO Are you asking height or width ?</t>
  </si>
  <si>
    <t>@CvCraver1 @Sticknstones4 @ClipTheVideo @65000hotdogwiki Statistics Matter BLM loves throwing out the white stats but don’t wanna claim those crime stats</t>
  </si>
  <si>
    <t>@velvethammer Bitches don’t dare wear those on Halloween Trick or treat</t>
  </si>
  <si>
    <t>@velvethammer They march that Hole around and yet there offended by shithole #assholes</t>
  </si>
  <si>
    <t>@ksdknews Love her class Act !  Claire kept her paycheck</t>
  </si>
  <si>
    <t>@FOX2now The one thing that actually draws tourist into St Louis is now closed   thanks democrats</t>
  </si>
  <si>
    <t>@FOX2now profile the now laid off employees that run the old Courthouse &amp;amp; the arch museum.  Show us who they are &amp;amp; how no paycheck will affect them.</t>
  </si>
  <si>
    <t>@FOX2now I don’t care Who screwed who this is Not journalism it’s a soap opera</t>
  </si>
  <si>
    <t>@ksdknews Crime is a factor for anything coming to #STL Conventions &amp;amp; Tourism, Pro-Sports, Commerce &amp;amp; Industry One cant even come here for world class medical care without risk of being shot #stl #wakeup #cityincrisis</t>
  </si>
  <si>
    <t>@SenatorDurbin This is what Brooklyn IL looks like
https://t.co/OMX3RFJmWi</t>
  </si>
  <si>
    <t>@SenatorDurbin Brooklyn Illinois is waiting too you forgot about them 
https://t.co/OMX3RFJmWi</t>
  </si>
  <si>
    <t>@SenatorDurbin Support the people in your district 
Look at Washington Park IL these ppl elected you
And look at what a rundown #shithole 
https://t.co/qlQdOGbbzr</t>
  </si>
  <si>
    <t>RT @RedNationRising: Democrats will let blacks wither away until next election when they will pander to them again for votes. Until then, t…</t>
  </si>
  <si>
    <t>RT @pahubb43: If you had to guess, which politican needed a mental evaluation? Which one do you think needs one??</t>
  </si>
  <si>
    <t>RT @pahubb43: If the NFL aka The National Felon League, held a press conference. Telling the American people they will STOP kneeling to win…</t>
  </si>
  <si>
    <t>@SenatorMenendez @DSenFloor Your district really is a #shithole FIX IT
https://t.co/soOLVhW7zJ</t>
  </si>
  <si>
    <t>@FoxNews #shithole country</t>
  </si>
  <si>
    <t>Poverty is not an excuse for choosing the thug life
#BlackLivesMatter #stlverdict #expectus #stlouis #stl #thuglife #alllivesmatter #MLKDay #mlk https://t.co/NbeVywiwbb</t>
  </si>
  <si>
    <t>@stltoday Poverty is not an excuse for choosing the thug life</t>
  </si>
  <si>
    <t>RT @jimsx50: If you live in #Missouri, do you agree with &amp;amp; support #Representative #BruceFranks</t>
  </si>
  <si>
    <t>@NPete2 @Sticknstones4 @FBI @TheJusticeDept This culture needs to change. we have 205 murders many unsolved because people are afraid to come forward</t>
  </si>
  <si>
    <t>RT @MSTLGA: @FoxNews @KevinJacksonTBS Look how oppressed Bruce Franks is  
wears a Louis Vuitton Man purse to protest https://t.co/L7OVWG9M…</t>
  </si>
  <si>
    <t>@FoxNews @KevinJacksonTBS Look how oppressed Bruce Franks is  
wears a Louis Vuitton Man purse to protest https://t.co/L7OVWG9M4e</t>
  </si>
  <si>
    <t>@FoxNews @KevinJacksonTBS You left out that he created a fake charity to get elected , he ran up the police overtime to 3 million dollars from protests , and lied about being college educated</t>
  </si>
  <si>
    <t>Out with the clowns 🤡 https://t.co/IxNN6BT523</t>
  </si>
  <si>
    <t>RT @JoniPrincess: This is the💩that is in office #WakeUpAmerica Rep Bruce Franks Jr from St Louis usually skips the pledge🇺🇸but if forced to…</t>
  </si>
  <si>
    <t>RT @President1Trump: Remember, those jobs aren’t coming back! @BarackObama Lost 17,000 manufacturing jobs his last year as president! @POTU…</t>
  </si>
  <si>
    <t>@KMOV This guy is such an ass clown 🤡 doing anything for attention to divert from what an incompetent, uncable unoriginal, uneducated &amp;amp; inept politician</t>
  </si>
  <si>
    <t>@SheenBean32 So far 2018 has been a bad year for 3 people lost to gun violence</t>
  </si>
  <si>
    <t>Start by curcing heroin dealers &amp;amp; armed thugs
And giving proclamations to the police https://t.co/nfqAcnkUWx</t>
  </si>
  <si>
    <t>RT @PresReed: That was somebody’s child. We know that we can do better. We know that we can drive those numbers down. https://t.co/GAXkBPu0…</t>
  </si>
  <si>
    <t>@PresReed We must do better🙏🏻 There’s no reason why we can’t shine bright</t>
  </si>
  <si>
    <t>3 people dead from homocide breaks my heart 
Winter Ends  #stl gun violence is seasonless 
Cut down on violence  cut out these lame ass politicians 
#stlverdict #dontrelect https://t.co/tp9qp5Ia7o</t>
  </si>
  <si>
    <t>What are you doing about the already 3 dead from gun violence ?  Winter ends   Gun violence is seasonless
#stlverdict https://t.co/r4iBkE297C</t>
  </si>
  <si>
    <t>None of the #stlverdict crew at this vigil
For the 205 victims of 2017 https://t.co/6JaqiUXAnj</t>
  </si>
  <si>
    <t>RT @KMOV: Police investigating triple shooting in South City https://t.co/WNTmIbWnf3 https://t.co/LWDcVKOPmn</t>
  </si>
  <si>
    <t>RT @FOX2now: Three shootings in St. Louis City as the holiday weekend begins https://t.co/2AjVToxiNV</t>
  </si>
  <si>
    <t>RT @98f580deac0e4c3: @ChristineDByers @stltoday The Galleria has a new recurring sale going on. The "after police shooting, pre protester s…</t>
  </si>
  <si>
    <t>@ksdk @CaseyNolen @LydaKrewson @fox2now @stltoday @RiverfrontTimes @ClaytonTimes @StLouisAmerican  @RiverfrontTimes @gatewaypundit @SpeakerTimJones @AllmanReport    Thanks to @johnmuhammadjr  i learned this new word today what do you think appropriate or not ? https://t.co/TYKAy6StRq</t>
  </si>
  <si>
    <t>@JohnMuhammadJr Where does one learn of such a word</t>
  </si>
  <si>
    <t>@ClipTheVideo Was this from the now defunct charity @28tolifestl that @brucefranksjr set up to get himself elected ?</t>
  </si>
  <si>
    <t>@ClipTheVideo Black people should stop shooting each other than</t>
  </si>
  <si>
    <t>@ClipTheVideo I really don’t know what he does to touch young people But He sure touches their mamas.   Dude has like 5 baby mamas</t>
  </si>
  <si>
    <t>RT @Sticknstones4: This is what community looks like and it’s looking pretty darn bad https://t.co/HEW7oomrLx</t>
  </si>
  <si>
    <t>The violent thugs carjacking , shooting people &amp;amp; dealing drugs  are NOT going to be trading their weapons for a gift card.   If anyone thinks the crime rate is going down think again. https://t.co/hbjyqn4Iu8</t>
  </si>
  <si>
    <t>St. Louis has had  over 200 carjackings for the year 
If you like homocides, heroin , gangs &amp;amp; carjackings 
#stl is for you !    #stlouis #hellhole #stlexit</t>
  </si>
  <si>
    <t>RT @ksdknews: Pathways to Progress empowers families in north St. Louis County https://t.co/nZJhVdwgop https://t.co/MvT4yuRbJ1</t>
  </si>
  <si>
    <t>RT @stltoday: Missouri panel approves $2.5 million in tax credits for Ferguson teen center https://t.co/xm3LOrA89K</t>
  </si>
  <si>
    <t>@MotoKitten99 The shut down is for security , the spending is still going down.  The only thing happening is delayed spending</t>
  </si>
  <si>
    <t>@MotoKitten99 Not a parking spot to be had anywhere and delivery services are delayed with online orders .. trump economy is out spending</t>
  </si>
  <si>
    <t>@Norasmith1000 @Ms_Workes Agree very nice to see them doing something so positive</t>
  </si>
  <si>
    <t>@Sticknstones4 @brucefranksjr @CNN @HuffPost @MooreSenate what a shameless self promoter, any scheme to get himself in front of a camera.  His local charades can’t get him tv time so he’s posturing on Roy Moore’s back while homocides, carjackings , violence continue to surge</t>
  </si>
  <si>
    <t>RT @Sticknstones4: @brucefranksjr @CNN @HuffPost @MooreSenate Bruce keep your ass right here in #stl where you were elected to serve.  Your…</t>
  </si>
  <si>
    <t>RT @Sticknstones4: #stlverdict  go out &amp;amp; mentor at risk youth. 
shame on you faux clergy for harming working innocents at the mall when you…</t>
  </si>
  <si>
    <t>@MotoKitten99 They do , @brucefranksjr has even stated it in public,he plans on making them pay for what they did.  I think galleria mall should ban them off property permanently</t>
  </si>
  <si>
    <t>@Norasmith1000 @Ms_Workes He’s out in sunny California balling out away from the hell hole we call home St. Louis.</t>
  </si>
  <si>
    <t>@Jeremy_Ellwood @aclifford_ @brucefranksjr Stats from 11-27   
https://t.co/jQKGllc9vA</t>
  </si>
  <si>
    <t>@Jeremy_Ellwood @aclifford_ @brucefranksjr Nothing i have stated is racist so stop implying i made a racist point race baiter, you don’t have the Stl crimes stats</t>
  </si>
  <si>
    <t>@aclifford_ @Jeremy_Ellwood @brucefranksjr All his rhetoric is anti police and demands are anti police
No protests or outcry of violence, not 1   The socialist progressives theory is it’s contained in areas but it’s not carjackings, shooting &amp;amp; murders everywhere in his district</t>
  </si>
  <si>
    <t>@Jeremy_Ellwood @aclifford_ @brucefranksjr No Bruce isn’t marching for those victims killed in black on black violence not 1.  He only marches for victims killed by police</t>
  </si>
  <si>
    <t>@Jeremy_Ellwood @aclifford_ @brucefranksjr I guarantee you don’t know Bruce like we know Bruce 
He sure didn’t stand with any of these victims in his district 
https://t.co/iJhFUTxRuZ</t>
  </si>
  <si>
    <t>@Golfnut662 It’s not even at night anymore , they shoot round the clock &amp;amp; out in the open</t>
  </si>
  <si>
    <t>@Jeremy_Ellwood @aclifford_ @brucefranksjr We’d be so glad to ship him to you MI &amp;amp; WI, he ran up #stl budget with 3 million in police overtime &amp;amp; were on our 195th ish murder victim  #moleg  while people are getting shot I’m sure he’s enjoying balling out Malibu CA</t>
  </si>
  <si>
    <t>@brucefranksjr @Sticknstones4 @SLMPD @Target What youth build program the now defunct 28 to life ?</t>
  </si>
  <si>
    <t>@stltoday This is what a real church with real clergy does, notbthis protest boycott BS
https://t.co/iJhFUTxRuZ</t>
  </si>
  <si>
    <t>@stltoday When these clergy pass the plate around don’t put any money in it.   Maybe atheists will bust through their church service &amp;amp; see how they like it #karma</t>
  </si>
  <si>
    <t>@MichaelT162 @Norasmith1000 If judge Roy Moore doesn’t get elected maybe he can bring the 10 commandments statue to St. Louis. These fake churchless clergy could use a refresher course, especially thou shall not kill</t>
  </si>
  <si>
    <t>@nanello_8 @Sticknstones4 @Apple complain to @StLouisGalleria that they are not securing property for your customers by letting protesters on private property, demand free rent or move out  @AllmanReport  @jallman971</t>
  </si>
  <si>
    <t>@shesova @Sticknstones4 @CoriBush Definitely not a voice of motivation, empowerment and encouragement so kids can succeed by achieving academic excellence, developing positive personal skills and making positive decisions to avoid high-risk behavior.  #stoptheviolence #blacklivesmatter #stlverdict</t>
  </si>
  <si>
    <t>@velvethammer Damn That some real family dysfunction</t>
  </si>
  <si>
    <t>@Mayhem_Now @JasonDa65274 @SpeakerTimJones @brucefranksjr Bruce has alot skeletons in his closet</t>
  </si>
  <si>
    <t>@MichaelT162 Curious what % of stl revenue is generated by the residential population vs tax from business &amp;amp; commercial real estate</t>
  </si>
  <si>
    <t>@Britgrl3D Maybe they will get some fashion tips &amp;amp; free perfume samples, That radical antifa look isn’t cutting it &amp;amp; the stench of bullshit</t>
  </si>
  <si>
    <t>@ElOjo @stltoday fathers should be more present &amp;amp; comitted to raising their sons, instead of being thugs themselves.</t>
  </si>
  <si>
    <t>Don’t blame the gun owners blame the thugs
Blame the parents for poorly upbringing thugs
Blame parole system for repeat offenders
Blame your neighbors for being silent about crime &amp;amp; not reporting
Blame Bruce franks for his anti police hate 
#2a #stl #moleg https://t.co/ouV0pu2gI9</t>
  </si>
  <si>
    <t>@stltoday @brucefranksjr Focus on the root cause of the young men stealing these guns &amp;amp; causing the public to feel the need to arm themselves.  Conflict resolution for personal disputes, family support, too many fatherless boys falling by the wayside.   We need to better our village to raise them better</t>
  </si>
  <si>
    <t>RT @Sticknstones4: @SenatorNasheed @brucefranksjr How about some harsher sentencing for stupid idiots that steal guns &amp;amp; commit lethal crime…</t>
  </si>
  <si>
    <t>RT @Golfnut662: #STLverdict What I have been saying all along ! Matthew Lieberman (Democratic Fund Raiser) Racist!!!!!! Now its time for al…</t>
  </si>
  <si>
    <t>@FritzCarltonSTL @SpeakerTimJones Paid protesters got cash will travel like flies on 💩</t>
  </si>
  <si>
    <t>Fact: Bruce only goes to funerals of degenerate thugs like Isaiah Hammett &amp;amp; parade around his thug house harboring drugged out mother.   Jaz didn’t meet his narrative of anti police &amp;amp; Bruce couldn’t be the star. Take note &amp;amp; don’t vote for him very sorry for your loss #stlverdict https://t.co/leXgWgPJJ1</t>
  </si>
  <si>
    <t>@mr_futureCEO I’m so sorry for your family’s loss. 🙏🏻</t>
  </si>
  <si>
    <t>@Mitzi77 Paid protestors sure do</t>
  </si>
  <si>
    <t>@shellgame57 @SpeakerTimJones This is liberal hillarious  learn their names, wtf for they cover their faces with thug vigilante bandanas.  A protest isn’t Cheers where everybody wants to know you name</t>
  </si>
  <si>
    <t>@Mayhem_Now_Deux @brucefranksjr @SpeakerTimJones @jallman971 Lashelle is one hot kettle of crazy</t>
  </si>
  <si>
    <t>@soylentgs  https://t.co/JboJRim4JP</t>
  </si>
  <si>
    <t>@SpeakerTimJones Come out to where, protesters are like roaches they keep scattering out of the city where all their issues are.  Tell Bruce to tend to the flock and not stray out of the 78</t>
  </si>
  <si>
    <t>@2020VisionChick @SpeakerTimJones I call BS a cute white girl like you would be eaten alive marching in the streets of St. Louis.  Be safe girl don’t be thug candy</t>
  </si>
  <si>
    <t>@shellgame57 @SpeakerTimJones Protesters don’t talk they shout at the top of their lungs 🗣🗣🗣</t>
  </si>
  <si>
    <t>@CinolauroMarie @RebZtv @BLMLA @DocMellyMel Yet they floral to malls to protest</t>
  </si>
  <si>
    <t>@Mayhem_Now_Deux @jallman971 @AllmanReport @971FMTalk Sometimes they put up fake events in an effort to shut down without showing up or to try &amp;amp; dupe the police</t>
  </si>
  <si>
    <t>@NickBSchroer @Sticknstones4 @brucefranksjr @SpeakerTimJones @jallman971 Nick writes Bills and Bruce writes battle raps 
Wonder who does Bruce’s homework for him</t>
  </si>
  <si>
    <t>RT @Sticknstones4: @brucefranksjr @SpeakerTimJones @jallman971 Bruce you’re the shit disturber buddy!   You’ve done NOTHING but spew it &amp;amp; s…</t>
  </si>
  <si>
    <t>@sassywindsor @CvCraver1 @cnnbrk @ABCPolitics @HuffPost @NBCNews @NBCPolitics @nytimes @washingtonpost @WashTimes @AnnCoulter @seanhannity @foxandfriends Ship all their illegal asses back to their homeland it ain’t up in here #maga</t>
  </si>
  <si>
    <t>@MLamboleyHawley @LydaKrewson Bruce Franks should keep his protests within his district
Play in bounds man
Warning: the shit show is traveling out of bounds this weekend. Chesterfield, ladue, Frontenac
  #paidprotesters #racebaiters #mstlga #stlverdict #blacklivesmatter #homcidecity #agitators #publicitystunt https://t.co/CHf8ffvDhO</t>
  </si>
  <si>
    <t>@velvethammer @ForwardSTL Instead of making #blacklivesmatter Make black lives better. Invest your time in the children, help a single mom babysit, rake leaves, organize a hot cocoa bar &amp;amp; let kids decorate cookies, make sure kids have warm coats , socks, hats &amp;amp; gloves.</t>
  </si>
  <si>
    <t>@Mayhem_Now_Deux @velvethammer @ClipTheVideo @Ms_Workes The agenda 
https://t.co/RAoGL0VlNs</t>
  </si>
  <si>
    <t>@Mayhem_Now_Deux @velvethammer @ClipTheVideo @Ms_Workes It’s white people weekend 
Plaza frontenac ladue schnuks
And chesterfield is getting a black lives matter vigil</t>
  </si>
  <si>
    <t>@ForwardSTL Why don’t you all read a book to a St. Louis city child, help them do homework , bring them a holiday gift, make cookies, dress like Santa, spread some holiday cheer instead of chanting your stupid bullshit in chesterfield  #leavewhitepeoplealone #stlverdict</t>
  </si>
  <si>
    <t>@MLamboleyHawley @LydaKrewson Lyda krewson has zero jurisdiction of county police</t>
  </si>
  <si>
    <t>@BJGolfWang3 Stockley is still innocent &amp;amp; Donald is yo president</t>
  </si>
  <si>
    <t>@JenEnnenbach Ya’ll are really venturing west  
What is it protest white peoples weekend ?</t>
  </si>
  <si>
    <t>@kodacohen Well now we should give him a full pardon</t>
  </si>
  <si>
    <t>@Missourinet @brucefranksjr @alisagbrnelson His Mama taught him to speak his mind but he raps about dismembering snitch’s. Now victims wont speak up after being shot. 3 person Shooting on franks street 1 dead 2 injured while he was getting himself arrested.  zip ties being too tight isn’t news it’s whinny publicity</t>
  </si>
  <si>
    <t>@blackwidow07 @brucefranksjr Yeah people did get hurt, 3 people shot on Iowa Avenue 
1 killed 2 injured</t>
  </si>
  <si>
    <t>@brucefranksjr @NickBSchroer HELL NO legislators that get arrested shutting down malls and homocides in his district happening daily 
Shut down Crime</t>
  </si>
  <si>
    <t>@brucefranksjr Yo Bruce you never tweet anger emojis over thugs shooting up people But when @scottfaughn tweets his like for Trump you retweet it. You should be thanking him for allowing you on his show to spew your bs vitriol</t>
  </si>
  <si>
    <t>@hilliard52012 @KMOV How many times did obama visit Ferguson</t>
  </si>
  <si>
    <t>@KWRose #blacklivesmatter should be happy that Trump came to #stl    Let it be noted how many times Obama came to Ferguson</t>
  </si>
  <si>
    <t>@velvethammer @Mayhem_Now @brucefranksjr How dramatic a bullet stopped you from attending college 
Show some support to the 190 people a bullet stopped their lives.  Your breathing man their not</t>
  </si>
  <si>
    <t>@FOX2now Avoid protesters</t>
  </si>
  <si>
    <t>@AlyRieserLynch @MaxLondberg @brucefranksjr @manoora_6 The only changes are the growing numbers in crime
Closing down malls &amp;amp; highways is not changing anything. He hasn’t shown any passion for the 190 homocide victims</t>
  </si>
  <si>
    <t>@JudithL91399721 @brucefranksjr Stop what asking a question of an elected official 
Of their claimed credentials.   Courage is a police officer patrolling Stl streets not a dude with a megaphone shutting down a mall #stlverdict</t>
  </si>
  <si>
    <t>@lad1121 @Norasmith1000 @velvethammer @MaxLondberg @brucefranksjr @manoora_6 Action was alive &amp;amp; well 
Today in Stl Louis 
Thug pulls automatic weapon on police
https://t.co/34Envepkqt</t>
  </si>
  <si>
    <t>@brucefranksjr yes there is a difference between just attending &amp;amp; finishing</t>
  </si>
  <si>
    <t>@Norasmith1000 @velvethammer @lad1121 @MaxLondberg @brucefranksjr @manoora_6 So have we confirmed that there is NO DIPLOMA</t>
  </si>
  <si>
    <t>@lad1121 @velvethammer @MaxLondberg @brucefranksjr @manoora_6 Laurie My Tzedakah is pretty deep</t>
  </si>
  <si>
    <t>@lad1121 @MaxLondberg @brucefranksjr @manoora_6 He’s not fixing Stl at all he’s making it worse than ever
So that means he’s attended college, but no college degree?</t>
  </si>
  <si>
    <t>@velvethammer @lad1121 @MaxLondberg @brucefranksjr @manoora_6 From this past weekends violence read that 2 shooting victims were uncooperative with police.  That dismembering snitches culture is alive &amp;amp; well 
But hey he got himself arrested shutting down a mall in his publicity in his stunt 
https://t.co/6DvM1BGcAR</t>
  </si>
  <si>
    <t>@lad1121 @MaxLondberg @brucefranksjr @manoora_6 That’s not racist that’s a fair question.  He says he College educated.  So what is the degree in and where is it from ?</t>
  </si>
  <si>
    <t>@jefrainstl @ksdknews @EricGreitens Majority of the guns used in these crimes are illegal
Stlouis has had 5 gun stores burglarized this month
We need stricter prison &amp;amp; parole to omit career criminals</t>
  </si>
  <si>
    <t>RT @chuckwoolery: Denzel Washington: Don’t ‘blame the system’ for black incarceration, ‘it starts at home’ https://t.co/ODBA4dx4sp https://…</t>
  </si>
  <si>
    <t>@971FMTalk @jallman971 Protest within the city limits not in the county
County residents have zero vote in your protests</t>
  </si>
  <si>
    <t>@971FMTalk @jallman971 It’s fine the protesters choose to boycott , but closing down the mall because others are not boycotting is just not right</t>
  </si>
  <si>
    <t>RT @971FMTalk: @jallman971: One dead, 8 injured in 15 hours of shooting in St. Louis and these folks are at the mall. Safer at the mall tha…</t>
  </si>
  <si>
    <t>@AllmanReport My president</t>
  </si>
  <si>
    <t>@Drakenstein_LA @brucefranksjr @drjasalaam @stlred05 @RMFinalCall If someone came into your office and yelled at the top of their lungs what would you do</t>
  </si>
  <si>
    <t>RT @velvethammer: @Ms_Workes What about 'private property' do you radical trifling fools not understand?
#StlVerdict</t>
  </si>
  <si>
    <t>@ClipTheVideo That’s it 2 people</t>
  </si>
  <si>
    <t>@MaxLondberg @brucefranksjr @manoora_6 Use this picture instead and find out where his college degree is from ? C’mon Bruce show us the diploma https://t.co/fKl2xKbGua</t>
  </si>
  <si>
    <t>RT @SecondContArmy: @drjasalaam @stlred05 @brucefranksjr @RMFinalCall Blacks come onto private property, "protesting" (aka, harassing peopl…</t>
  </si>
  <si>
    <t>@Drakenstein_LA @drjasalaam @stlred05 @brucefranksjr @RMFinalCall Galleria mall is Private property</t>
  </si>
  <si>
    <t>@karlinwentz @drjasalaam @stlred05 @brucefranksjr @RMFinalCall @UniNoticias Why this isn’t news .. they fake stuff</t>
  </si>
  <si>
    <t>@Funders4Justice Bandana dude is a paid protester agitator for hire</t>
  </si>
  <si>
    <t>@xshularx That’s the only picture?  Looks like no reason to close</t>
  </si>
  <si>
    <t>@brucefranksjr Speaking of research what is your college degree in ?
Where did you go &amp;amp; what did you major in https://t.co/kLGw94NFDL</t>
  </si>
  <si>
    <t>@AkesAndPain Great job St. Louis #190</t>
  </si>
  <si>
    <t>@TheBern2020 @kodacohen @brucefranksjr Bernie today #stl hit #190 in homocides &amp;amp; the night is still young.   Worry about lives lost not mall shutdowns for publicity stunts for political reflections</t>
  </si>
  <si>
    <t>@73_Carondelet How much did you scam in bail support donations</t>
  </si>
  <si>
    <t>@MarkBielicke @KMOV Shoppers lives matter</t>
  </si>
  <si>
    <t>@Justin_EAndrews @KMOV @brucefranksjr Protesting on private property has nothing to do with Black lives matter  let folks shop in peace</t>
  </si>
  <si>
    <t>@mattfredstl The protest is dumbAf</t>
  </si>
  <si>
    <t>@TomStasiak @ksdknews Open back up  don’t let the protesters win</t>
  </si>
  <si>
    <t>@ksdknews Lavar ball is a wannabe reality tv Ho’ he’s desperate for any attention Don’t give it to him and his thugs in training 
He should be grateful AF he’s not crying the way Otto warmbiers parents are</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</si>
</sst>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439"/>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HYPERLINK("http://www.twitter.com/NathanBLawrence/status/998912337418612737", "998912337418612737")</f>
        <v/>
      </c>
      <c r="B2" s="2" t="n">
        <v>43242.544375</v>
      </c>
      <c r="C2" t="n">
        <v>2</v>
      </c>
      <c r="D2" t="n">
        <v>0</v>
      </c>
      <c r="E2" t="s">
        <v>13</v>
      </c>
      <c r="F2" t="s"/>
      <c r="G2" t="s"/>
      <c r="H2" t="s"/>
      <c r="I2" t="s"/>
      <c r="J2" t="n">
        <v>0</v>
      </c>
      <c r="K2" t="n">
        <v>0</v>
      </c>
      <c r="L2" t="n">
        <v>1</v>
      </c>
      <c r="M2" t="n">
        <v>0</v>
      </c>
    </row>
    <row r="3" spans="1:13">
      <c r="A3" s="1">
        <f>HYPERLINK("http://www.twitter.com/NathanBLawrence/status/998910472584876032", "998910472584876032")</f>
        <v/>
      </c>
      <c r="B3" s="2" t="n">
        <v>43242.53923611111</v>
      </c>
      <c r="C3" t="n">
        <v>4</v>
      </c>
      <c r="D3" t="n">
        <v>1</v>
      </c>
      <c r="E3" t="s">
        <v>14</v>
      </c>
      <c r="F3">
        <f>HYPERLINK("http://pbs.twimg.com/media/DdzXxnzVwAAFy_l.jpg", "http://pbs.twimg.com/media/DdzXxnzVwAAFy_l.jpg")</f>
        <v/>
      </c>
      <c r="G3" t="s"/>
      <c r="H3" t="s"/>
      <c r="I3" t="s"/>
      <c r="J3" t="n">
        <v>0.5994</v>
      </c>
      <c r="K3" t="n">
        <v>0</v>
      </c>
      <c r="L3" t="n">
        <v>0.794</v>
      </c>
      <c r="M3" t="n">
        <v>0.206</v>
      </c>
    </row>
    <row r="4" spans="1:13">
      <c r="A4" s="1">
        <f>HYPERLINK("http://www.twitter.com/NathanBLawrence/status/998909149298724866", "998909149298724866")</f>
        <v/>
      </c>
      <c r="B4" s="2" t="n">
        <v>43242.5355787037</v>
      </c>
      <c r="C4" t="n">
        <v>0</v>
      </c>
      <c r="D4" t="n">
        <v>0</v>
      </c>
      <c r="E4" t="s">
        <v>15</v>
      </c>
      <c r="F4" t="s"/>
      <c r="G4" t="s"/>
      <c r="H4" t="s"/>
      <c r="I4" t="s"/>
      <c r="J4" t="n">
        <v>-0.5413</v>
      </c>
      <c r="K4" t="n">
        <v>0.333</v>
      </c>
      <c r="L4" t="n">
        <v>0.667</v>
      </c>
      <c r="M4" t="n">
        <v>0</v>
      </c>
    </row>
    <row r="5" spans="1:13">
      <c r="A5" s="1">
        <f>HYPERLINK("http://www.twitter.com/NathanBLawrence/status/998907669179224066", "998907669179224066")</f>
        <v/>
      </c>
      <c r="B5" s="2" t="n">
        <v>43242.53149305555</v>
      </c>
      <c r="C5" t="n">
        <v>14</v>
      </c>
      <c r="D5" t="n">
        <v>10</v>
      </c>
      <c r="E5" t="s">
        <v>16</v>
      </c>
      <c r="F5">
        <f>HYPERLINK("http://pbs.twimg.com/media/DdzVOm1U8AAYuE1.png", "http://pbs.twimg.com/media/DdzVOm1U8AAYuE1.png")</f>
        <v/>
      </c>
      <c r="G5" t="s"/>
      <c r="H5" t="s"/>
      <c r="I5" t="s"/>
      <c r="J5" t="n">
        <v>-0.2404</v>
      </c>
      <c r="K5" t="n">
        <v>0.08500000000000001</v>
      </c>
      <c r="L5" t="n">
        <v>0.851</v>
      </c>
      <c r="M5" t="n">
        <v>0.064</v>
      </c>
    </row>
    <row r="6" spans="1:13">
      <c r="A6" s="1">
        <f>HYPERLINK("http://www.twitter.com/NathanBLawrence/status/998905663769206784", "998905663769206784")</f>
        <v/>
      </c>
      <c r="B6" s="2" t="n">
        <v>43242.52596064815</v>
      </c>
      <c r="C6" t="n">
        <v>5</v>
      </c>
      <c r="D6" t="n">
        <v>5</v>
      </c>
      <c r="E6" t="s">
        <v>17</v>
      </c>
      <c r="F6" t="s"/>
      <c r="G6" t="s"/>
      <c r="H6" t="s"/>
      <c r="I6" t="s"/>
      <c r="J6" t="n">
        <v>-0.4767</v>
      </c>
      <c r="K6" t="n">
        <v>0.121</v>
      </c>
      <c r="L6" t="n">
        <v>0.825</v>
      </c>
      <c r="M6" t="n">
        <v>0.055</v>
      </c>
    </row>
    <row r="7" spans="1:13">
      <c r="A7" s="1">
        <f>HYPERLINK("http://www.twitter.com/NathanBLawrence/status/998904037050331136", "998904037050331136")</f>
        <v/>
      </c>
      <c r="B7" s="2" t="n">
        <v>43242.52146990741</v>
      </c>
      <c r="C7" t="n">
        <v>2</v>
      </c>
      <c r="D7" t="n">
        <v>2</v>
      </c>
      <c r="E7" t="s">
        <v>18</v>
      </c>
      <c r="F7" t="s"/>
      <c r="G7" t="s"/>
      <c r="H7" t="s"/>
      <c r="I7" t="s"/>
      <c r="J7" t="n">
        <v>0.508</v>
      </c>
      <c r="K7" t="n">
        <v>0.063</v>
      </c>
      <c r="L7" t="n">
        <v>0.776</v>
      </c>
      <c r="M7" t="n">
        <v>0.161</v>
      </c>
    </row>
    <row r="8" spans="1:13">
      <c r="A8" s="1">
        <f>HYPERLINK("http://www.twitter.com/NathanBLawrence/status/998902004117397504", "998902004117397504")</f>
        <v/>
      </c>
      <c r="B8" s="2" t="n">
        <v>43242.51586805555</v>
      </c>
      <c r="C8" t="n">
        <v>0</v>
      </c>
      <c r="D8" t="n">
        <v>4</v>
      </c>
      <c r="E8" t="s">
        <v>19</v>
      </c>
      <c r="F8" t="s"/>
      <c r="G8" t="s"/>
      <c r="H8" t="s"/>
      <c r="I8" t="s"/>
      <c r="J8" t="n">
        <v>-0.4577</v>
      </c>
      <c r="K8" t="n">
        <v>0.125</v>
      </c>
      <c r="L8" t="n">
        <v>0.875</v>
      </c>
      <c r="M8" t="n">
        <v>0</v>
      </c>
    </row>
    <row r="9" spans="1:13">
      <c r="A9" s="1">
        <f>HYPERLINK("http://www.twitter.com/NathanBLawrence/status/998901832612220928", "998901832612220928")</f>
        <v/>
      </c>
      <c r="B9" s="2" t="n">
        <v>43242.51539351852</v>
      </c>
      <c r="C9" t="n">
        <v>0</v>
      </c>
      <c r="D9" t="n">
        <v>17</v>
      </c>
      <c r="E9" t="s">
        <v>20</v>
      </c>
      <c r="F9" t="s"/>
      <c r="G9" t="s"/>
      <c r="H9" t="s"/>
      <c r="I9" t="s"/>
      <c r="J9" t="n">
        <v>-0.6486</v>
      </c>
      <c r="K9" t="n">
        <v>0.209</v>
      </c>
      <c r="L9" t="n">
        <v>0.791</v>
      </c>
      <c r="M9" t="n">
        <v>0</v>
      </c>
    </row>
    <row r="10" spans="1:13">
      <c r="A10" s="1">
        <f>HYPERLINK("http://www.twitter.com/NathanBLawrence/status/998901512423313408", "998901512423313408")</f>
        <v/>
      </c>
      <c r="B10" s="2" t="n">
        <v>43242.51450231481</v>
      </c>
      <c r="C10" t="n">
        <v>9</v>
      </c>
      <c r="D10" t="n">
        <v>7</v>
      </c>
      <c r="E10" t="s">
        <v>21</v>
      </c>
      <c r="F10" t="s"/>
      <c r="G10" t="s"/>
      <c r="H10" t="s"/>
      <c r="I10" t="s"/>
      <c r="J10" t="n">
        <v>-0.7418</v>
      </c>
      <c r="K10" t="n">
        <v>0.224</v>
      </c>
      <c r="L10" t="n">
        <v>0.644</v>
      </c>
      <c r="M10" t="n">
        <v>0.132</v>
      </c>
    </row>
    <row r="11" spans="1:13">
      <c r="A11" s="1">
        <f>HYPERLINK("http://www.twitter.com/NathanBLawrence/status/998900012393345024", "998900012393345024")</f>
        <v/>
      </c>
      <c r="B11" s="2" t="n">
        <v>43242.51037037037</v>
      </c>
      <c r="C11" t="n">
        <v>0</v>
      </c>
      <c r="D11" t="n">
        <v>33</v>
      </c>
      <c r="E11" t="s">
        <v>22</v>
      </c>
      <c r="F11" t="s"/>
      <c r="G11" t="s"/>
      <c r="H11" t="s"/>
      <c r="I11" t="s"/>
      <c r="J11" t="n">
        <v>-0.25</v>
      </c>
      <c r="K11" t="n">
        <v>0.178</v>
      </c>
      <c r="L11" t="n">
        <v>0.72</v>
      </c>
      <c r="M11" t="n">
        <v>0.102</v>
      </c>
    </row>
    <row r="12" spans="1:13">
      <c r="A12" s="1">
        <f>HYPERLINK("http://www.twitter.com/NathanBLawrence/status/998899870764322818", "998899870764322818")</f>
        <v/>
      </c>
      <c r="B12" s="2" t="n">
        <v>43242.50997685185</v>
      </c>
      <c r="C12" t="n">
        <v>0</v>
      </c>
      <c r="D12" t="n">
        <v>14</v>
      </c>
      <c r="E12" t="s">
        <v>23</v>
      </c>
      <c r="F12">
        <f>HYPERLINK("http://pbs.twimg.com/media/Ddw-J7AV4AAIUWv.jpg", "http://pbs.twimg.com/media/Ddw-J7AV4AAIUWv.jpg")</f>
        <v/>
      </c>
      <c r="G12" t="s"/>
      <c r="H12" t="s"/>
      <c r="I12" t="s"/>
      <c r="J12" t="n">
        <v>0.2023</v>
      </c>
      <c r="K12" t="n">
        <v>0.078</v>
      </c>
      <c r="L12" t="n">
        <v>0.778</v>
      </c>
      <c r="M12" t="n">
        <v>0.144</v>
      </c>
    </row>
    <row r="13" spans="1:13">
      <c r="A13" s="1">
        <f>HYPERLINK("http://www.twitter.com/NathanBLawrence/status/998735093920395264", "998735093920395264")</f>
        <v/>
      </c>
      <c r="B13" s="2" t="n">
        <v>43242.05527777778</v>
      </c>
      <c r="C13" t="n">
        <v>0</v>
      </c>
      <c r="D13" t="n">
        <v>9</v>
      </c>
      <c r="E13" t="s">
        <v>24</v>
      </c>
      <c r="F13">
        <f>HYPERLINK("http://pbs.twimg.com/media/Ddv-G9gU8AAqMXV.jpg", "http://pbs.twimg.com/media/Ddv-G9gU8AAqMXV.jpg")</f>
        <v/>
      </c>
      <c r="G13" t="s"/>
      <c r="H13" t="s"/>
      <c r="I13" t="s"/>
      <c r="J13" t="n">
        <v>0.34</v>
      </c>
      <c r="K13" t="n">
        <v>0</v>
      </c>
      <c r="L13" t="n">
        <v>0.862</v>
      </c>
      <c r="M13" t="n">
        <v>0.138</v>
      </c>
    </row>
    <row r="14" spans="1:13">
      <c r="A14" s="1">
        <f>HYPERLINK("http://www.twitter.com/NathanBLawrence/status/998246592359682053", "998246592359682053")</f>
        <v/>
      </c>
      <c r="B14" s="2" t="n">
        <v>43240.70726851852</v>
      </c>
      <c r="C14" t="n">
        <v>0</v>
      </c>
      <c r="D14" t="n">
        <v>0</v>
      </c>
      <c r="E14" t="s">
        <v>25</v>
      </c>
      <c r="F14" t="s"/>
      <c r="G14" t="s"/>
      <c r="H14" t="s"/>
      <c r="I14" t="s"/>
      <c r="J14" t="n">
        <v>0</v>
      </c>
      <c r="K14" t="n">
        <v>0</v>
      </c>
      <c r="L14" t="n">
        <v>1</v>
      </c>
      <c r="M14" t="n">
        <v>0</v>
      </c>
    </row>
    <row r="15" spans="1:13">
      <c r="A15" s="1">
        <f>HYPERLINK("http://www.twitter.com/NathanBLawrence/status/998233226547167232", "998233226547167232")</f>
        <v/>
      </c>
      <c r="B15" s="2" t="n">
        <v>43240.67039351852</v>
      </c>
      <c r="C15" t="n">
        <v>11</v>
      </c>
      <c r="D15" t="n">
        <v>10</v>
      </c>
      <c r="E15" t="s">
        <v>26</v>
      </c>
      <c r="F15">
        <f>HYPERLINK("http://pbs.twimg.com/media/Ddpv03AV4AApcOy.png", "http://pbs.twimg.com/media/Ddpv03AV4AApcOy.png")</f>
        <v/>
      </c>
      <c r="G15" t="s"/>
      <c r="H15" t="s"/>
      <c r="I15" t="s"/>
      <c r="J15" t="n">
        <v>-0.6486</v>
      </c>
      <c r="K15" t="n">
        <v>0.133</v>
      </c>
      <c r="L15" t="n">
        <v>0.867</v>
      </c>
      <c r="M15" t="n">
        <v>0</v>
      </c>
    </row>
    <row r="16" spans="1:13">
      <c r="A16" s="1">
        <f>HYPERLINK("http://www.twitter.com/NathanBLawrence/status/998193295003209728", "998193295003209728")</f>
        <v/>
      </c>
      <c r="B16" s="2" t="n">
        <v>43240.56019675926</v>
      </c>
      <c r="C16" t="n">
        <v>3</v>
      </c>
      <c r="D16" t="n">
        <v>2</v>
      </c>
      <c r="E16" t="s">
        <v>27</v>
      </c>
      <c r="F16">
        <f>HYPERLINK("http://pbs.twimg.com/media/DdpLghBUwAE7czs.jpg", "http://pbs.twimg.com/media/DdpLghBUwAE7czs.jpg")</f>
        <v/>
      </c>
      <c r="G16" t="s"/>
      <c r="H16" t="s"/>
      <c r="I16" t="s"/>
      <c r="J16" t="n">
        <v>0.3182</v>
      </c>
      <c r="K16" t="n">
        <v>0.073</v>
      </c>
      <c r="L16" t="n">
        <v>0.828</v>
      </c>
      <c r="M16" t="n">
        <v>0.099</v>
      </c>
    </row>
    <row r="17" spans="1:13">
      <c r="A17" s="1">
        <f>HYPERLINK("http://www.twitter.com/NathanBLawrence/status/998187415113207808", "998187415113207808")</f>
        <v/>
      </c>
      <c r="B17" s="2" t="n">
        <v>43240.5439699074</v>
      </c>
      <c r="C17" t="n">
        <v>0</v>
      </c>
      <c r="D17" t="n">
        <v>8</v>
      </c>
      <c r="E17" t="s">
        <v>28</v>
      </c>
      <c r="F17" t="s"/>
      <c r="G17" t="s"/>
      <c r="H17" t="s"/>
      <c r="I17" t="s"/>
      <c r="J17" t="n">
        <v>0.2598</v>
      </c>
      <c r="K17" t="n">
        <v>0</v>
      </c>
      <c r="L17" t="n">
        <v>0.907</v>
      </c>
      <c r="M17" t="n">
        <v>0.093</v>
      </c>
    </row>
    <row r="18" spans="1:13">
      <c r="A18" s="1">
        <f>HYPERLINK("http://www.twitter.com/NathanBLawrence/status/998186611820126208", "998186611820126208")</f>
        <v/>
      </c>
      <c r="B18" s="2" t="n">
        <v>43240.54175925926</v>
      </c>
      <c r="C18" t="n">
        <v>0</v>
      </c>
      <c r="D18" t="n">
        <v>8</v>
      </c>
      <c r="E18" t="s">
        <v>29</v>
      </c>
      <c r="F18">
        <f>HYPERLINK("http://pbs.twimg.com/media/DdhKmJ6VQAAyz4r.jpg", "http://pbs.twimg.com/media/DdhKmJ6VQAAyz4r.jpg")</f>
        <v/>
      </c>
      <c r="G18" t="s"/>
      <c r="H18" t="s"/>
      <c r="I18" t="s"/>
      <c r="J18" t="n">
        <v>-0.4199</v>
      </c>
      <c r="K18" t="n">
        <v>0.117</v>
      </c>
      <c r="L18" t="n">
        <v>0.883</v>
      </c>
      <c r="M18" t="n">
        <v>0</v>
      </c>
    </row>
    <row r="19" spans="1:13">
      <c r="A19" s="1">
        <f>HYPERLINK("http://www.twitter.com/NathanBLawrence/status/998186203722678272", "998186203722678272")</f>
        <v/>
      </c>
      <c r="B19" s="2" t="n">
        <v>43240.54063657407</v>
      </c>
      <c r="C19" t="n">
        <v>0</v>
      </c>
      <c r="D19" t="n">
        <v>9</v>
      </c>
      <c r="E19" t="s">
        <v>30</v>
      </c>
      <c r="F19" t="s"/>
      <c r="G19" t="s"/>
      <c r="H19" t="s"/>
      <c r="I19" t="s"/>
      <c r="J19" t="n">
        <v>0.5321</v>
      </c>
      <c r="K19" t="n">
        <v>0.067</v>
      </c>
      <c r="L19" t="n">
        <v>0.727</v>
      </c>
      <c r="M19" t="n">
        <v>0.206</v>
      </c>
    </row>
    <row r="20" spans="1:13">
      <c r="A20" s="1">
        <f>HYPERLINK("http://www.twitter.com/NathanBLawrence/status/998186076920565760", "998186076920565760")</f>
        <v/>
      </c>
      <c r="B20" s="2" t="n">
        <v>43240.54027777778</v>
      </c>
      <c r="C20" t="n">
        <v>0</v>
      </c>
      <c r="D20" t="n">
        <v>5</v>
      </c>
      <c r="E20" t="s">
        <v>31</v>
      </c>
      <c r="F20" t="s"/>
      <c r="G20" t="s"/>
      <c r="H20" t="s"/>
      <c r="I20" t="s"/>
      <c r="J20" t="n">
        <v>0</v>
      </c>
      <c r="K20" t="n">
        <v>0</v>
      </c>
      <c r="L20" t="n">
        <v>1</v>
      </c>
      <c r="M20" t="n">
        <v>0</v>
      </c>
    </row>
    <row r="21" spans="1:13">
      <c r="A21" s="1">
        <f>HYPERLINK("http://www.twitter.com/NathanBLawrence/status/998185680542093312", "998185680542093312")</f>
        <v/>
      </c>
      <c r="B21" s="2" t="n">
        <v>43240.53918981482</v>
      </c>
      <c r="C21" t="n">
        <v>0</v>
      </c>
      <c r="D21" t="n">
        <v>7</v>
      </c>
      <c r="E21" t="s">
        <v>32</v>
      </c>
      <c r="F21" t="s"/>
      <c r="G21" t="s"/>
      <c r="H21" t="s"/>
      <c r="I21" t="s"/>
      <c r="J21" t="n">
        <v>-0.6067</v>
      </c>
      <c r="K21" t="n">
        <v>0.236</v>
      </c>
      <c r="L21" t="n">
        <v>0.764</v>
      </c>
      <c r="M21" t="n">
        <v>0</v>
      </c>
    </row>
    <row r="22" spans="1:13">
      <c r="A22" s="1">
        <f>HYPERLINK("http://www.twitter.com/NathanBLawrence/status/998185558018019328", "998185558018019328")</f>
        <v/>
      </c>
      <c r="B22" s="2" t="n">
        <v>43240.53885416667</v>
      </c>
      <c r="C22" t="n">
        <v>0</v>
      </c>
      <c r="D22" t="n">
        <v>22</v>
      </c>
      <c r="E22" t="s">
        <v>33</v>
      </c>
      <c r="F22">
        <f>HYPERLINK("http://pbs.twimg.com/media/DdnKggXU0AIkJrN.jpg", "http://pbs.twimg.com/media/DdnKggXU0AIkJrN.jpg")</f>
        <v/>
      </c>
      <c r="G22" t="s"/>
      <c r="H22" t="s"/>
      <c r="I22" t="s"/>
      <c r="J22" t="n">
        <v>-0.6124000000000001</v>
      </c>
      <c r="K22" t="n">
        <v>0.248</v>
      </c>
      <c r="L22" t="n">
        <v>0.647</v>
      </c>
      <c r="M22" t="n">
        <v>0.104</v>
      </c>
    </row>
    <row r="23" spans="1:13">
      <c r="A23" s="1">
        <f>HYPERLINK("http://www.twitter.com/NathanBLawrence/status/998185513059340290", "998185513059340290")</f>
        <v/>
      </c>
      <c r="B23" s="2" t="n">
        <v>43240.53872685185</v>
      </c>
      <c r="C23" t="n">
        <v>0</v>
      </c>
      <c r="D23" t="n">
        <v>27</v>
      </c>
      <c r="E23" t="s">
        <v>34</v>
      </c>
      <c r="F23">
        <f>HYPERLINK("http://pbs.twimg.com/media/DdnJwjCVQAAXKjJ.jpg", "http://pbs.twimg.com/media/DdnJwjCVQAAXKjJ.jpg")</f>
        <v/>
      </c>
      <c r="G23" t="s"/>
      <c r="H23" t="s"/>
      <c r="I23" t="s"/>
      <c r="J23" t="n">
        <v>0</v>
      </c>
      <c r="K23" t="n">
        <v>0</v>
      </c>
      <c r="L23" t="n">
        <v>1</v>
      </c>
      <c r="M23" t="n">
        <v>0</v>
      </c>
    </row>
    <row r="24" spans="1:13">
      <c r="A24" s="1">
        <f>HYPERLINK("http://www.twitter.com/NathanBLawrence/status/998185103162531840", "998185103162531840")</f>
        <v/>
      </c>
      <c r="B24" s="2" t="n">
        <v>43240.53759259259</v>
      </c>
      <c r="C24" t="n">
        <v>0</v>
      </c>
      <c r="D24" t="n">
        <v>11</v>
      </c>
      <c r="E24" t="s">
        <v>35</v>
      </c>
      <c r="F24" t="s"/>
      <c r="G24" t="s"/>
      <c r="H24" t="s"/>
      <c r="I24" t="s"/>
      <c r="J24" t="n">
        <v>0.3612</v>
      </c>
      <c r="K24" t="n">
        <v>0</v>
      </c>
      <c r="L24" t="n">
        <v>0.906</v>
      </c>
      <c r="M24" t="n">
        <v>0.094</v>
      </c>
    </row>
    <row r="25" spans="1:13">
      <c r="A25" s="1">
        <f>HYPERLINK("http://www.twitter.com/NathanBLawrence/status/998184912887959553", "998184912887959553")</f>
        <v/>
      </c>
      <c r="B25" s="2" t="n">
        <v>43240.53707175926</v>
      </c>
      <c r="C25" t="n">
        <v>0</v>
      </c>
      <c r="D25" t="n">
        <v>5</v>
      </c>
      <c r="E25" t="s">
        <v>36</v>
      </c>
      <c r="F25" t="s"/>
      <c r="G25" t="s"/>
      <c r="H25" t="s"/>
      <c r="I25" t="s"/>
      <c r="J25" t="n">
        <v>-0.3016</v>
      </c>
      <c r="K25" t="n">
        <v>0.156</v>
      </c>
      <c r="L25" t="n">
        <v>0.728</v>
      </c>
      <c r="M25" t="n">
        <v>0.116</v>
      </c>
    </row>
    <row r="26" spans="1:13">
      <c r="A26" s="1">
        <f>HYPERLINK("http://www.twitter.com/NathanBLawrence/status/998178507984384001", "998178507984384001")</f>
        <v/>
      </c>
      <c r="B26" s="2" t="n">
        <v>43240.51939814815</v>
      </c>
      <c r="C26" t="n">
        <v>1</v>
      </c>
      <c r="D26" t="n">
        <v>0</v>
      </c>
      <c r="E26" t="s">
        <v>37</v>
      </c>
      <c r="F26">
        <f>HYPERLINK("http://pbs.twimg.com/media/Ddo-DtLVMAEN4R0.jpg", "http://pbs.twimg.com/media/Ddo-DtLVMAEN4R0.jpg")</f>
        <v/>
      </c>
      <c r="G26" t="s"/>
      <c r="H26" t="s"/>
      <c r="I26" t="s"/>
      <c r="J26" t="n">
        <v>0</v>
      </c>
      <c r="K26" t="n">
        <v>0</v>
      </c>
      <c r="L26" t="n">
        <v>1</v>
      </c>
      <c r="M26" t="n">
        <v>0</v>
      </c>
    </row>
    <row r="27" spans="1:13">
      <c r="A27" s="1">
        <f>HYPERLINK("http://www.twitter.com/NathanBLawrence/status/998177855170326528", "998177855170326528")</f>
        <v/>
      </c>
      <c r="B27" s="2" t="n">
        <v>43240.51759259259</v>
      </c>
      <c r="C27" t="n">
        <v>0</v>
      </c>
      <c r="D27" t="n">
        <v>3</v>
      </c>
      <c r="E27" t="s">
        <v>38</v>
      </c>
      <c r="F27" t="s"/>
      <c r="G27" t="s"/>
      <c r="H27" t="s"/>
      <c r="I27" t="s"/>
      <c r="J27" t="n">
        <v>0.6705</v>
      </c>
      <c r="K27" t="n">
        <v>0</v>
      </c>
      <c r="L27" t="n">
        <v>0.756</v>
      </c>
      <c r="M27" t="n">
        <v>0.244</v>
      </c>
    </row>
    <row r="28" spans="1:13">
      <c r="A28" s="1">
        <f>HYPERLINK("http://www.twitter.com/NathanBLawrence/status/998177809670565888", "998177809670565888")</f>
        <v/>
      </c>
      <c r="B28" s="2" t="n">
        <v>43240.51746527778</v>
      </c>
      <c r="C28" t="n">
        <v>0</v>
      </c>
      <c r="D28" t="n">
        <v>28</v>
      </c>
      <c r="E28" t="s">
        <v>39</v>
      </c>
      <c r="F28" t="s"/>
      <c r="G28" t="s"/>
      <c r="H28" t="s"/>
      <c r="I28" t="s"/>
      <c r="J28" t="n">
        <v>0.6705</v>
      </c>
      <c r="K28" t="n">
        <v>0</v>
      </c>
      <c r="L28" t="n">
        <v>0.756</v>
      </c>
      <c r="M28" t="n">
        <v>0.244</v>
      </c>
    </row>
    <row r="29" spans="1:13">
      <c r="A29" s="1">
        <f>HYPERLINK("http://www.twitter.com/NathanBLawrence/status/998177680343347200", "998177680343347200")</f>
        <v/>
      </c>
      <c r="B29" s="2" t="n">
        <v>43240.51710648148</v>
      </c>
      <c r="C29" t="n">
        <v>0</v>
      </c>
      <c r="D29" t="n">
        <v>2</v>
      </c>
      <c r="E29" t="s">
        <v>40</v>
      </c>
      <c r="F29">
        <f>HYPERLINK("http://pbs.twimg.com/media/DdnGbCVUwAEPpUJ.jpg", "http://pbs.twimg.com/media/DdnGbCVUwAEPpUJ.jpg")</f>
        <v/>
      </c>
      <c r="G29" t="s"/>
      <c r="H29" t="s"/>
      <c r="I29" t="s"/>
      <c r="J29" t="n">
        <v>0</v>
      </c>
      <c r="K29" t="n">
        <v>0</v>
      </c>
      <c r="L29" t="n">
        <v>1</v>
      </c>
      <c r="M29" t="n">
        <v>0</v>
      </c>
    </row>
    <row r="30" spans="1:13">
      <c r="A30" s="1">
        <f>HYPERLINK("http://www.twitter.com/NathanBLawrence/status/998177590027407360", "998177590027407360")</f>
        <v/>
      </c>
      <c r="B30" s="2" t="n">
        <v>43240.51686342592</v>
      </c>
      <c r="C30" t="n">
        <v>0</v>
      </c>
      <c r="D30" t="n">
        <v>4</v>
      </c>
      <c r="E30" t="s">
        <v>41</v>
      </c>
      <c r="F30">
        <f>HYPERLINK("http://pbs.twimg.com/media/DdnNYTyUwAAsvLE.jpg", "http://pbs.twimg.com/media/DdnNYTyUwAAsvLE.jpg")</f>
        <v/>
      </c>
      <c r="G30" t="s"/>
      <c r="H30" t="s"/>
      <c r="I30" t="s"/>
      <c r="J30" t="n">
        <v>0.5266999999999999</v>
      </c>
      <c r="K30" t="n">
        <v>0</v>
      </c>
      <c r="L30" t="n">
        <v>0.855</v>
      </c>
      <c r="M30" t="n">
        <v>0.145</v>
      </c>
    </row>
    <row r="31" spans="1:13">
      <c r="A31" s="1">
        <f>HYPERLINK("http://www.twitter.com/NathanBLawrence/status/998177530879324160", "998177530879324160")</f>
        <v/>
      </c>
      <c r="B31" s="2" t="n">
        <v>43240.51670138889</v>
      </c>
      <c r="C31" t="n">
        <v>2</v>
      </c>
      <c r="D31" t="n">
        <v>1</v>
      </c>
      <c r="E31" t="s">
        <v>42</v>
      </c>
      <c r="F31" t="s"/>
      <c r="G31" t="s"/>
      <c r="H31" t="s"/>
      <c r="I31" t="s"/>
      <c r="J31" t="n">
        <v>0.1511</v>
      </c>
      <c r="K31" t="n">
        <v>0</v>
      </c>
      <c r="L31" t="n">
        <v>0.904</v>
      </c>
      <c r="M31" t="n">
        <v>0.096</v>
      </c>
    </row>
    <row r="32" spans="1:13">
      <c r="A32" s="1">
        <f>HYPERLINK("http://www.twitter.com/NathanBLawrence/status/998176812659302400", "998176812659302400")</f>
        <v/>
      </c>
      <c r="B32" s="2" t="n">
        <v>43240.51472222222</v>
      </c>
      <c r="C32" t="n">
        <v>0</v>
      </c>
      <c r="D32" t="n">
        <v>0</v>
      </c>
      <c r="E32" t="s">
        <v>43</v>
      </c>
      <c r="F32" t="s"/>
      <c r="G32" t="s"/>
      <c r="H32" t="s"/>
      <c r="I32" t="s"/>
      <c r="J32" t="n">
        <v>0.1779</v>
      </c>
      <c r="K32" t="n">
        <v>0.182</v>
      </c>
      <c r="L32" t="n">
        <v>0.579</v>
      </c>
      <c r="M32" t="n">
        <v>0.24</v>
      </c>
    </row>
    <row r="33" spans="1:13">
      <c r="A33" s="1">
        <f>HYPERLINK("http://www.twitter.com/NathanBLawrence/status/998176180594446336", "998176180594446336")</f>
        <v/>
      </c>
      <c r="B33" s="2" t="n">
        <v>43240.51297453704</v>
      </c>
      <c r="C33" t="n">
        <v>0</v>
      </c>
      <c r="D33" t="n">
        <v>11</v>
      </c>
      <c r="E33" t="s">
        <v>44</v>
      </c>
      <c r="F33" t="s"/>
      <c r="G33" t="s"/>
      <c r="H33" t="s"/>
      <c r="I33" t="s"/>
      <c r="J33" t="n">
        <v>0.4572</v>
      </c>
      <c r="K33" t="n">
        <v>0</v>
      </c>
      <c r="L33" t="n">
        <v>0.88</v>
      </c>
      <c r="M33" t="n">
        <v>0.12</v>
      </c>
    </row>
    <row r="34" spans="1:13">
      <c r="A34" s="1">
        <f>HYPERLINK("http://www.twitter.com/NathanBLawrence/status/997523057081245696", "997523057081245696")</f>
        <v/>
      </c>
      <c r="B34" s="2" t="n">
        <v>43238.71069444445</v>
      </c>
      <c r="C34" t="n">
        <v>11</v>
      </c>
      <c r="D34" t="n">
        <v>6</v>
      </c>
      <c r="E34" t="s">
        <v>45</v>
      </c>
      <c r="F34" t="s"/>
      <c r="G34" t="s"/>
      <c r="H34" t="s"/>
      <c r="I34" t="s"/>
      <c r="J34" t="n">
        <v>-0.2462</v>
      </c>
      <c r="K34" t="n">
        <v>0.135</v>
      </c>
      <c r="L34" t="n">
        <v>0.777</v>
      </c>
      <c r="M34" t="n">
        <v>0.08699999999999999</v>
      </c>
    </row>
    <row r="35" spans="1:13">
      <c r="A35" s="1">
        <f>HYPERLINK("http://www.twitter.com/NathanBLawrence/status/997279653839634433", "997279653839634433")</f>
        <v/>
      </c>
      <c r="B35" s="2" t="n">
        <v>43238.03902777778</v>
      </c>
      <c r="C35" t="n">
        <v>0</v>
      </c>
      <c r="D35" t="n">
        <v>0</v>
      </c>
      <c r="E35" t="s">
        <v>46</v>
      </c>
      <c r="F35" t="s"/>
      <c r="G35" t="s"/>
      <c r="H35" t="s"/>
      <c r="I35" t="s"/>
      <c r="J35" t="n">
        <v>-0.5994</v>
      </c>
      <c r="K35" t="n">
        <v>0.392</v>
      </c>
      <c r="L35" t="n">
        <v>0.476</v>
      </c>
      <c r="M35" t="n">
        <v>0.132</v>
      </c>
    </row>
    <row r="36" spans="1:13">
      <c r="A36" s="1">
        <f>HYPERLINK("http://www.twitter.com/NathanBLawrence/status/997278416876572672", "997278416876572672")</f>
        <v/>
      </c>
      <c r="B36" s="2" t="n">
        <v>43238.03561342593</v>
      </c>
      <c r="C36" t="n">
        <v>3</v>
      </c>
      <c r="D36" t="n">
        <v>1</v>
      </c>
      <c r="E36" t="s">
        <v>47</v>
      </c>
      <c r="F36" t="s"/>
      <c r="G36" t="s"/>
      <c r="H36" t="s"/>
      <c r="I36" t="s"/>
      <c r="J36" t="n">
        <v>-0.5106000000000001</v>
      </c>
      <c r="K36" t="n">
        <v>0.174</v>
      </c>
      <c r="L36" t="n">
        <v>0.728</v>
      </c>
      <c r="M36" t="n">
        <v>0.098</v>
      </c>
    </row>
    <row r="37" spans="1:13">
      <c r="A37" s="1">
        <f>HYPERLINK("http://www.twitter.com/NathanBLawrence/status/997275741405446144", "997275741405446144")</f>
        <v/>
      </c>
      <c r="B37" s="2" t="n">
        <v>43238.02822916667</v>
      </c>
      <c r="C37" t="n">
        <v>0</v>
      </c>
      <c r="D37" t="n">
        <v>0</v>
      </c>
      <c r="E37" t="s">
        <v>48</v>
      </c>
      <c r="F37">
        <f>HYPERLINK("http://pbs.twimg.com/media/DdcI_y8U0AAbuJ8.jpg", "http://pbs.twimg.com/media/DdcI_y8U0AAbuJ8.jpg")</f>
        <v/>
      </c>
      <c r="G37" t="s"/>
      <c r="H37" t="s"/>
      <c r="I37" t="s"/>
      <c r="J37" t="n">
        <v>0</v>
      </c>
      <c r="K37" t="n">
        <v>0</v>
      </c>
      <c r="L37" t="n">
        <v>1</v>
      </c>
      <c r="M37" t="n">
        <v>0</v>
      </c>
    </row>
    <row r="38" spans="1:13">
      <c r="A38" s="1">
        <f>HYPERLINK("http://www.twitter.com/NathanBLawrence/status/997274543487176706", "997274543487176706")</f>
        <v/>
      </c>
      <c r="B38" s="2" t="n">
        <v>43238.02493055556</v>
      </c>
      <c r="C38" t="n">
        <v>0</v>
      </c>
      <c r="D38" t="n">
        <v>0</v>
      </c>
      <c r="E38" t="s">
        <v>49</v>
      </c>
      <c r="F38" t="s"/>
      <c r="G38" t="s"/>
      <c r="H38" t="s"/>
      <c r="I38" t="s"/>
      <c r="J38" t="n">
        <v>0.2023</v>
      </c>
      <c r="K38" t="n">
        <v>0</v>
      </c>
      <c r="L38" t="n">
        <v>0.8159999999999999</v>
      </c>
      <c r="M38" t="n">
        <v>0.184</v>
      </c>
    </row>
    <row r="39" spans="1:13">
      <c r="A39" s="1">
        <f>HYPERLINK("http://www.twitter.com/NathanBLawrence/status/997273217554317312", "997273217554317312")</f>
        <v/>
      </c>
      <c r="B39" s="2" t="n">
        <v>43238.02127314815</v>
      </c>
      <c r="C39" t="n">
        <v>1</v>
      </c>
      <c r="D39" t="n">
        <v>0</v>
      </c>
      <c r="E39" t="s">
        <v>50</v>
      </c>
      <c r="F39" t="s"/>
      <c r="G39" t="s"/>
      <c r="H39" t="s"/>
      <c r="I39" t="s"/>
      <c r="J39" t="n">
        <v>-0.8947000000000001</v>
      </c>
      <c r="K39" t="n">
        <v>0.242</v>
      </c>
      <c r="L39" t="n">
        <v>0.758</v>
      </c>
      <c r="M39" t="n">
        <v>0</v>
      </c>
    </row>
    <row r="40" spans="1:13">
      <c r="A40" s="1">
        <f>HYPERLINK("http://www.twitter.com/NathanBLawrence/status/997271190447280133", "997271190447280133")</f>
        <v/>
      </c>
      <c r="B40" s="2" t="n">
        <v>43238.0156712963</v>
      </c>
      <c r="C40" t="n">
        <v>0</v>
      </c>
      <c r="D40" t="n">
        <v>0</v>
      </c>
      <c r="E40" t="s">
        <v>51</v>
      </c>
      <c r="F40">
        <f>HYPERLINK("http://pbs.twimg.com/media/DdcE20kV0AA8MHI.jpg", "http://pbs.twimg.com/media/DdcE20kV0AA8MHI.jpg")</f>
        <v/>
      </c>
      <c r="G40" t="s"/>
      <c r="H40" t="s"/>
      <c r="I40" t="s"/>
      <c r="J40" t="n">
        <v>-0.4019</v>
      </c>
      <c r="K40" t="n">
        <v>0.188</v>
      </c>
      <c r="L40" t="n">
        <v>0.722</v>
      </c>
      <c r="M40" t="n">
        <v>0.09</v>
      </c>
    </row>
    <row r="41" spans="1:13">
      <c r="A41" s="1">
        <f>HYPERLINK("http://www.twitter.com/NathanBLawrence/status/997269230021160960", "997269230021160960")</f>
        <v/>
      </c>
      <c r="B41" s="2" t="n">
        <v>43238.0102662037</v>
      </c>
      <c r="C41" t="n">
        <v>0</v>
      </c>
      <c r="D41" t="n">
        <v>0</v>
      </c>
      <c r="E41" t="s">
        <v>52</v>
      </c>
      <c r="F41">
        <f>HYPERLINK("http://pbs.twimg.com/media/DdcDEylV0AE-1R8.jpg", "http://pbs.twimg.com/media/DdcDEylV0AE-1R8.jpg")</f>
        <v/>
      </c>
      <c r="G41" t="s"/>
      <c r="H41" t="s"/>
      <c r="I41" t="s"/>
      <c r="J41" t="n">
        <v>0</v>
      </c>
      <c r="K41" t="n">
        <v>0</v>
      </c>
      <c r="L41" t="n">
        <v>1</v>
      </c>
      <c r="M41" t="n">
        <v>0</v>
      </c>
    </row>
    <row r="42" spans="1:13">
      <c r="A42" s="1">
        <f>HYPERLINK("http://www.twitter.com/NathanBLawrence/status/997268340509958144", "997268340509958144")</f>
        <v/>
      </c>
      <c r="B42" s="2" t="n">
        <v>43238.0078125</v>
      </c>
      <c r="C42" t="n">
        <v>0</v>
      </c>
      <c r="D42" t="n">
        <v>0</v>
      </c>
      <c r="E42" t="s">
        <v>53</v>
      </c>
      <c r="F42">
        <f>HYPERLINK("http://pbs.twimg.com/media/DdcCQ-mVMAAZx3z.jpg", "http://pbs.twimg.com/media/DdcCQ-mVMAAZx3z.jpg")</f>
        <v/>
      </c>
      <c r="G42" t="s"/>
      <c r="H42" t="s"/>
      <c r="I42" t="s"/>
      <c r="J42" t="n">
        <v>0</v>
      </c>
      <c r="K42" t="n">
        <v>0</v>
      </c>
      <c r="L42" t="n">
        <v>1</v>
      </c>
      <c r="M42" t="n">
        <v>0</v>
      </c>
    </row>
    <row r="43" spans="1:13">
      <c r="A43" s="1">
        <f>HYPERLINK("http://www.twitter.com/NathanBLawrence/status/997267777546317824", "997267777546317824")</f>
        <v/>
      </c>
      <c r="B43" s="2" t="n">
        <v>43238.00626157408</v>
      </c>
      <c r="C43" t="n">
        <v>1</v>
      </c>
      <c r="D43" t="n">
        <v>0</v>
      </c>
      <c r="E43" t="s">
        <v>54</v>
      </c>
      <c r="F43" t="s"/>
      <c r="G43" t="s"/>
      <c r="H43" t="s"/>
      <c r="I43" t="s"/>
      <c r="J43" t="n">
        <v>-0.9098000000000001</v>
      </c>
      <c r="K43" t="n">
        <v>0.273</v>
      </c>
      <c r="L43" t="n">
        <v>0.6840000000000001</v>
      </c>
      <c r="M43" t="n">
        <v>0.043</v>
      </c>
    </row>
    <row r="44" spans="1:13">
      <c r="A44" s="1">
        <f>HYPERLINK("http://www.twitter.com/NathanBLawrence/status/997252876673040384", "997252876673040384")</f>
        <v/>
      </c>
      <c r="B44" s="2" t="n">
        <v>43237.96513888889</v>
      </c>
      <c r="C44" t="n">
        <v>0</v>
      </c>
      <c r="D44" t="n">
        <v>0</v>
      </c>
      <c r="E44" t="s">
        <v>55</v>
      </c>
      <c r="F44" t="s"/>
      <c r="G44" t="s"/>
      <c r="H44" t="s"/>
      <c r="I44" t="s"/>
      <c r="J44" t="n">
        <v>0</v>
      </c>
      <c r="K44" t="n">
        <v>0</v>
      </c>
      <c r="L44" t="n">
        <v>1</v>
      </c>
      <c r="M44" t="n">
        <v>0</v>
      </c>
    </row>
    <row r="45" spans="1:13">
      <c r="A45" s="1">
        <f>HYPERLINK("http://www.twitter.com/NathanBLawrence/status/997252006984089601", "997252006984089601")</f>
        <v/>
      </c>
      <c r="B45" s="2" t="n">
        <v>43237.96274305556</v>
      </c>
      <c r="C45" t="n">
        <v>0</v>
      </c>
      <c r="D45" t="n">
        <v>0</v>
      </c>
      <c r="E45" t="s">
        <v>56</v>
      </c>
      <c r="F45" t="s"/>
      <c r="G45" t="s"/>
      <c r="H45" t="s"/>
      <c r="I45" t="s"/>
      <c r="J45" t="n">
        <v>0</v>
      </c>
      <c r="K45" t="n">
        <v>0</v>
      </c>
      <c r="L45" t="n">
        <v>1</v>
      </c>
      <c r="M45" t="n">
        <v>0</v>
      </c>
    </row>
    <row r="46" spans="1:13">
      <c r="A46" s="1">
        <f>HYPERLINK("http://www.twitter.com/NathanBLawrence/status/997250243589824512", "997250243589824512")</f>
        <v/>
      </c>
      <c r="B46" s="2" t="n">
        <v>43237.95787037037</v>
      </c>
      <c r="C46" t="n">
        <v>0</v>
      </c>
      <c r="D46" t="n">
        <v>4</v>
      </c>
      <c r="E46" t="s">
        <v>57</v>
      </c>
      <c r="F46">
        <f>HYPERLINK("http://pbs.twimg.com/media/DdWjJJnV4AAslC0.jpg", "http://pbs.twimg.com/media/DdWjJJnV4AAslC0.jpg")</f>
        <v/>
      </c>
      <c r="G46" t="s"/>
      <c r="H46" t="s"/>
      <c r="I46" t="s"/>
      <c r="J46" t="n">
        <v>0.25</v>
      </c>
      <c r="K46" t="n">
        <v>0.108</v>
      </c>
      <c r="L46" t="n">
        <v>0.735</v>
      </c>
      <c r="M46" t="n">
        <v>0.157</v>
      </c>
    </row>
    <row r="47" spans="1:13">
      <c r="A47" s="1">
        <f>HYPERLINK("http://www.twitter.com/NathanBLawrence/status/997249606529536001", "997249606529536001")</f>
        <v/>
      </c>
      <c r="B47" s="2" t="n">
        <v>43237.95611111111</v>
      </c>
      <c r="C47" t="n">
        <v>0</v>
      </c>
      <c r="D47" t="n">
        <v>0</v>
      </c>
      <c r="E47" t="s">
        <v>58</v>
      </c>
      <c r="F47" t="s"/>
      <c r="G47" t="s"/>
      <c r="H47" t="s"/>
      <c r="I47" t="s"/>
      <c r="J47" t="n">
        <v>-0.743</v>
      </c>
      <c r="K47" t="n">
        <v>0.391</v>
      </c>
      <c r="L47" t="n">
        <v>0.533</v>
      </c>
      <c r="M47" t="n">
        <v>0.077</v>
      </c>
    </row>
    <row r="48" spans="1:13">
      <c r="A48" s="1">
        <f>HYPERLINK("http://www.twitter.com/NathanBLawrence/status/997248819367587840", "997248819367587840")</f>
        <v/>
      </c>
      <c r="B48" s="2" t="n">
        <v>43237.95394675926</v>
      </c>
      <c r="C48" t="n">
        <v>0</v>
      </c>
      <c r="D48" t="n">
        <v>0</v>
      </c>
      <c r="E48" t="s">
        <v>59</v>
      </c>
      <c r="F48" t="s"/>
      <c r="G48" t="s"/>
      <c r="H48" t="s"/>
      <c r="I48" t="s"/>
      <c r="J48" t="n">
        <v>-0.34</v>
      </c>
      <c r="K48" t="n">
        <v>0.179</v>
      </c>
      <c r="L48" t="n">
        <v>0.821</v>
      </c>
      <c r="M48" t="n">
        <v>0</v>
      </c>
    </row>
    <row r="49" spans="1:13">
      <c r="A49" s="1">
        <f>HYPERLINK("http://www.twitter.com/NathanBLawrence/status/997247370633998337", "997247370633998337")</f>
        <v/>
      </c>
      <c r="B49" s="2" t="n">
        <v>43237.94994212963</v>
      </c>
      <c r="C49" t="n">
        <v>0</v>
      </c>
      <c r="D49" t="n">
        <v>454</v>
      </c>
      <c r="E49" t="s">
        <v>60</v>
      </c>
      <c r="F49" t="s"/>
      <c r="G49" t="s"/>
      <c r="H49" t="s"/>
      <c r="I49" t="s"/>
      <c r="J49" t="n">
        <v>0</v>
      </c>
      <c r="K49" t="n">
        <v>0</v>
      </c>
      <c r="L49" t="n">
        <v>1</v>
      </c>
      <c r="M49" t="n">
        <v>0</v>
      </c>
    </row>
    <row r="50" spans="1:13">
      <c r="A50" s="1">
        <f>HYPERLINK("http://www.twitter.com/NathanBLawrence/status/997221553866792963", "997221553866792963")</f>
        <v/>
      </c>
      <c r="B50" s="2" t="n">
        <v>43237.8787037037</v>
      </c>
      <c r="C50" t="n">
        <v>0</v>
      </c>
      <c r="D50" t="n">
        <v>0</v>
      </c>
      <c r="E50" t="s">
        <v>61</v>
      </c>
      <c r="F50" t="s"/>
      <c r="G50" t="s"/>
      <c r="H50" t="s"/>
      <c r="I50" t="s"/>
      <c r="J50" t="n">
        <v>-0.2462</v>
      </c>
      <c r="K50" t="n">
        <v>0.129</v>
      </c>
      <c r="L50" t="n">
        <v>0.788</v>
      </c>
      <c r="M50" t="n">
        <v>0.083</v>
      </c>
    </row>
    <row r="51" spans="1:13">
      <c r="A51" s="1">
        <f>HYPERLINK("http://www.twitter.com/NathanBLawrence/status/997220689915543552", "997220689915543552")</f>
        <v/>
      </c>
      <c r="B51" s="2" t="n">
        <v>43237.87631944445</v>
      </c>
      <c r="C51" t="n">
        <v>0</v>
      </c>
      <c r="D51" t="n">
        <v>0</v>
      </c>
      <c r="E51" t="s">
        <v>62</v>
      </c>
      <c r="F51" t="s"/>
      <c r="G51" t="s"/>
      <c r="H51" t="s"/>
      <c r="I51" t="s"/>
      <c r="J51" t="n">
        <v>0</v>
      </c>
      <c r="K51" t="n">
        <v>0</v>
      </c>
      <c r="L51" t="n">
        <v>1</v>
      </c>
      <c r="M51" t="n">
        <v>0</v>
      </c>
    </row>
    <row r="52" spans="1:13">
      <c r="A52" s="1">
        <f>HYPERLINK("http://www.twitter.com/NathanBLawrence/status/997198513292312582", "997198513292312582")</f>
        <v/>
      </c>
      <c r="B52" s="2" t="n">
        <v>43237.81512731482</v>
      </c>
      <c r="C52" t="n">
        <v>1</v>
      </c>
      <c r="D52" t="n">
        <v>0</v>
      </c>
      <c r="E52" t="s">
        <v>63</v>
      </c>
      <c r="F52" t="s"/>
      <c r="G52" t="s"/>
      <c r="H52" t="s"/>
      <c r="I52" t="s"/>
      <c r="J52" t="n">
        <v>-0.2462</v>
      </c>
      <c r="K52" t="n">
        <v>0.129</v>
      </c>
      <c r="L52" t="n">
        <v>0.788</v>
      </c>
      <c r="M52" t="n">
        <v>0.083</v>
      </c>
    </row>
    <row r="53" spans="1:13">
      <c r="A53" s="1">
        <f>HYPERLINK("http://www.twitter.com/NathanBLawrence/status/997198055995838464", "997198055995838464")</f>
        <v/>
      </c>
      <c r="B53" s="2" t="n">
        <v>43237.81386574074</v>
      </c>
      <c r="C53" t="n">
        <v>0</v>
      </c>
      <c r="D53" t="n">
        <v>0</v>
      </c>
      <c r="E53" t="s">
        <v>64</v>
      </c>
      <c r="F53" t="s"/>
      <c r="G53" t="s"/>
      <c r="H53" t="s"/>
      <c r="I53" t="s"/>
      <c r="J53" t="n">
        <v>-0.2462</v>
      </c>
      <c r="K53" t="n">
        <v>0.129</v>
      </c>
      <c r="L53" t="n">
        <v>0.788</v>
      </c>
      <c r="M53" t="n">
        <v>0.083</v>
      </c>
    </row>
    <row r="54" spans="1:13">
      <c r="A54" s="1">
        <f>HYPERLINK("http://www.twitter.com/NathanBLawrence/status/997197349339443200", "997197349339443200")</f>
        <v/>
      </c>
      <c r="B54" s="2" t="n">
        <v>43237.81190972222</v>
      </c>
      <c r="C54" t="n">
        <v>0</v>
      </c>
      <c r="D54" t="n">
        <v>0</v>
      </c>
      <c r="E54" t="s">
        <v>65</v>
      </c>
      <c r="F54" t="s"/>
      <c r="G54" t="s"/>
      <c r="H54" t="s"/>
      <c r="I54" t="s"/>
      <c r="J54" t="n">
        <v>-0.6808</v>
      </c>
      <c r="K54" t="n">
        <v>0.259</v>
      </c>
      <c r="L54" t="n">
        <v>0.741</v>
      </c>
      <c r="M54" t="n">
        <v>0</v>
      </c>
    </row>
    <row r="55" spans="1:13">
      <c r="A55" s="1">
        <f>HYPERLINK("http://www.twitter.com/NathanBLawrence/status/997197021063852033", "997197021063852033")</f>
        <v/>
      </c>
      <c r="B55" s="2" t="n">
        <v>43237.81100694444</v>
      </c>
      <c r="C55" t="n">
        <v>0</v>
      </c>
      <c r="D55" t="n">
        <v>0</v>
      </c>
      <c r="E55" t="s">
        <v>66</v>
      </c>
      <c r="F55" t="s"/>
      <c r="G55" t="s"/>
      <c r="H55" t="s"/>
      <c r="I55" t="s"/>
      <c r="J55" t="n">
        <v>-0.2462</v>
      </c>
      <c r="K55" t="n">
        <v>0.105</v>
      </c>
      <c r="L55" t="n">
        <v>0.828</v>
      </c>
      <c r="M55" t="n">
        <v>0.068</v>
      </c>
    </row>
    <row r="56" spans="1:13">
      <c r="A56" s="1">
        <f>HYPERLINK("http://www.twitter.com/NathanBLawrence/status/997196876104503296", "997196876104503296")</f>
        <v/>
      </c>
      <c r="B56" s="2" t="n">
        <v>43237.81060185185</v>
      </c>
      <c r="C56" t="n">
        <v>0</v>
      </c>
      <c r="D56" t="n">
        <v>0</v>
      </c>
      <c r="E56" t="s">
        <v>67</v>
      </c>
      <c r="F56" t="s"/>
      <c r="G56" t="s"/>
      <c r="H56" t="s"/>
      <c r="I56" t="s"/>
      <c r="J56" t="n">
        <v>-0.2462</v>
      </c>
      <c r="K56" t="n">
        <v>0.123</v>
      </c>
      <c r="L56" t="n">
        <v>0.797</v>
      </c>
      <c r="M56" t="n">
        <v>0.08</v>
      </c>
    </row>
    <row r="57" spans="1:13">
      <c r="A57" s="1">
        <f>HYPERLINK("http://www.twitter.com/NathanBLawrence/status/997196727877857280", "997196727877857280")</f>
        <v/>
      </c>
      <c r="B57" s="2" t="n">
        <v>43237.81019675926</v>
      </c>
      <c r="C57" t="n">
        <v>0</v>
      </c>
      <c r="D57" t="n">
        <v>0</v>
      </c>
      <c r="E57" t="s">
        <v>68</v>
      </c>
      <c r="F57" t="s"/>
      <c r="G57" t="s"/>
      <c r="H57" t="s"/>
      <c r="I57" t="s"/>
      <c r="J57" t="n">
        <v>-0.7766999999999999</v>
      </c>
      <c r="K57" t="n">
        <v>0.213</v>
      </c>
      <c r="L57" t="n">
        <v>0.6909999999999999</v>
      </c>
      <c r="M57" t="n">
        <v>0.096</v>
      </c>
    </row>
    <row r="58" spans="1:13">
      <c r="A58" s="1">
        <f>HYPERLINK("http://www.twitter.com/NathanBLawrence/status/997196044403437568", "997196044403437568")</f>
        <v/>
      </c>
      <c r="B58" s="2" t="n">
        <v>43237.80831018519</v>
      </c>
      <c r="C58" t="n">
        <v>0</v>
      </c>
      <c r="D58" t="n">
        <v>0</v>
      </c>
      <c r="E58" t="s">
        <v>69</v>
      </c>
      <c r="F58" t="s"/>
      <c r="G58" t="s"/>
      <c r="H58" t="s"/>
      <c r="I58" t="s"/>
      <c r="J58" t="n">
        <v>-0.2462</v>
      </c>
      <c r="K58" t="n">
        <v>0.129</v>
      </c>
      <c r="L58" t="n">
        <v>0.788</v>
      </c>
      <c r="M58" t="n">
        <v>0.083</v>
      </c>
    </row>
    <row r="59" spans="1:13">
      <c r="A59" s="1">
        <f>HYPERLINK("http://www.twitter.com/NathanBLawrence/status/997196003970310145", "997196003970310145")</f>
        <v/>
      </c>
      <c r="B59" s="2" t="n">
        <v>43237.80820601852</v>
      </c>
      <c r="C59" t="n">
        <v>0</v>
      </c>
      <c r="D59" t="n">
        <v>0</v>
      </c>
      <c r="E59" t="s">
        <v>70</v>
      </c>
      <c r="F59" t="s"/>
      <c r="G59" t="s"/>
      <c r="H59" t="s"/>
      <c r="I59" t="s"/>
      <c r="J59" t="n">
        <v>-0.2462</v>
      </c>
      <c r="K59" t="n">
        <v>0.113</v>
      </c>
      <c r="L59" t="n">
        <v>0.8139999999999999</v>
      </c>
      <c r="M59" t="n">
        <v>0.073</v>
      </c>
    </row>
    <row r="60" spans="1:13">
      <c r="A60" s="1">
        <f>HYPERLINK("http://www.twitter.com/NathanBLawrence/status/997195665892691968", "997195665892691968")</f>
        <v/>
      </c>
      <c r="B60" s="2" t="n">
        <v>43237.80726851852</v>
      </c>
      <c r="C60" t="n">
        <v>0</v>
      </c>
      <c r="D60" t="n">
        <v>0</v>
      </c>
      <c r="E60" t="s">
        <v>71</v>
      </c>
      <c r="F60" t="s"/>
      <c r="G60" t="s"/>
      <c r="H60" t="s"/>
      <c r="I60" t="s"/>
      <c r="J60" t="n">
        <v>0.5229</v>
      </c>
      <c r="K60" t="n">
        <v>0.076</v>
      </c>
      <c r="L60" t="n">
        <v>0.73</v>
      </c>
      <c r="M60" t="n">
        <v>0.194</v>
      </c>
    </row>
    <row r="61" spans="1:13">
      <c r="A61" s="1">
        <f>HYPERLINK("http://www.twitter.com/NathanBLawrence/status/997195441870659584", "997195441870659584")</f>
        <v/>
      </c>
      <c r="B61" s="2" t="n">
        <v>43237.80664351852</v>
      </c>
      <c r="C61" t="n">
        <v>0</v>
      </c>
      <c r="D61" t="n">
        <v>0</v>
      </c>
      <c r="E61" t="s">
        <v>72</v>
      </c>
      <c r="F61" t="s"/>
      <c r="G61" t="s"/>
      <c r="H61" t="s"/>
      <c r="I61" t="s"/>
      <c r="J61" t="n">
        <v>-0.2462</v>
      </c>
      <c r="K61" t="n">
        <v>0.129</v>
      </c>
      <c r="L61" t="n">
        <v>0.788</v>
      </c>
      <c r="M61" t="n">
        <v>0.083</v>
      </c>
    </row>
    <row r="62" spans="1:13">
      <c r="A62" s="1">
        <f>HYPERLINK("http://www.twitter.com/NathanBLawrence/status/997194917779734528", "997194917779734528")</f>
        <v/>
      </c>
      <c r="B62" s="2" t="n">
        <v>43237.80520833333</v>
      </c>
      <c r="C62" t="n">
        <v>0</v>
      </c>
      <c r="D62" t="n">
        <v>0</v>
      </c>
      <c r="E62" t="s">
        <v>73</v>
      </c>
      <c r="F62" t="s"/>
      <c r="G62" t="s"/>
      <c r="H62" t="s"/>
      <c r="I62" t="s"/>
      <c r="J62" t="n">
        <v>-0.8349</v>
      </c>
      <c r="K62" t="n">
        <v>0.237</v>
      </c>
      <c r="L62" t="n">
        <v>0.68</v>
      </c>
      <c r="M62" t="n">
        <v>0.08400000000000001</v>
      </c>
    </row>
    <row r="63" spans="1:13">
      <c r="A63" s="1">
        <f>HYPERLINK("http://www.twitter.com/NathanBLawrence/status/997194237274984450", "997194237274984450")</f>
        <v/>
      </c>
      <c r="B63" s="2" t="n">
        <v>43237.80332175926</v>
      </c>
      <c r="C63" t="n">
        <v>0</v>
      </c>
      <c r="D63" t="n">
        <v>0</v>
      </c>
      <c r="E63" t="s">
        <v>74</v>
      </c>
      <c r="F63" t="s"/>
      <c r="G63" t="s"/>
      <c r="H63" t="s"/>
      <c r="I63" t="s"/>
      <c r="J63" t="n">
        <v>-0.2462</v>
      </c>
      <c r="K63" t="n">
        <v>0.113</v>
      </c>
      <c r="L63" t="n">
        <v>0.8139999999999999</v>
      </c>
      <c r="M63" t="n">
        <v>0.073</v>
      </c>
    </row>
    <row r="64" spans="1:13">
      <c r="A64" s="1">
        <f>HYPERLINK("http://www.twitter.com/NathanBLawrence/status/997192883810832384", "997192883810832384")</f>
        <v/>
      </c>
      <c r="B64" s="2" t="n">
        <v>43237.79959490741</v>
      </c>
      <c r="C64" t="n">
        <v>0</v>
      </c>
      <c r="D64" t="n">
        <v>0</v>
      </c>
      <c r="E64" t="s">
        <v>75</v>
      </c>
      <c r="F64" t="s"/>
      <c r="G64" t="s"/>
      <c r="H64" t="s"/>
      <c r="I64" t="s"/>
      <c r="J64" t="n">
        <v>-0.2462</v>
      </c>
      <c r="K64" t="n">
        <v>0.118</v>
      </c>
      <c r="L64" t="n">
        <v>0.806</v>
      </c>
      <c r="M64" t="n">
        <v>0.076</v>
      </c>
    </row>
    <row r="65" spans="1:13">
      <c r="A65" s="1">
        <f>HYPERLINK("http://www.twitter.com/NathanBLawrence/status/997192348655382528", "997192348655382528")</f>
        <v/>
      </c>
      <c r="B65" s="2" t="n">
        <v>43237.79811342592</v>
      </c>
      <c r="C65" t="n">
        <v>1</v>
      </c>
      <c r="D65" t="n">
        <v>0</v>
      </c>
      <c r="E65" t="s">
        <v>76</v>
      </c>
      <c r="F65" t="s"/>
      <c r="G65" t="s"/>
      <c r="H65" t="s"/>
      <c r="I65" t="s"/>
      <c r="J65" t="n">
        <v>0.5684</v>
      </c>
      <c r="K65" t="n">
        <v>0.06900000000000001</v>
      </c>
      <c r="L65" t="n">
        <v>0.717</v>
      </c>
      <c r="M65" t="n">
        <v>0.214</v>
      </c>
    </row>
    <row r="66" spans="1:13">
      <c r="A66" s="1">
        <f>HYPERLINK("http://www.twitter.com/NathanBLawrence/status/997192223933587457", "997192223933587457")</f>
        <v/>
      </c>
      <c r="B66" s="2" t="n">
        <v>43237.7977662037</v>
      </c>
      <c r="C66" t="n">
        <v>0</v>
      </c>
      <c r="D66" t="n">
        <v>0</v>
      </c>
      <c r="E66" t="s">
        <v>77</v>
      </c>
      <c r="F66" t="s"/>
      <c r="G66" t="s"/>
      <c r="H66" t="s"/>
      <c r="I66" t="s"/>
      <c r="J66" t="n">
        <v>-0.2462</v>
      </c>
      <c r="K66" t="n">
        <v>0.129</v>
      </c>
      <c r="L66" t="n">
        <v>0.788</v>
      </c>
      <c r="M66" t="n">
        <v>0.083</v>
      </c>
    </row>
    <row r="67" spans="1:13">
      <c r="A67" s="1">
        <f>HYPERLINK("http://www.twitter.com/NathanBLawrence/status/997191920458887169", "997191920458887169")</f>
        <v/>
      </c>
      <c r="B67" s="2" t="n">
        <v>43237.79693287037</v>
      </c>
      <c r="C67" t="n">
        <v>0</v>
      </c>
      <c r="D67" t="n">
        <v>0</v>
      </c>
      <c r="E67" t="s">
        <v>78</v>
      </c>
      <c r="F67" t="s"/>
      <c r="G67" t="s"/>
      <c r="H67" t="s"/>
      <c r="I67" t="s"/>
      <c r="J67" t="n">
        <v>-0.2462</v>
      </c>
      <c r="K67" t="n">
        <v>0.129</v>
      </c>
      <c r="L67" t="n">
        <v>0.788</v>
      </c>
      <c r="M67" t="n">
        <v>0.083</v>
      </c>
    </row>
    <row r="68" spans="1:13">
      <c r="A68" s="1">
        <f>HYPERLINK("http://www.twitter.com/NathanBLawrence/status/997191804104728577", "997191804104728577")</f>
        <v/>
      </c>
      <c r="B68" s="2" t="n">
        <v>43237.7966087963</v>
      </c>
      <c r="C68" t="n">
        <v>0</v>
      </c>
      <c r="D68" t="n">
        <v>0</v>
      </c>
      <c r="E68" t="s">
        <v>79</v>
      </c>
      <c r="F68" t="s"/>
      <c r="G68" t="s"/>
      <c r="H68" t="s"/>
      <c r="I68" t="s"/>
      <c r="J68" t="n">
        <v>-0.2462</v>
      </c>
      <c r="K68" t="n">
        <v>0.129</v>
      </c>
      <c r="L68" t="n">
        <v>0.788</v>
      </c>
      <c r="M68" t="n">
        <v>0.083</v>
      </c>
    </row>
    <row r="69" spans="1:13">
      <c r="A69" s="1">
        <f>HYPERLINK("http://www.twitter.com/NathanBLawrence/status/997191652023373824", "997191652023373824")</f>
        <v/>
      </c>
      <c r="B69" s="2" t="n">
        <v>43237.79619212963</v>
      </c>
      <c r="C69" t="n">
        <v>0</v>
      </c>
      <c r="D69" t="n">
        <v>0</v>
      </c>
      <c r="E69" t="s">
        <v>80</v>
      </c>
      <c r="F69" t="s"/>
      <c r="G69" t="s"/>
      <c r="H69" t="s"/>
      <c r="I69" t="s"/>
      <c r="J69" t="n">
        <v>-0.2462</v>
      </c>
      <c r="K69" t="n">
        <v>0.123</v>
      </c>
      <c r="L69" t="n">
        <v>0.797</v>
      </c>
      <c r="M69" t="n">
        <v>0.08</v>
      </c>
    </row>
    <row r="70" spans="1:13">
      <c r="A70" s="1">
        <f>HYPERLINK("http://www.twitter.com/NathanBLawrence/status/997191474415579136", "997191474415579136")</f>
        <v/>
      </c>
      <c r="B70" s="2" t="n">
        <v>43237.79570601852</v>
      </c>
      <c r="C70" t="n">
        <v>0</v>
      </c>
      <c r="D70" t="n">
        <v>0</v>
      </c>
      <c r="E70" t="s">
        <v>81</v>
      </c>
      <c r="F70" t="s"/>
      <c r="G70" t="s"/>
      <c r="H70" t="s"/>
      <c r="I70" t="s"/>
      <c r="J70" t="n">
        <v>-0.2462</v>
      </c>
      <c r="K70" t="n">
        <v>0.129</v>
      </c>
      <c r="L70" t="n">
        <v>0.788</v>
      </c>
      <c r="M70" t="n">
        <v>0.083</v>
      </c>
    </row>
    <row r="71" spans="1:13">
      <c r="A71" s="1">
        <f>HYPERLINK("http://www.twitter.com/NathanBLawrence/status/997191327501733888", "997191327501733888")</f>
        <v/>
      </c>
      <c r="B71" s="2" t="n">
        <v>43237.79530092593</v>
      </c>
      <c r="C71" t="n">
        <v>0</v>
      </c>
      <c r="D71" t="n">
        <v>0</v>
      </c>
      <c r="E71" t="s">
        <v>82</v>
      </c>
      <c r="F71" t="s"/>
      <c r="G71" t="s"/>
      <c r="H71" t="s"/>
      <c r="I71" t="s"/>
      <c r="J71" t="n">
        <v>0.5684</v>
      </c>
      <c r="K71" t="n">
        <v>0.073</v>
      </c>
      <c r="L71" t="n">
        <v>0.698</v>
      </c>
      <c r="M71" t="n">
        <v>0.229</v>
      </c>
    </row>
    <row r="72" spans="1:13">
      <c r="A72" s="1">
        <f>HYPERLINK("http://www.twitter.com/NathanBLawrence/status/997175244015263744", "997175244015263744")</f>
        <v/>
      </c>
      <c r="B72" s="2" t="n">
        <v>43237.75091435185</v>
      </c>
      <c r="C72" t="n">
        <v>0</v>
      </c>
      <c r="D72" t="n">
        <v>0</v>
      </c>
      <c r="E72" t="s">
        <v>83</v>
      </c>
      <c r="F72" t="s"/>
      <c r="G72" t="s"/>
      <c r="H72" t="s"/>
      <c r="I72" t="s"/>
      <c r="J72" t="n">
        <v>0</v>
      </c>
      <c r="K72" t="n">
        <v>0</v>
      </c>
      <c r="L72" t="n">
        <v>1</v>
      </c>
      <c r="M72" t="n">
        <v>0</v>
      </c>
    </row>
    <row r="73" spans="1:13">
      <c r="A73" s="1">
        <f>HYPERLINK("http://www.twitter.com/NathanBLawrence/status/997097794967162883", "997097794967162883")</f>
        <v/>
      </c>
      <c r="B73" s="2" t="n">
        <v>43237.53719907408</v>
      </c>
      <c r="C73" t="n">
        <v>6</v>
      </c>
      <c r="D73" t="n">
        <v>4</v>
      </c>
      <c r="E73" t="s">
        <v>84</v>
      </c>
      <c r="F73" t="s"/>
      <c r="G73" t="s"/>
      <c r="H73" t="s"/>
      <c r="I73" t="s"/>
      <c r="J73" t="n">
        <v>-0.7574</v>
      </c>
      <c r="K73" t="n">
        <v>0.19</v>
      </c>
      <c r="L73" t="n">
        <v>0.762</v>
      </c>
      <c r="M73" t="n">
        <v>0.048</v>
      </c>
    </row>
    <row r="74" spans="1:13">
      <c r="A74" s="1">
        <f>HYPERLINK("http://www.twitter.com/NathanBLawrence/status/996876545535987718", "996876545535987718")</f>
        <v/>
      </c>
      <c r="B74" s="2" t="n">
        <v>43236.92666666667</v>
      </c>
      <c r="C74" t="n">
        <v>0</v>
      </c>
      <c r="D74" t="n">
        <v>0</v>
      </c>
      <c r="E74" t="s">
        <v>85</v>
      </c>
      <c r="F74" t="s"/>
      <c r="G74" t="s"/>
      <c r="H74" t="s"/>
      <c r="I74" t="s"/>
      <c r="J74" t="n">
        <v>0.126</v>
      </c>
      <c r="K74" t="n">
        <v>0.113</v>
      </c>
      <c r="L74" t="n">
        <v>0.806</v>
      </c>
      <c r="M74" t="n">
        <v>0.081</v>
      </c>
    </row>
    <row r="75" spans="1:13">
      <c r="A75" s="1">
        <f>HYPERLINK("http://www.twitter.com/NathanBLawrence/status/996871613659402240", "996871613659402240")</f>
        <v/>
      </c>
      <c r="B75" s="2" t="n">
        <v>43236.91305555555</v>
      </c>
      <c r="C75" t="n">
        <v>0</v>
      </c>
      <c r="D75" t="n">
        <v>0</v>
      </c>
      <c r="E75" t="s">
        <v>86</v>
      </c>
      <c r="F75" t="s"/>
      <c r="G75" t="s"/>
      <c r="H75" t="s"/>
      <c r="I75" t="s"/>
      <c r="J75" t="n">
        <v>-0.6767</v>
      </c>
      <c r="K75" t="n">
        <v>0.114</v>
      </c>
      <c r="L75" t="n">
        <v>0.886</v>
      </c>
      <c r="M75" t="n">
        <v>0</v>
      </c>
    </row>
    <row r="76" spans="1:13">
      <c r="A76" s="1">
        <f>HYPERLINK("http://www.twitter.com/NathanBLawrence/status/996869224059596805", "996869224059596805")</f>
        <v/>
      </c>
      <c r="B76" s="2" t="n">
        <v>43236.90645833333</v>
      </c>
      <c r="C76" t="n">
        <v>0</v>
      </c>
      <c r="D76" t="n">
        <v>1</v>
      </c>
      <c r="E76" t="s">
        <v>87</v>
      </c>
      <c r="F76" t="s"/>
      <c r="G76" t="s"/>
      <c r="H76" t="s"/>
      <c r="I76" t="s"/>
      <c r="J76" t="n">
        <v>-0.6808</v>
      </c>
      <c r="K76" t="n">
        <v>0.243</v>
      </c>
      <c r="L76" t="n">
        <v>0.643</v>
      </c>
      <c r="M76" t="n">
        <v>0.114</v>
      </c>
    </row>
    <row r="77" spans="1:13">
      <c r="A77" s="1">
        <f>HYPERLINK("http://www.twitter.com/NathanBLawrence/status/996813880545415171", "996813880545415171")</f>
        <v/>
      </c>
      <c r="B77" s="2" t="n">
        <v>43236.75373842593</v>
      </c>
      <c r="C77" t="n">
        <v>0</v>
      </c>
      <c r="D77" t="n">
        <v>1</v>
      </c>
      <c r="E77" t="s">
        <v>88</v>
      </c>
      <c r="F77">
        <f>HYPERLINK("http://pbs.twimg.com/media/DdVeCFwUwAAFwH8.jpg", "http://pbs.twimg.com/media/DdVeCFwUwAAFwH8.jpg")</f>
        <v/>
      </c>
      <c r="G77" t="s"/>
      <c r="H77" t="s"/>
      <c r="I77" t="s"/>
      <c r="J77" t="n">
        <v>0.0772</v>
      </c>
      <c r="K77" t="n">
        <v>0</v>
      </c>
      <c r="L77" t="n">
        <v>0.909</v>
      </c>
      <c r="M77" t="n">
        <v>0.091</v>
      </c>
    </row>
    <row r="78" spans="1:13">
      <c r="A78" s="1">
        <f>HYPERLINK("http://www.twitter.com/NathanBLawrence/status/996737473484066816", "996737473484066816")</f>
        <v/>
      </c>
      <c r="B78" s="2" t="n">
        <v>43236.54289351852</v>
      </c>
      <c r="C78" t="n">
        <v>7</v>
      </c>
      <c r="D78" t="n">
        <v>5</v>
      </c>
      <c r="E78" t="s">
        <v>89</v>
      </c>
      <c r="F78">
        <f>HYPERLINK("http://pbs.twimg.com/media/DdUfcmjVMAAppQH.jpg", "http://pbs.twimg.com/media/DdUfcmjVMAAppQH.jpg")</f>
        <v/>
      </c>
      <c r="G78" t="s"/>
      <c r="H78" t="s"/>
      <c r="I78" t="s"/>
      <c r="J78" t="n">
        <v>-0.8122</v>
      </c>
      <c r="K78" t="n">
        <v>0.268</v>
      </c>
      <c r="L78" t="n">
        <v>0.623</v>
      </c>
      <c r="M78" t="n">
        <v>0.109</v>
      </c>
    </row>
    <row r="79" spans="1:13">
      <c r="A79" s="1">
        <f>HYPERLINK("http://www.twitter.com/NathanBLawrence/status/996734650088345600", "996734650088345600")</f>
        <v/>
      </c>
      <c r="B79" s="2" t="n">
        <v>43236.53510416667</v>
      </c>
      <c r="C79" t="n">
        <v>18</v>
      </c>
      <c r="D79" t="n">
        <v>15</v>
      </c>
      <c r="E79" t="s">
        <v>90</v>
      </c>
      <c r="F79" t="s"/>
      <c r="G79" t="s"/>
      <c r="H79" t="s"/>
      <c r="I79" t="s"/>
      <c r="J79" t="n">
        <v>0.1431</v>
      </c>
      <c r="K79" t="n">
        <v>0.11</v>
      </c>
      <c r="L79" t="n">
        <v>0.752</v>
      </c>
      <c r="M79" t="n">
        <v>0.138</v>
      </c>
    </row>
    <row r="80" spans="1:13">
      <c r="A80" s="1">
        <f>HYPERLINK("http://www.twitter.com/NathanBLawrence/status/996238260753006592", "996238260753006592")</f>
        <v/>
      </c>
      <c r="B80" s="2" t="n">
        <v>43235.16533564815</v>
      </c>
      <c r="C80" t="n">
        <v>0</v>
      </c>
      <c r="D80" t="n">
        <v>14</v>
      </c>
      <c r="E80" t="s">
        <v>91</v>
      </c>
      <c r="F80" t="s"/>
      <c r="G80" t="s"/>
      <c r="H80" t="s"/>
      <c r="I80" t="s"/>
      <c r="J80" t="n">
        <v>0.0772</v>
      </c>
      <c r="K80" t="n">
        <v>0</v>
      </c>
      <c r="L80" t="n">
        <v>0.949</v>
      </c>
      <c r="M80" t="n">
        <v>0.051</v>
      </c>
    </row>
    <row r="81" spans="1:13">
      <c r="A81" s="1">
        <f>HYPERLINK("http://www.twitter.com/NathanBLawrence/status/996237525575524353", "996237525575524353")</f>
        <v/>
      </c>
      <c r="B81" s="2" t="n">
        <v>43235.16329861111</v>
      </c>
      <c r="C81" t="n">
        <v>0</v>
      </c>
      <c r="D81" t="n">
        <v>9</v>
      </c>
      <c r="E81" t="s">
        <v>92</v>
      </c>
      <c r="F81" t="s"/>
      <c r="G81" t="s"/>
      <c r="H81" t="s"/>
      <c r="I81" t="s"/>
      <c r="J81" t="n">
        <v>-0.9062</v>
      </c>
      <c r="K81" t="n">
        <v>0.359</v>
      </c>
      <c r="L81" t="n">
        <v>0.641</v>
      </c>
      <c r="M81" t="n">
        <v>0</v>
      </c>
    </row>
    <row r="82" spans="1:13">
      <c r="A82" s="1">
        <f>HYPERLINK("http://www.twitter.com/NathanBLawrence/status/996237478423027712", "996237478423027712")</f>
        <v/>
      </c>
      <c r="B82" s="2" t="n">
        <v>43235.1631712963</v>
      </c>
      <c r="C82" t="n">
        <v>0</v>
      </c>
      <c r="D82" t="n">
        <v>10</v>
      </c>
      <c r="E82" t="s">
        <v>93</v>
      </c>
      <c r="F82" t="s"/>
      <c r="G82" t="s"/>
      <c r="H82" t="s"/>
      <c r="I82" t="s"/>
      <c r="J82" t="n">
        <v>0</v>
      </c>
      <c r="K82" t="n">
        <v>0</v>
      </c>
      <c r="L82" t="n">
        <v>1</v>
      </c>
      <c r="M82" t="n">
        <v>0</v>
      </c>
    </row>
    <row r="83" spans="1:13">
      <c r="A83" s="1">
        <f>HYPERLINK("http://www.twitter.com/NathanBLawrence/status/996236558561955840", "996236558561955840")</f>
        <v/>
      </c>
      <c r="B83" s="2" t="n">
        <v>43235.16063657407</v>
      </c>
      <c r="C83" t="n">
        <v>0</v>
      </c>
      <c r="D83" t="n">
        <v>1</v>
      </c>
      <c r="E83" t="s">
        <v>94</v>
      </c>
      <c r="F83">
        <f>HYPERLINK("http://pbs.twimg.com/media/DdNUoVGVQAUpx6b.jpg", "http://pbs.twimg.com/media/DdNUoVGVQAUpx6b.jpg")</f>
        <v/>
      </c>
      <c r="G83" t="s"/>
      <c r="H83" t="s"/>
      <c r="I83" t="s"/>
      <c r="J83" t="n">
        <v>-0.7269</v>
      </c>
      <c r="K83" t="n">
        <v>0.276</v>
      </c>
      <c r="L83" t="n">
        <v>0.724</v>
      </c>
      <c r="M83" t="n">
        <v>0</v>
      </c>
    </row>
    <row r="84" spans="1:13">
      <c r="A84" s="1">
        <f>HYPERLINK("http://www.twitter.com/NathanBLawrence/status/996236347877855236", "996236347877855236")</f>
        <v/>
      </c>
      <c r="B84" s="2" t="n">
        <v>43235.16005787037</v>
      </c>
      <c r="C84" t="n">
        <v>1</v>
      </c>
      <c r="D84" t="n">
        <v>0</v>
      </c>
      <c r="E84" t="s">
        <v>95</v>
      </c>
      <c r="F84" t="s"/>
      <c r="G84" t="s"/>
      <c r="H84" t="s"/>
      <c r="I84" t="s"/>
      <c r="J84" t="n">
        <v>0</v>
      </c>
      <c r="K84" t="n">
        <v>0</v>
      </c>
      <c r="L84" t="n">
        <v>1</v>
      </c>
      <c r="M84" t="n">
        <v>0</v>
      </c>
    </row>
    <row r="85" spans="1:13">
      <c r="A85" s="1">
        <f>HYPERLINK("http://www.twitter.com/NathanBLawrence/status/996235665502326784", "996235665502326784")</f>
        <v/>
      </c>
      <c r="B85" s="2" t="n">
        <v>43235.15817129629</v>
      </c>
      <c r="C85" t="n">
        <v>0</v>
      </c>
      <c r="D85" t="n">
        <v>25</v>
      </c>
      <c r="E85" t="s">
        <v>96</v>
      </c>
      <c r="F85" t="s"/>
      <c r="G85" t="s"/>
      <c r="H85" t="s"/>
      <c r="I85" t="s"/>
      <c r="J85" t="n">
        <v>0.0258</v>
      </c>
      <c r="K85" t="n">
        <v>0.114</v>
      </c>
      <c r="L85" t="n">
        <v>0.769</v>
      </c>
      <c r="M85" t="n">
        <v>0.117</v>
      </c>
    </row>
    <row r="86" spans="1:13">
      <c r="A86" s="1">
        <f>HYPERLINK("http://www.twitter.com/NathanBLawrence/status/996235539425742848", "996235539425742848")</f>
        <v/>
      </c>
      <c r="B86" s="2" t="n">
        <v>43235.15782407407</v>
      </c>
      <c r="C86" t="n">
        <v>0</v>
      </c>
      <c r="D86" t="n">
        <v>4</v>
      </c>
      <c r="E86" t="s">
        <v>97</v>
      </c>
      <c r="F86" t="s"/>
      <c r="G86" t="s"/>
      <c r="H86" t="s"/>
      <c r="I86" t="s"/>
      <c r="J86" t="n">
        <v>0.875</v>
      </c>
      <c r="K86" t="n">
        <v>0</v>
      </c>
      <c r="L86" t="n">
        <v>0.6</v>
      </c>
      <c r="M86" t="n">
        <v>0.4</v>
      </c>
    </row>
    <row r="87" spans="1:13">
      <c r="A87" s="1">
        <f>HYPERLINK("http://www.twitter.com/NathanBLawrence/status/996235495528157185", "996235495528157185")</f>
        <v/>
      </c>
      <c r="B87" s="2" t="n">
        <v>43235.15769675926</v>
      </c>
      <c r="C87" t="n">
        <v>0</v>
      </c>
      <c r="D87" t="n">
        <v>11</v>
      </c>
      <c r="E87" t="s">
        <v>98</v>
      </c>
      <c r="F87" t="s"/>
      <c r="G87" t="s"/>
      <c r="H87" t="s"/>
      <c r="I87" t="s"/>
      <c r="J87" t="n">
        <v>0.0516</v>
      </c>
      <c r="K87" t="n">
        <v>0.126</v>
      </c>
      <c r="L87" t="n">
        <v>0.778</v>
      </c>
      <c r="M87" t="n">
        <v>0.096</v>
      </c>
    </row>
    <row r="88" spans="1:13">
      <c r="A88" s="1">
        <f>HYPERLINK("http://www.twitter.com/NathanBLawrence/status/996024247607848960", "996024247607848960")</f>
        <v/>
      </c>
      <c r="B88" s="2" t="n">
        <v>43234.57476851852</v>
      </c>
      <c r="C88" t="n">
        <v>1</v>
      </c>
      <c r="D88" t="n">
        <v>0</v>
      </c>
      <c r="E88" t="s">
        <v>99</v>
      </c>
      <c r="F88" t="s"/>
      <c r="G88" t="s"/>
      <c r="H88" t="s"/>
      <c r="I88" t="s"/>
      <c r="J88" t="n">
        <v>-0.7579</v>
      </c>
      <c r="K88" t="n">
        <v>0.169</v>
      </c>
      <c r="L88" t="n">
        <v>0.831</v>
      </c>
      <c r="M88" t="n">
        <v>0</v>
      </c>
    </row>
    <row r="89" spans="1:13">
      <c r="A89" s="1">
        <f>HYPERLINK("http://www.twitter.com/NathanBLawrence/status/996022462939885568", "996022462939885568")</f>
        <v/>
      </c>
      <c r="B89" s="2" t="n">
        <v>43234.56984953704</v>
      </c>
      <c r="C89" t="n">
        <v>0</v>
      </c>
      <c r="D89" t="n">
        <v>1</v>
      </c>
      <c r="E89" t="s">
        <v>100</v>
      </c>
      <c r="F89" t="s"/>
      <c r="G89" t="s"/>
      <c r="H89" t="s"/>
      <c r="I89" t="s"/>
      <c r="J89" t="n">
        <v>0</v>
      </c>
      <c r="K89" t="n">
        <v>0</v>
      </c>
      <c r="L89" t="n">
        <v>1</v>
      </c>
      <c r="M89" t="n">
        <v>0</v>
      </c>
    </row>
    <row r="90" spans="1:13">
      <c r="A90" s="1">
        <f>HYPERLINK("http://www.twitter.com/NathanBLawrence/status/995891951575752704", "995891951575752704")</f>
        <v/>
      </c>
      <c r="B90" s="2" t="n">
        <v>43234.20969907408</v>
      </c>
      <c r="C90" t="n">
        <v>0</v>
      </c>
      <c r="D90" t="n">
        <v>1</v>
      </c>
      <c r="E90" t="s">
        <v>101</v>
      </c>
      <c r="F90" t="s"/>
      <c r="G90" t="s"/>
      <c r="H90" t="s"/>
      <c r="I90" t="s"/>
      <c r="J90" t="n">
        <v>0.8052</v>
      </c>
      <c r="K90" t="n">
        <v>0</v>
      </c>
      <c r="L90" t="n">
        <v>0.491</v>
      </c>
      <c r="M90" t="n">
        <v>0.509</v>
      </c>
    </row>
    <row r="91" spans="1:13">
      <c r="A91" s="1">
        <f>HYPERLINK("http://www.twitter.com/NathanBLawrence/status/995888166749032449", "995888166749032449")</f>
        <v/>
      </c>
      <c r="B91" s="2" t="n">
        <v>43234.19925925926</v>
      </c>
      <c r="C91" t="n">
        <v>0</v>
      </c>
      <c r="D91" t="n">
        <v>0</v>
      </c>
      <c r="E91" t="s">
        <v>102</v>
      </c>
      <c r="F91" t="s"/>
      <c r="G91" t="s"/>
      <c r="H91" t="s"/>
      <c r="I91" t="s"/>
      <c r="J91" t="n">
        <v>-0.1779</v>
      </c>
      <c r="K91" t="n">
        <v>0.163</v>
      </c>
      <c r="L91" t="n">
        <v>0.661</v>
      </c>
      <c r="M91" t="n">
        <v>0.176</v>
      </c>
    </row>
    <row r="92" spans="1:13">
      <c r="A92" s="1">
        <f>HYPERLINK("http://www.twitter.com/NathanBLawrence/status/995887634504396800", "995887634504396800")</f>
        <v/>
      </c>
      <c r="B92" s="2" t="n">
        <v>43234.19778935185</v>
      </c>
      <c r="C92" t="n">
        <v>0</v>
      </c>
      <c r="D92" t="n">
        <v>0</v>
      </c>
      <c r="E92" t="s">
        <v>103</v>
      </c>
      <c r="F92" t="s"/>
      <c r="G92" t="s"/>
      <c r="H92" t="s"/>
      <c r="I92" t="s"/>
      <c r="J92" t="n">
        <v>-0.6908</v>
      </c>
      <c r="K92" t="n">
        <v>0.186</v>
      </c>
      <c r="L92" t="n">
        <v>0.8139999999999999</v>
      </c>
      <c r="M92" t="n">
        <v>0</v>
      </c>
    </row>
    <row r="93" spans="1:13">
      <c r="A93" s="1">
        <f>HYPERLINK("http://www.twitter.com/NathanBLawrence/status/995887105099386880", "995887105099386880")</f>
        <v/>
      </c>
      <c r="B93" s="2" t="n">
        <v>43234.19633101852</v>
      </c>
      <c r="C93" t="n">
        <v>7</v>
      </c>
      <c r="D93" t="n">
        <v>3</v>
      </c>
      <c r="E93" t="s">
        <v>104</v>
      </c>
      <c r="F93" t="s"/>
      <c r="G93" t="s"/>
      <c r="H93" t="s"/>
      <c r="I93" t="s"/>
      <c r="J93" t="n">
        <v>-0.8439</v>
      </c>
      <c r="K93" t="n">
        <v>0.162</v>
      </c>
      <c r="L93" t="n">
        <v>0.838</v>
      </c>
      <c r="M93" t="n">
        <v>0</v>
      </c>
    </row>
    <row r="94" spans="1:13">
      <c r="A94" s="1">
        <f>HYPERLINK("http://www.twitter.com/NathanBLawrence/status/995448165317988352", "995448165317988352")</f>
        <v/>
      </c>
      <c r="B94" s="2" t="n">
        <v>43232.98508101852</v>
      </c>
      <c r="C94" t="n">
        <v>3</v>
      </c>
      <c r="D94" t="n">
        <v>0</v>
      </c>
      <c r="E94" t="s">
        <v>105</v>
      </c>
      <c r="F94" t="s"/>
      <c r="G94" t="s"/>
      <c r="H94" t="s"/>
      <c r="I94" t="s"/>
      <c r="J94" t="n">
        <v>-0.8442</v>
      </c>
      <c r="K94" t="n">
        <v>0.221</v>
      </c>
      <c r="L94" t="n">
        <v>0.779</v>
      </c>
      <c r="M94" t="n">
        <v>0</v>
      </c>
    </row>
    <row r="95" spans="1:13">
      <c r="A95" s="1">
        <f>HYPERLINK("http://www.twitter.com/NathanBLawrence/status/995444679817814018", "995444679817814018")</f>
        <v/>
      </c>
      <c r="B95" s="2" t="n">
        <v>43232.97546296296</v>
      </c>
      <c r="C95" t="n">
        <v>5</v>
      </c>
      <c r="D95" t="n">
        <v>1</v>
      </c>
      <c r="E95" t="s">
        <v>106</v>
      </c>
      <c r="F95" t="s"/>
      <c r="G95" t="s"/>
      <c r="H95" t="s"/>
      <c r="I95" t="s"/>
      <c r="J95" t="n">
        <v>0</v>
      </c>
      <c r="K95" t="n">
        <v>0</v>
      </c>
      <c r="L95" t="n">
        <v>1</v>
      </c>
      <c r="M95" t="n">
        <v>0</v>
      </c>
    </row>
    <row r="96" spans="1:13">
      <c r="A96" s="1">
        <f>HYPERLINK("http://www.twitter.com/NathanBLawrence/status/995444412141506570", "995444412141506570")</f>
        <v/>
      </c>
      <c r="B96" s="2" t="n">
        <v>43232.97472222222</v>
      </c>
      <c r="C96" t="n">
        <v>0</v>
      </c>
      <c r="D96" t="n">
        <v>1</v>
      </c>
      <c r="E96" t="s">
        <v>107</v>
      </c>
      <c r="F96" t="s"/>
      <c r="G96" t="s"/>
      <c r="H96" t="s"/>
      <c r="I96" t="s"/>
      <c r="J96" t="n">
        <v>0</v>
      </c>
      <c r="K96" t="n">
        <v>0</v>
      </c>
      <c r="L96" t="n">
        <v>1</v>
      </c>
      <c r="M96" t="n">
        <v>0</v>
      </c>
    </row>
    <row r="97" spans="1:13">
      <c r="A97" s="1">
        <f>HYPERLINK("http://www.twitter.com/NathanBLawrence/status/995444103411392517", "995444103411392517")</f>
        <v/>
      </c>
      <c r="B97" s="2" t="n">
        <v>43232.97387731481</v>
      </c>
      <c r="C97" t="n">
        <v>0</v>
      </c>
      <c r="D97" t="n">
        <v>16</v>
      </c>
      <c r="E97" t="s">
        <v>108</v>
      </c>
      <c r="F97" t="s"/>
      <c r="G97" t="s"/>
      <c r="H97" t="s"/>
      <c r="I97" t="s"/>
      <c r="J97" t="n">
        <v>-0.0258</v>
      </c>
      <c r="K97" t="n">
        <v>0.105</v>
      </c>
      <c r="L97" t="n">
        <v>0.795</v>
      </c>
      <c r="M97" t="n">
        <v>0.1</v>
      </c>
    </row>
    <row r="98" spans="1:13">
      <c r="A98" s="1">
        <f>HYPERLINK("http://www.twitter.com/NathanBLawrence/status/994744002854432768", "994744002854432768")</f>
        <v/>
      </c>
      <c r="B98" s="2" t="n">
        <v>43231.0419675926</v>
      </c>
      <c r="C98" t="n">
        <v>0</v>
      </c>
      <c r="D98" t="n">
        <v>1</v>
      </c>
      <c r="E98" t="s">
        <v>109</v>
      </c>
      <c r="F98" t="s"/>
      <c r="G98" t="s"/>
      <c r="H98" t="s"/>
      <c r="I98" t="s"/>
      <c r="J98" t="n">
        <v>-0.6739000000000001</v>
      </c>
      <c r="K98" t="n">
        <v>0.259</v>
      </c>
      <c r="L98" t="n">
        <v>0.741</v>
      </c>
      <c r="M98" t="n">
        <v>0</v>
      </c>
    </row>
    <row r="99" spans="1:13">
      <c r="A99" s="1">
        <f>HYPERLINK("http://www.twitter.com/NathanBLawrence/status/994743704924639232", "994743704924639232")</f>
        <v/>
      </c>
      <c r="B99" s="2" t="n">
        <v>43231.04114583333</v>
      </c>
      <c r="C99" t="n">
        <v>1</v>
      </c>
      <c r="D99" t="n">
        <v>0</v>
      </c>
      <c r="E99" t="s">
        <v>110</v>
      </c>
      <c r="F99">
        <f>HYPERLINK("http://pbs.twimg.com/media/Dc4KH1RXcAAyqfb.jpg", "http://pbs.twimg.com/media/Dc4KH1RXcAAyqfb.jpg")</f>
        <v/>
      </c>
      <c r="G99" t="s"/>
      <c r="H99" t="s"/>
      <c r="I99" t="s"/>
      <c r="J99" t="n">
        <v>0.5473</v>
      </c>
      <c r="K99" t="n">
        <v>0</v>
      </c>
      <c r="L99" t="n">
        <v>0.872</v>
      </c>
      <c r="M99" t="n">
        <v>0.128</v>
      </c>
    </row>
    <row r="100" spans="1:13">
      <c r="A100" s="1">
        <f>HYPERLINK("http://www.twitter.com/NathanBLawrence/status/994742706604789760", "994742706604789760")</f>
        <v/>
      </c>
      <c r="B100" s="2" t="n">
        <v>43231.03839120371</v>
      </c>
      <c r="C100" t="n">
        <v>0</v>
      </c>
      <c r="D100" t="n">
        <v>0</v>
      </c>
      <c r="E100" t="s">
        <v>111</v>
      </c>
      <c r="F100" t="s"/>
      <c r="G100" t="s"/>
      <c r="H100" t="s"/>
      <c r="I100" t="s"/>
      <c r="J100" t="n">
        <v>-0.3182</v>
      </c>
      <c r="K100" t="n">
        <v>0.093</v>
      </c>
      <c r="L100" t="n">
        <v>0.86</v>
      </c>
      <c r="M100" t="n">
        <v>0.047</v>
      </c>
    </row>
    <row r="101" spans="1:13">
      <c r="A101" s="1">
        <f>HYPERLINK("http://www.twitter.com/NathanBLawrence/status/994741937113587712", "994741937113587712")</f>
        <v/>
      </c>
      <c r="B101" s="2" t="n">
        <v>43231.03626157407</v>
      </c>
      <c r="C101" t="n">
        <v>1</v>
      </c>
      <c r="D101" t="n">
        <v>0</v>
      </c>
      <c r="E101" t="s">
        <v>112</v>
      </c>
      <c r="F101" t="s"/>
      <c r="G101" t="s"/>
      <c r="H101" t="s"/>
      <c r="I101" t="s"/>
      <c r="J101" t="n">
        <v>-0.3182</v>
      </c>
      <c r="K101" t="n">
        <v>0.211</v>
      </c>
      <c r="L101" t="n">
        <v>0.675</v>
      </c>
      <c r="M101" t="n">
        <v>0.114</v>
      </c>
    </row>
    <row r="102" spans="1:13">
      <c r="A102" s="1">
        <f>HYPERLINK("http://www.twitter.com/NathanBLawrence/status/994740456209731584", "994740456209731584")</f>
        <v/>
      </c>
      <c r="B102" s="2" t="n">
        <v>43231.03217592592</v>
      </c>
      <c r="C102" t="n">
        <v>1</v>
      </c>
      <c r="D102" t="n">
        <v>0</v>
      </c>
      <c r="E102" t="s">
        <v>113</v>
      </c>
      <c r="F102" t="s"/>
      <c r="G102" t="s"/>
      <c r="H102" t="s"/>
      <c r="I102" t="s"/>
      <c r="J102" t="n">
        <v>0</v>
      </c>
      <c r="K102" t="n">
        <v>0</v>
      </c>
      <c r="L102" t="n">
        <v>1</v>
      </c>
      <c r="M102" t="n">
        <v>0</v>
      </c>
    </row>
    <row r="103" spans="1:13">
      <c r="A103" s="1">
        <f>HYPERLINK("http://www.twitter.com/NathanBLawrence/status/994738319593558018", "994738319593558018")</f>
        <v/>
      </c>
      <c r="B103" s="2" t="n">
        <v>43231.02628472223</v>
      </c>
      <c r="C103" t="n">
        <v>0</v>
      </c>
      <c r="D103" t="n">
        <v>10</v>
      </c>
      <c r="E103" t="s">
        <v>114</v>
      </c>
      <c r="F103">
        <f>HYPERLINK("http://pbs.twimg.com/media/DctmJTzWsAgWs27.jpg", "http://pbs.twimg.com/media/DctmJTzWsAgWs27.jpg")</f>
        <v/>
      </c>
      <c r="G103" t="s"/>
      <c r="H103" t="s"/>
      <c r="I103" t="s"/>
      <c r="J103" t="n">
        <v>0.5859</v>
      </c>
      <c r="K103" t="n">
        <v>0</v>
      </c>
      <c r="L103" t="n">
        <v>0.652</v>
      </c>
      <c r="M103" t="n">
        <v>0.348</v>
      </c>
    </row>
    <row r="104" spans="1:13">
      <c r="A104" s="1">
        <f>HYPERLINK("http://www.twitter.com/NathanBLawrence/status/994738290216534016", "994738290216534016")</f>
        <v/>
      </c>
      <c r="B104" s="2" t="n">
        <v>43231.0262037037</v>
      </c>
      <c r="C104" t="n">
        <v>0</v>
      </c>
      <c r="D104" t="n">
        <v>8</v>
      </c>
      <c r="E104" t="s">
        <v>115</v>
      </c>
      <c r="F104">
        <f>HYPERLINK("http://pbs.twimg.com/media/Dc2mW9hW0AMDhJY.jpg", "http://pbs.twimg.com/media/Dc2mW9hW0AMDhJY.jpg")</f>
        <v/>
      </c>
      <c r="G104" t="s"/>
      <c r="H104" t="s"/>
      <c r="I104" t="s"/>
      <c r="J104" t="n">
        <v>0.634</v>
      </c>
      <c r="K104" t="n">
        <v>0</v>
      </c>
      <c r="L104" t="n">
        <v>0.767</v>
      </c>
      <c r="M104" t="n">
        <v>0.233</v>
      </c>
    </row>
    <row r="105" spans="1:13">
      <c r="A105" s="1">
        <f>HYPERLINK("http://www.twitter.com/NathanBLawrence/status/994737765769207808", "994737765769207808")</f>
        <v/>
      </c>
      <c r="B105" s="2" t="n">
        <v>43231.02475694445</v>
      </c>
      <c r="C105" t="n">
        <v>5</v>
      </c>
      <c r="D105" t="n">
        <v>1</v>
      </c>
      <c r="E105" t="s">
        <v>116</v>
      </c>
      <c r="F105">
        <f>HYPERLINK("http://pbs.twimg.com/media/Dc4EuFjUwAArZFN.jpg", "http://pbs.twimg.com/media/Dc4EuFjUwAArZFN.jpg")</f>
        <v/>
      </c>
      <c r="G105" t="s"/>
      <c r="H105" t="s"/>
      <c r="I105" t="s"/>
      <c r="J105" t="n">
        <v>0</v>
      </c>
      <c r="K105" t="n">
        <v>0</v>
      </c>
      <c r="L105" t="n">
        <v>1</v>
      </c>
      <c r="M105" t="n">
        <v>0</v>
      </c>
    </row>
    <row r="106" spans="1:13">
      <c r="A106" s="1">
        <f>HYPERLINK("http://www.twitter.com/NathanBLawrence/status/994736441153466368", "994736441153466368")</f>
        <v/>
      </c>
      <c r="B106" s="2" t="n">
        <v>43231.02109953704</v>
      </c>
      <c r="C106" t="n">
        <v>1</v>
      </c>
      <c r="D106" t="n">
        <v>0</v>
      </c>
      <c r="E106" t="s">
        <v>117</v>
      </c>
      <c r="F106">
        <f>HYPERLINK("http://pbs.twimg.com/media/Dc4DhFLWAAAzHsd.jpg", "http://pbs.twimg.com/media/Dc4DhFLWAAAzHsd.jpg")</f>
        <v/>
      </c>
      <c r="G106" t="s"/>
      <c r="H106" t="s"/>
      <c r="I106" t="s"/>
      <c r="J106" t="n">
        <v>0</v>
      </c>
      <c r="K106" t="n">
        <v>0</v>
      </c>
      <c r="L106" t="n">
        <v>1</v>
      </c>
      <c r="M106" t="n">
        <v>0</v>
      </c>
    </row>
    <row r="107" spans="1:13">
      <c r="A107" s="1">
        <f>HYPERLINK("http://www.twitter.com/NathanBLawrence/status/994734624323579905", "994734624323579905")</f>
        <v/>
      </c>
      <c r="B107" s="2" t="n">
        <v>43231.01608796296</v>
      </c>
      <c r="C107" t="n">
        <v>5</v>
      </c>
      <c r="D107" t="n">
        <v>1</v>
      </c>
      <c r="E107" t="s">
        <v>118</v>
      </c>
      <c r="F107">
        <f>HYPERLINK("http://pbs.twimg.com/media/Dc4B3c3WsAAdsBY.jpg", "http://pbs.twimg.com/media/Dc4B3c3WsAAdsBY.jpg")</f>
        <v/>
      </c>
      <c r="G107" t="s"/>
      <c r="H107" t="s"/>
      <c r="I107" t="s"/>
      <c r="J107" t="n">
        <v>-0.3612</v>
      </c>
      <c r="K107" t="n">
        <v>0.111</v>
      </c>
      <c r="L107" t="n">
        <v>0.889</v>
      </c>
      <c r="M107" t="n">
        <v>0</v>
      </c>
    </row>
    <row r="108" spans="1:13">
      <c r="A108" s="1">
        <f>HYPERLINK("http://www.twitter.com/NathanBLawrence/status/994734111486021633", "994734111486021633")</f>
        <v/>
      </c>
      <c r="B108" s="2" t="n">
        <v>43231.01467592592</v>
      </c>
      <c r="C108" t="n">
        <v>3</v>
      </c>
      <c r="D108" t="n">
        <v>0</v>
      </c>
      <c r="E108" t="s">
        <v>119</v>
      </c>
      <c r="F108">
        <f>HYPERLINK("http://pbs.twimg.com/media/Dc4BZfeW0AAYvU5.jpg", "http://pbs.twimg.com/media/Dc4BZfeW0AAYvU5.jpg")</f>
        <v/>
      </c>
      <c r="G108" t="s"/>
      <c r="H108" t="s"/>
      <c r="I108" t="s"/>
      <c r="J108" t="n">
        <v>0.3885</v>
      </c>
      <c r="K108" t="n">
        <v>0</v>
      </c>
      <c r="L108" t="n">
        <v>0.752</v>
      </c>
      <c r="M108" t="n">
        <v>0.248</v>
      </c>
    </row>
    <row r="109" spans="1:13">
      <c r="A109" s="1">
        <f>HYPERLINK("http://www.twitter.com/NathanBLawrence/status/994733820279689216", "994733820279689216")</f>
        <v/>
      </c>
      <c r="B109" s="2" t="n">
        <v>43231.01386574074</v>
      </c>
      <c r="C109" t="n">
        <v>3</v>
      </c>
      <c r="D109" t="n">
        <v>1</v>
      </c>
      <c r="E109" t="s">
        <v>120</v>
      </c>
      <c r="F109">
        <f>HYPERLINK("http://pbs.twimg.com/media/Dc4BImVX0AAuzMf.jpg", "http://pbs.twimg.com/media/Dc4BImVX0AAuzMf.jpg")</f>
        <v/>
      </c>
      <c r="G109" t="s"/>
      <c r="H109" t="s"/>
      <c r="I109" t="s"/>
      <c r="J109" t="n">
        <v>-0.1343</v>
      </c>
      <c r="K109" t="n">
        <v>0.124</v>
      </c>
      <c r="L109" t="n">
        <v>0.771</v>
      </c>
      <c r="M109" t="n">
        <v>0.104</v>
      </c>
    </row>
    <row r="110" spans="1:13">
      <c r="A110" s="1">
        <f>HYPERLINK("http://www.twitter.com/NathanBLawrence/status/994733364648214528", "994733364648214528")</f>
        <v/>
      </c>
      <c r="B110" s="2" t="n">
        <v>43231.01261574074</v>
      </c>
      <c r="C110" t="n">
        <v>2</v>
      </c>
      <c r="D110" t="n">
        <v>0</v>
      </c>
      <c r="E110" t="s">
        <v>121</v>
      </c>
      <c r="F110">
        <f>HYPERLINK("http://pbs.twimg.com/media/Dc4At51W4AAYMWd.jpg", "http://pbs.twimg.com/media/Dc4At51W4AAYMWd.jpg")</f>
        <v/>
      </c>
      <c r="G110" t="s"/>
      <c r="H110" t="s"/>
      <c r="I110" t="s"/>
      <c r="J110" t="n">
        <v>0</v>
      </c>
      <c r="K110" t="n">
        <v>0</v>
      </c>
      <c r="L110" t="n">
        <v>1</v>
      </c>
      <c r="M110" t="n">
        <v>0</v>
      </c>
    </row>
    <row r="111" spans="1:13">
      <c r="A111" s="1">
        <f>HYPERLINK("http://www.twitter.com/NathanBLawrence/status/994733218535534594", "994733218535534594")</f>
        <v/>
      </c>
      <c r="B111" s="2" t="n">
        <v>43231.01221064815</v>
      </c>
      <c r="C111" t="n">
        <v>2</v>
      </c>
      <c r="D111" t="n">
        <v>0</v>
      </c>
      <c r="E111" t="s">
        <v>122</v>
      </c>
      <c r="F111">
        <f>HYPERLINK("http://pbs.twimg.com/media/Dc4AlXRX4AIJTcV.jpg", "http://pbs.twimg.com/media/Dc4AlXRX4AIJTcV.jpg")</f>
        <v/>
      </c>
      <c r="G111" t="s"/>
      <c r="H111" t="s"/>
      <c r="I111" t="s"/>
      <c r="J111" t="n">
        <v>-0.4003</v>
      </c>
      <c r="K111" t="n">
        <v>0.23</v>
      </c>
      <c r="L111" t="n">
        <v>0.77</v>
      </c>
      <c r="M111" t="n">
        <v>0</v>
      </c>
    </row>
    <row r="112" spans="1:13">
      <c r="A112" s="1">
        <f>HYPERLINK("http://www.twitter.com/NathanBLawrence/status/994732964415188993", "994732964415188993")</f>
        <v/>
      </c>
      <c r="B112" s="2" t="n">
        <v>43231.01150462963</v>
      </c>
      <c r="C112" t="n">
        <v>1</v>
      </c>
      <c r="D112" t="n">
        <v>0</v>
      </c>
      <c r="E112" t="s">
        <v>123</v>
      </c>
      <c r="F112">
        <f>HYPERLINK("http://pbs.twimg.com/media/Dc4AWqoXUAAnnRF.jpg", "http://pbs.twimg.com/media/Dc4AWqoXUAAnnRF.jpg")</f>
        <v/>
      </c>
      <c r="G112" t="s"/>
      <c r="H112" t="s"/>
      <c r="I112" t="s"/>
      <c r="J112" t="n">
        <v>0</v>
      </c>
      <c r="K112" t="n">
        <v>0</v>
      </c>
      <c r="L112" t="n">
        <v>1</v>
      </c>
      <c r="M112" t="n">
        <v>0</v>
      </c>
    </row>
    <row r="113" spans="1:13">
      <c r="A113" s="1">
        <f>HYPERLINK("http://www.twitter.com/NathanBLawrence/status/994732846265888768", "994732846265888768")</f>
        <v/>
      </c>
      <c r="B113" s="2" t="n">
        <v>43231.01118055556</v>
      </c>
      <c r="C113" t="n">
        <v>1</v>
      </c>
      <c r="D113" t="n">
        <v>0</v>
      </c>
      <c r="E113" t="s">
        <v>124</v>
      </c>
      <c r="F113">
        <f>HYPERLINK("http://pbs.twimg.com/media/Dc4APymWAAAa0ag.jpg", "http://pbs.twimg.com/media/Dc4APymWAAAa0ag.jpg")</f>
        <v/>
      </c>
      <c r="G113" t="s"/>
      <c r="H113" t="s"/>
      <c r="I113" t="s"/>
      <c r="J113" t="n">
        <v>0</v>
      </c>
      <c r="K113" t="n">
        <v>0</v>
      </c>
      <c r="L113" t="n">
        <v>1</v>
      </c>
      <c r="M113" t="n">
        <v>0</v>
      </c>
    </row>
    <row r="114" spans="1:13">
      <c r="A114" s="1">
        <f>HYPERLINK("http://www.twitter.com/NathanBLawrence/status/994732709615415296", "994732709615415296")</f>
        <v/>
      </c>
      <c r="B114" s="2" t="n">
        <v>43231.01079861111</v>
      </c>
      <c r="C114" t="n">
        <v>1</v>
      </c>
      <c r="D114" t="n">
        <v>0</v>
      </c>
      <c r="E114" t="s">
        <v>125</v>
      </c>
      <c r="F114">
        <f>HYPERLINK("http://pbs.twimg.com/media/Dc4AH1-WAAAmJdy.jpg", "http://pbs.twimg.com/media/Dc4AH1-WAAAmJdy.jpg")</f>
        <v/>
      </c>
      <c r="G114" t="s"/>
      <c r="H114" t="s"/>
      <c r="I114" t="s"/>
      <c r="J114" t="n">
        <v>0</v>
      </c>
      <c r="K114" t="n">
        <v>0</v>
      </c>
      <c r="L114" t="n">
        <v>1</v>
      </c>
      <c r="M114" t="n">
        <v>0</v>
      </c>
    </row>
    <row r="115" spans="1:13">
      <c r="A115" s="1">
        <f>HYPERLINK("http://www.twitter.com/NathanBLawrence/status/994622523936526337", "994622523936526337")</f>
        <v/>
      </c>
      <c r="B115" s="2" t="n">
        <v>43230.70674768519</v>
      </c>
      <c r="C115" t="n">
        <v>0</v>
      </c>
      <c r="D115" t="n">
        <v>4</v>
      </c>
      <c r="E115" t="s">
        <v>126</v>
      </c>
      <c r="F115" t="s"/>
      <c r="G115" t="s"/>
      <c r="H115" t="s"/>
      <c r="I115" t="s"/>
      <c r="J115" t="n">
        <v>-0.7901</v>
      </c>
      <c r="K115" t="n">
        <v>0.291</v>
      </c>
      <c r="L115" t="n">
        <v>0.709</v>
      </c>
      <c r="M115" t="n">
        <v>0</v>
      </c>
    </row>
    <row r="116" spans="1:13">
      <c r="A116" s="1">
        <f>HYPERLINK("http://www.twitter.com/NathanBLawrence/status/994622270663426048", "994622270663426048")</f>
        <v/>
      </c>
      <c r="B116" s="2" t="n">
        <v>43230.70605324074</v>
      </c>
      <c r="C116" t="n">
        <v>9</v>
      </c>
      <c r="D116" t="n">
        <v>8</v>
      </c>
      <c r="E116" t="s">
        <v>127</v>
      </c>
      <c r="F116" t="s"/>
      <c r="G116" t="s"/>
      <c r="H116" t="s"/>
      <c r="I116" t="s"/>
      <c r="J116" t="n">
        <v>-0.7458</v>
      </c>
      <c r="K116" t="n">
        <v>0.202</v>
      </c>
      <c r="L116" t="n">
        <v>0.798</v>
      </c>
      <c r="M116" t="n">
        <v>0</v>
      </c>
    </row>
    <row r="117" spans="1:13">
      <c r="A117" s="1">
        <f>HYPERLINK("http://www.twitter.com/NathanBLawrence/status/994621070446645248", "994621070446645248")</f>
        <v/>
      </c>
      <c r="B117" s="2" t="n">
        <v>43230.70274305555</v>
      </c>
      <c r="C117" t="n">
        <v>0</v>
      </c>
      <c r="D117" t="n">
        <v>1</v>
      </c>
      <c r="E117" t="s">
        <v>128</v>
      </c>
      <c r="F117" t="s"/>
      <c r="G117" t="s"/>
      <c r="H117" t="s"/>
      <c r="I117" t="s"/>
      <c r="J117" t="n">
        <v>-0.7184</v>
      </c>
      <c r="K117" t="n">
        <v>0.261</v>
      </c>
      <c r="L117" t="n">
        <v>0.739</v>
      </c>
      <c r="M117" t="n">
        <v>0</v>
      </c>
    </row>
    <row r="118" spans="1:13">
      <c r="A118" s="1">
        <f>HYPERLINK("http://www.twitter.com/NathanBLawrence/status/994620963118551041", "994620963118551041")</f>
        <v/>
      </c>
      <c r="B118" s="2" t="n">
        <v>43230.70244212963</v>
      </c>
      <c r="C118" t="n">
        <v>0</v>
      </c>
      <c r="D118" t="n">
        <v>3</v>
      </c>
      <c r="E118" t="s">
        <v>129</v>
      </c>
      <c r="F118">
        <f>HYPERLINK("http://pbs.twimg.com/media/Dc2Rrb5UQAEpo7u.jpg", "http://pbs.twimg.com/media/Dc2Rrb5UQAEpo7u.jpg")</f>
        <v/>
      </c>
      <c r="G118" t="s"/>
      <c r="H118" t="s"/>
      <c r="I118" t="s"/>
      <c r="J118" t="n">
        <v>0.4019</v>
      </c>
      <c r="K118" t="n">
        <v>0</v>
      </c>
      <c r="L118" t="n">
        <v>0.886</v>
      </c>
      <c r="M118" t="n">
        <v>0.114</v>
      </c>
    </row>
    <row r="119" spans="1:13">
      <c r="A119" s="1">
        <f>HYPERLINK("http://www.twitter.com/NathanBLawrence/status/994620669722791937", "994620669722791937")</f>
        <v/>
      </c>
      <c r="B119" s="2" t="n">
        <v>43230.70163194444</v>
      </c>
      <c r="C119" t="n">
        <v>0</v>
      </c>
      <c r="D119" t="n">
        <v>3</v>
      </c>
      <c r="E119" t="s">
        <v>130</v>
      </c>
      <c r="F119">
        <f>HYPERLINK("http://pbs.twimg.com/media/Dc1SbQOVMAIdZ81.jpg", "http://pbs.twimg.com/media/Dc1SbQOVMAIdZ81.jpg")</f>
        <v/>
      </c>
      <c r="G119" t="s"/>
      <c r="H119" t="s"/>
      <c r="I119" t="s"/>
      <c r="J119" t="n">
        <v>0</v>
      </c>
      <c r="K119" t="n">
        <v>0</v>
      </c>
      <c r="L119" t="n">
        <v>1</v>
      </c>
      <c r="M119" t="n">
        <v>0</v>
      </c>
    </row>
    <row r="120" spans="1:13">
      <c r="A120" s="1">
        <f>HYPERLINK("http://www.twitter.com/NathanBLawrence/status/994619025006256128", "994619025006256128")</f>
        <v/>
      </c>
      <c r="B120" s="2" t="n">
        <v>43230.69709490741</v>
      </c>
      <c r="C120" t="n">
        <v>0</v>
      </c>
      <c r="D120" t="n">
        <v>21</v>
      </c>
      <c r="E120" t="s">
        <v>131</v>
      </c>
      <c r="F120">
        <f>HYPERLINK("http://pbs.twimg.com/media/Dc2WIHeVwAAQWB3.jpg", "http://pbs.twimg.com/media/Dc2WIHeVwAAQWB3.jpg")</f>
        <v/>
      </c>
      <c r="G120" t="s"/>
      <c r="H120" t="s"/>
      <c r="I120" t="s"/>
      <c r="J120" t="n">
        <v>0.4404</v>
      </c>
      <c r="K120" t="n">
        <v>0</v>
      </c>
      <c r="L120" t="n">
        <v>0.896</v>
      </c>
      <c r="M120" t="n">
        <v>0.104</v>
      </c>
    </row>
    <row r="121" spans="1:13">
      <c r="A121" s="1">
        <f>HYPERLINK("http://www.twitter.com/NathanBLawrence/status/994618943833890816", "994618943833890816")</f>
        <v/>
      </c>
      <c r="B121" s="2" t="n">
        <v>43230.69686342592</v>
      </c>
      <c r="C121" t="n">
        <v>12</v>
      </c>
      <c r="D121" t="n">
        <v>10</v>
      </c>
      <c r="E121" t="s">
        <v>132</v>
      </c>
      <c r="F121">
        <f>HYPERLINK("http://pbs.twimg.com/media/Dc2YpqeXUAAfLRM.jpg", "http://pbs.twimg.com/media/Dc2YpqeXUAAfLRM.jpg")</f>
        <v/>
      </c>
      <c r="G121" t="s"/>
      <c r="H121" t="s"/>
      <c r="I121" t="s"/>
      <c r="J121" t="n">
        <v>0</v>
      </c>
      <c r="K121" t="n">
        <v>0</v>
      </c>
      <c r="L121" t="n">
        <v>1</v>
      </c>
      <c r="M121" t="n">
        <v>0</v>
      </c>
    </row>
    <row r="122" spans="1:13">
      <c r="A122" s="1">
        <f>HYPERLINK("http://www.twitter.com/NathanBLawrence/status/994617749199519746", "994617749199519746")</f>
        <v/>
      </c>
      <c r="B122" s="2" t="n">
        <v>43230.69357638889</v>
      </c>
      <c r="C122" t="n">
        <v>0</v>
      </c>
      <c r="D122" t="n">
        <v>0</v>
      </c>
      <c r="E122" t="s">
        <v>133</v>
      </c>
      <c r="F122" t="s"/>
      <c r="G122" t="s"/>
      <c r="H122" t="s"/>
      <c r="I122" t="s"/>
      <c r="J122" t="n">
        <v>-0.296</v>
      </c>
      <c r="K122" t="n">
        <v>0.216</v>
      </c>
      <c r="L122" t="n">
        <v>0.784</v>
      </c>
      <c r="M122" t="n">
        <v>0</v>
      </c>
    </row>
    <row r="123" spans="1:13">
      <c r="A123" s="1">
        <f>HYPERLINK("http://www.twitter.com/NathanBLawrence/status/993922846538784770", "993922846538784770")</f>
        <v/>
      </c>
      <c r="B123" s="2" t="n">
        <v>43228.77600694444</v>
      </c>
      <c r="C123" t="n">
        <v>0</v>
      </c>
      <c r="D123" t="n">
        <v>11</v>
      </c>
      <c r="E123" t="s">
        <v>134</v>
      </c>
      <c r="F123" t="s"/>
      <c r="G123" t="s"/>
      <c r="H123" t="s"/>
      <c r="I123" t="s"/>
      <c r="J123" t="n">
        <v>0</v>
      </c>
      <c r="K123" t="n">
        <v>0</v>
      </c>
      <c r="L123" t="n">
        <v>1</v>
      </c>
      <c r="M123" t="n">
        <v>0</v>
      </c>
    </row>
    <row r="124" spans="1:13">
      <c r="A124" s="1">
        <f>HYPERLINK("http://www.twitter.com/NathanBLawrence/status/993922637754785792", "993922637754785792")</f>
        <v/>
      </c>
      <c r="B124" s="2" t="n">
        <v>43228.77542824074</v>
      </c>
      <c r="C124" t="n">
        <v>0</v>
      </c>
      <c r="D124" t="n">
        <v>2</v>
      </c>
      <c r="E124" t="s">
        <v>135</v>
      </c>
      <c r="F124">
        <f>HYPERLINK("http://pbs.twimg.com/media/DcsRtG8W4AEPOV7.jpg", "http://pbs.twimg.com/media/DcsRtG8W4AEPOV7.jpg")</f>
        <v/>
      </c>
      <c r="G124" t="s"/>
      <c r="H124" t="s"/>
      <c r="I124" t="s"/>
      <c r="J124" t="n">
        <v>0</v>
      </c>
      <c r="K124" t="n">
        <v>0</v>
      </c>
      <c r="L124" t="n">
        <v>1</v>
      </c>
      <c r="M124" t="n">
        <v>0</v>
      </c>
    </row>
    <row r="125" spans="1:13">
      <c r="A125" s="1">
        <f>HYPERLINK("http://www.twitter.com/NathanBLawrence/status/993922295449112576", "993922295449112576")</f>
        <v/>
      </c>
      <c r="B125" s="2" t="n">
        <v>43228.77449074074</v>
      </c>
      <c r="C125" t="n">
        <v>17</v>
      </c>
      <c r="D125" t="n">
        <v>13</v>
      </c>
      <c r="E125" t="s">
        <v>136</v>
      </c>
      <c r="F125">
        <f>HYPERLINK("http://pbs.twimg.com/media/DcsfDHuU8AE-h6k.jpg", "http://pbs.twimg.com/media/DcsfDHuU8AE-h6k.jpg")</f>
        <v/>
      </c>
      <c r="G125" t="s"/>
      <c r="H125" t="s"/>
      <c r="I125" t="s"/>
      <c r="J125" t="n">
        <v>-0.6908</v>
      </c>
      <c r="K125" t="n">
        <v>0.147</v>
      </c>
      <c r="L125" t="n">
        <v>0.853</v>
      </c>
      <c r="M125" t="n">
        <v>0</v>
      </c>
    </row>
    <row r="126" spans="1:13">
      <c r="A126" s="1">
        <f>HYPERLINK("http://www.twitter.com/NathanBLawrence/status/993919104821137408", "993919104821137408")</f>
        <v/>
      </c>
      <c r="B126" s="2" t="n">
        <v>43228.76568287037</v>
      </c>
      <c r="C126" t="n">
        <v>0</v>
      </c>
      <c r="D126" t="n">
        <v>12</v>
      </c>
      <c r="E126" t="s">
        <v>137</v>
      </c>
      <c r="F126" t="s"/>
      <c r="G126" t="s"/>
      <c r="H126" t="s"/>
      <c r="I126" t="s"/>
      <c r="J126" t="n">
        <v>0</v>
      </c>
      <c r="K126" t="n">
        <v>0</v>
      </c>
      <c r="L126" t="n">
        <v>1</v>
      </c>
      <c r="M126" t="n">
        <v>0</v>
      </c>
    </row>
    <row r="127" spans="1:13">
      <c r="A127" s="1">
        <f>HYPERLINK("http://www.twitter.com/NathanBLawrence/status/993919001876221953", "993919001876221953")</f>
        <v/>
      </c>
      <c r="B127" s="2" t="n">
        <v>43228.76539351852</v>
      </c>
      <c r="C127" t="n">
        <v>0</v>
      </c>
      <c r="D127" t="n">
        <v>24</v>
      </c>
      <c r="E127" t="s">
        <v>138</v>
      </c>
      <c r="F127">
        <f>HYPERLINK("http://pbs.twimg.com/media/DcruEZmWkAElq61.jpg", "http://pbs.twimg.com/media/DcruEZmWkAElq61.jpg")</f>
        <v/>
      </c>
      <c r="G127" t="s"/>
      <c r="H127" t="s"/>
      <c r="I127" t="s"/>
      <c r="J127" t="n">
        <v>0</v>
      </c>
      <c r="K127" t="n">
        <v>0</v>
      </c>
      <c r="L127" t="n">
        <v>1</v>
      </c>
      <c r="M127" t="n">
        <v>0</v>
      </c>
    </row>
    <row r="128" spans="1:13">
      <c r="A128" s="1">
        <f>HYPERLINK("http://www.twitter.com/NathanBLawrence/status/993667635471683584", "993667635471683584")</f>
        <v/>
      </c>
      <c r="B128" s="2" t="n">
        <v>43228.07175925926</v>
      </c>
      <c r="C128" t="n">
        <v>0</v>
      </c>
      <c r="D128" t="n">
        <v>6</v>
      </c>
      <c r="E128" t="s">
        <v>139</v>
      </c>
      <c r="F128" t="s"/>
      <c r="G128" t="s"/>
      <c r="H128" t="s"/>
      <c r="I128" t="s"/>
      <c r="J128" t="n">
        <v>-0.7882</v>
      </c>
      <c r="K128" t="n">
        <v>0.303</v>
      </c>
      <c r="L128" t="n">
        <v>0.697</v>
      </c>
      <c r="M128" t="n">
        <v>0</v>
      </c>
    </row>
    <row r="129" spans="1:13">
      <c r="A129" s="1">
        <f>HYPERLINK("http://www.twitter.com/NathanBLawrence/status/993667609324343297", "993667609324343297")</f>
        <v/>
      </c>
      <c r="B129" s="2" t="n">
        <v>43228.07168981482</v>
      </c>
      <c r="C129" t="n">
        <v>0</v>
      </c>
      <c r="D129" t="n">
        <v>10</v>
      </c>
      <c r="E129" t="s">
        <v>140</v>
      </c>
      <c r="F129">
        <f>HYPERLINK("http://pbs.twimg.com/media/Dcnt56NVAAABA8g.jpg", "http://pbs.twimg.com/media/Dcnt56NVAAABA8g.jpg")</f>
        <v/>
      </c>
      <c r="G129" t="s"/>
      <c r="H129" t="s"/>
      <c r="I129" t="s"/>
      <c r="J129" t="n">
        <v>0.5052</v>
      </c>
      <c r="K129" t="n">
        <v>0.108</v>
      </c>
      <c r="L129" t="n">
        <v>0.627</v>
      </c>
      <c r="M129" t="n">
        <v>0.265</v>
      </c>
    </row>
    <row r="130" spans="1:13">
      <c r="A130" s="1">
        <f>HYPERLINK("http://www.twitter.com/NathanBLawrence/status/993667596665880576", "993667596665880576")</f>
        <v/>
      </c>
      <c r="B130" s="2" t="n">
        <v>43228.07165509259</v>
      </c>
      <c r="C130" t="n">
        <v>0</v>
      </c>
      <c r="D130" t="n">
        <v>10</v>
      </c>
      <c r="E130" t="s">
        <v>141</v>
      </c>
      <c r="F130">
        <f>HYPERLINK("http://pbs.twimg.com/media/Dcns-1xVAAACqzL.jpg", "http://pbs.twimg.com/media/Dcns-1xVAAACqzL.jpg")</f>
        <v/>
      </c>
      <c r="G130" t="s"/>
      <c r="H130" t="s"/>
      <c r="I130" t="s"/>
      <c r="J130" t="n">
        <v>-0.4278</v>
      </c>
      <c r="K130" t="n">
        <v>0.196</v>
      </c>
      <c r="L130" t="n">
        <v>0.702</v>
      </c>
      <c r="M130" t="n">
        <v>0.101</v>
      </c>
    </row>
    <row r="131" spans="1:13">
      <c r="A131" s="1">
        <f>HYPERLINK("http://www.twitter.com/NathanBLawrence/status/993667579611942912", "993667579611942912")</f>
        <v/>
      </c>
      <c r="B131" s="2" t="n">
        <v>43228.07160879629</v>
      </c>
      <c r="C131" t="n">
        <v>0</v>
      </c>
      <c r="D131" t="n">
        <v>2</v>
      </c>
      <c r="E131" t="s">
        <v>142</v>
      </c>
      <c r="F131">
        <f>HYPERLINK("http://pbs.twimg.com/media/DcnptSOV4AEsclj.jpg", "http://pbs.twimg.com/media/DcnptSOV4AEsclj.jpg")</f>
        <v/>
      </c>
      <c r="G131" t="s"/>
      <c r="H131" t="s"/>
      <c r="I131" t="s"/>
      <c r="J131" t="n">
        <v>0</v>
      </c>
      <c r="K131" t="n">
        <v>0</v>
      </c>
      <c r="L131" t="n">
        <v>1</v>
      </c>
      <c r="M131" t="n">
        <v>0</v>
      </c>
    </row>
    <row r="132" spans="1:13">
      <c r="A132" s="1">
        <f>HYPERLINK("http://www.twitter.com/NathanBLawrence/status/993667566689312769", "993667566689312769")</f>
        <v/>
      </c>
      <c r="B132" s="2" t="n">
        <v>43228.07157407407</v>
      </c>
      <c r="C132" t="n">
        <v>0</v>
      </c>
      <c r="D132" t="n">
        <v>7</v>
      </c>
      <c r="E132" t="s">
        <v>143</v>
      </c>
      <c r="F132">
        <f>HYPERLINK("http://pbs.twimg.com/media/Dcnom7LV0AMeSHp.jpg", "http://pbs.twimg.com/media/Dcnom7LV0AMeSHp.jpg")</f>
        <v/>
      </c>
      <c r="G132" t="s"/>
      <c r="H132" t="s"/>
      <c r="I132" t="s"/>
      <c r="J132" t="n">
        <v>-0.3818</v>
      </c>
      <c r="K132" t="n">
        <v>0.115</v>
      </c>
      <c r="L132" t="n">
        <v>0.885</v>
      </c>
      <c r="M132" t="n">
        <v>0</v>
      </c>
    </row>
    <row r="133" spans="1:13">
      <c r="A133" s="1">
        <f>HYPERLINK("http://www.twitter.com/NathanBLawrence/status/993667552898375680", "993667552898375680")</f>
        <v/>
      </c>
      <c r="B133" s="2" t="n">
        <v>43228.07152777778</v>
      </c>
      <c r="C133" t="n">
        <v>0</v>
      </c>
      <c r="D133" t="n">
        <v>5</v>
      </c>
      <c r="E133" t="s">
        <v>144</v>
      </c>
      <c r="F133">
        <f>HYPERLINK("http://pbs.twimg.com/media/Dcnn6IiUQAAqMSn.jpg", "http://pbs.twimg.com/media/Dcnn6IiUQAAqMSn.jpg")</f>
        <v/>
      </c>
      <c r="G133" t="s"/>
      <c r="H133" t="s"/>
      <c r="I133" t="s"/>
      <c r="J133" t="n">
        <v>-0.5266999999999999</v>
      </c>
      <c r="K133" t="n">
        <v>0.139</v>
      </c>
      <c r="L133" t="n">
        <v>0.861</v>
      </c>
      <c r="M133" t="n">
        <v>0</v>
      </c>
    </row>
    <row r="134" spans="1:13">
      <c r="A134" s="1">
        <f>HYPERLINK("http://www.twitter.com/NathanBLawrence/status/993667535743668225", "993667535743668225")</f>
        <v/>
      </c>
      <c r="B134" s="2" t="n">
        <v>43228.07148148148</v>
      </c>
      <c r="C134" t="n">
        <v>0</v>
      </c>
      <c r="D134" t="n">
        <v>4</v>
      </c>
      <c r="E134" t="s">
        <v>145</v>
      </c>
      <c r="F134">
        <f>HYPERLINK("http://pbs.twimg.com/media/DcnmnoTUwAAazhw.jpg", "http://pbs.twimg.com/media/DcnmnoTUwAAazhw.jpg")</f>
        <v/>
      </c>
      <c r="G134" t="s"/>
      <c r="H134" t="s"/>
      <c r="I134" t="s"/>
      <c r="J134" t="n">
        <v>0</v>
      </c>
      <c r="K134" t="n">
        <v>0</v>
      </c>
      <c r="L134" t="n">
        <v>1</v>
      </c>
      <c r="M134" t="n">
        <v>0</v>
      </c>
    </row>
    <row r="135" spans="1:13">
      <c r="A135" s="1">
        <f>HYPERLINK("http://www.twitter.com/NathanBLawrence/status/993667478357233664", "993667478357233664")</f>
        <v/>
      </c>
      <c r="B135" s="2" t="n">
        <v>43228.07131944445</v>
      </c>
      <c r="C135" t="n">
        <v>0</v>
      </c>
      <c r="D135" t="n">
        <v>13</v>
      </c>
      <c r="E135" t="s">
        <v>146</v>
      </c>
      <c r="F135">
        <f>HYPERLINK("http://pbs.twimg.com/media/DcnlwuYV0AE_eoy.jpg", "http://pbs.twimg.com/media/DcnlwuYV0AE_eoy.jpg")</f>
        <v/>
      </c>
      <c r="G135" t="s"/>
      <c r="H135" t="s"/>
      <c r="I135" t="s"/>
      <c r="J135" t="n">
        <v>-0.5423</v>
      </c>
      <c r="K135" t="n">
        <v>0.156</v>
      </c>
      <c r="L135" t="n">
        <v>0.844</v>
      </c>
      <c r="M135" t="n">
        <v>0</v>
      </c>
    </row>
    <row r="136" spans="1:13">
      <c r="A136" s="1">
        <f>HYPERLINK("http://www.twitter.com/NathanBLawrence/status/993667128359292928", "993667128359292928")</f>
        <v/>
      </c>
      <c r="B136" s="2" t="n">
        <v>43228.0703587963</v>
      </c>
      <c r="C136" t="n">
        <v>0</v>
      </c>
      <c r="D136" t="n">
        <v>1</v>
      </c>
      <c r="E136" t="s">
        <v>147</v>
      </c>
      <c r="F136" t="s"/>
      <c r="G136" t="s"/>
      <c r="H136" t="s"/>
      <c r="I136" t="s"/>
      <c r="J136" t="n">
        <v>0.3182</v>
      </c>
      <c r="K136" t="n">
        <v>0</v>
      </c>
      <c r="L136" t="n">
        <v>0.6850000000000001</v>
      </c>
      <c r="M136" t="n">
        <v>0.315</v>
      </c>
    </row>
    <row r="137" spans="1:13">
      <c r="A137" s="1">
        <f>HYPERLINK("http://www.twitter.com/NathanBLawrence/status/993664828823699456", "993664828823699456")</f>
        <v/>
      </c>
      <c r="B137" s="2" t="n">
        <v>43228.0640162037</v>
      </c>
      <c r="C137" t="n">
        <v>12</v>
      </c>
      <c r="D137" t="n">
        <v>9</v>
      </c>
      <c r="E137" t="s">
        <v>148</v>
      </c>
      <c r="F137" t="s"/>
      <c r="G137" t="s"/>
      <c r="H137" t="s"/>
      <c r="I137" t="s"/>
      <c r="J137" t="n">
        <v>0.1531</v>
      </c>
      <c r="K137" t="n">
        <v>0.108</v>
      </c>
      <c r="L137" t="n">
        <v>0.729</v>
      </c>
      <c r="M137" t="n">
        <v>0.163</v>
      </c>
    </row>
    <row r="138" spans="1:13">
      <c r="A138" s="1">
        <f>HYPERLINK("http://www.twitter.com/NathanBLawrence/status/993663380257955842", "993663380257955842")</f>
        <v/>
      </c>
      <c r="B138" s="2" t="n">
        <v>43228.06001157407</v>
      </c>
      <c r="C138" t="n">
        <v>0</v>
      </c>
      <c r="D138" t="n">
        <v>18</v>
      </c>
      <c r="E138" t="s">
        <v>149</v>
      </c>
      <c r="F138">
        <f>HYPERLINK("http://pbs.twimg.com/media/Dcnq525U0AAroQj.jpg", "http://pbs.twimg.com/media/Dcnq525U0AAroQj.jpg")</f>
        <v/>
      </c>
      <c r="G138">
        <f>HYPERLINK("http://pbs.twimg.com/media/Dcnq6z9VAAAL5br.jpg", "http://pbs.twimg.com/media/Dcnq6z9VAAAL5br.jpg")</f>
        <v/>
      </c>
      <c r="H138">
        <f>HYPERLINK("http://pbs.twimg.com/media/Dcnq7MsUwAAZadH.jpg", "http://pbs.twimg.com/media/Dcnq7MsUwAAZadH.jpg")</f>
        <v/>
      </c>
      <c r="I138" t="s"/>
      <c r="J138" t="n">
        <v>0.5204</v>
      </c>
      <c r="K138" t="n">
        <v>0</v>
      </c>
      <c r="L138" t="n">
        <v>0.856</v>
      </c>
      <c r="M138" t="n">
        <v>0.144</v>
      </c>
    </row>
    <row r="139" spans="1:13">
      <c r="A139" s="1">
        <f>HYPERLINK("http://www.twitter.com/NathanBLawrence/status/993663245696290816", "993663245696290816")</f>
        <v/>
      </c>
      <c r="B139" s="2" t="n">
        <v>43228.0596412037</v>
      </c>
      <c r="C139" t="n">
        <v>0</v>
      </c>
      <c r="D139" t="n">
        <v>13</v>
      </c>
      <c r="E139" t="s">
        <v>150</v>
      </c>
      <c r="F139" t="s"/>
      <c r="G139" t="s"/>
      <c r="H139" t="s"/>
      <c r="I139" t="s"/>
      <c r="J139" t="n">
        <v>0</v>
      </c>
      <c r="K139" t="n">
        <v>0</v>
      </c>
      <c r="L139" t="n">
        <v>1</v>
      </c>
      <c r="M139" t="n">
        <v>0</v>
      </c>
    </row>
    <row r="140" spans="1:13">
      <c r="A140" s="1">
        <f>HYPERLINK("http://www.twitter.com/NathanBLawrence/status/993663123709136896", "993663123709136896")</f>
        <v/>
      </c>
      <c r="B140" s="2" t="n">
        <v>43228.05930555556</v>
      </c>
      <c r="C140" t="n">
        <v>0</v>
      </c>
      <c r="D140" t="n">
        <v>8</v>
      </c>
      <c r="E140" t="s">
        <v>151</v>
      </c>
      <c r="F140" t="s"/>
      <c r="G140" t="s"/>
      <c r="H140" t="s"/>
      <c r="I140" t="s"/>
      <c r="J140" t="n">
        <v>0.7644</v>
      </c>
      <c r="K140" t="n">
        <v>0</v>
      </c>
      <c r="L140" t="n">
        <v>0.678</v>
      </c>
      <c r="M140" t="n">
        <v>0.322</v>
      </c>
    </row>
    <row r="141" spans="1:13">
      <c r="A141" s="1">
        <f>HYPERLINK("http://www.twitter.com/NathanBLawrence/status/993663076393242624", "993663076393242624")</f>
        <v/>
      </c>
      <c r="B141" s="2" t="n">
        <v>43228.05917824074</v>
      </c>
      <c r="C141" t="n">
        <v>0</v>
      </c>
      <c r="D141" t="n">
        <v>6</v>
      </c>
      <c r="E141" t="s">
        <v>152</v>
      </c>
      <c r="F141" t="s"/>
      <c r="G141" t="s"/>
      <c r="H141" t="s"/>
      <c r="I141" t="s"/>
      <c r="J141" t="n">
        <v>0</v>
      </c>
      <c r="K141" t="n">
        <v>0</v>
      </c>
      <c r="L141" t="n">
        <v>1</v>
      </c>
      <c r="M141" t="n">
        <v>0</v>
      </c>
    </row>
    <row r="142" spans="1:13">
      <c r="A142" s="1">
        <f>HYPERLINK("http://www.twitter.com/NathanBLawrence/status/993503292725583873", "993503292725583873")</f>
        <v/>
      </c>
      <c r="B142" s="2" t="n">
        <v>43227.61826388889</v>
      </c>
      <c r="C142" t="n">
        <v>0</v>
      </c>
      <c r="D142" t="n">
        <v>22</v>
      </c>
      <c r="E142" t="s">
        <v>153</v>
      </c>
      <c r="F142">
        <f>HYPERLINK("http://pbs.twimg.com/media/Dcjv9DmXkAIYevh.jpg", "http://pbs.twimg.com/media/Dcjv9DmXkAIYevh.jpg")</f>
        <v/>
      </c>
      <c r="G142" t="s"/>
      <c r="H142" t="s"/>
      <c r="I142" t="s"/>
      <c r="J142" t="n">
        <v>0.7177</v>
      </c>
      <c r="K142" t="n">
        <v>0</v>
      </c>
      <c r="L142" t="n">
        <v>0.7</v>
      </c>
      <c r="M142" t="n">
        <v>0.3</v>
      </c>
    </row>
    <row r="143" spans="1:13">
      <c r="A143" s="1">
        <f>HYPERLINK("http://www.twitter.com/NathanBLawrence/status/993503244843454465", "993503244843454465")</f>
        <v/>
      </c>
      <c r="B143" s="2" t="n">
        <v>43227.618125</v>
      </c>
      <c r="C143" t="n">
        <v>0</v>
      </c>
      <c r="D143" t="n">
        <v>11</v>
      </c>
      <c r="E143" t="s">
        <v>154</v>
      </c>
      <c r="F143" t="s"/>
      <c r="G143" t="s"/>
      <c r="H143" t="s"/>
      <c r="I143" t="s"/>
      <c r="J143" t="n">
        <v>-0.1154</v>
      </c>
      <c r="K143" t="n">
        <v>0.125</v>
      </c>
      <c r="L143" t="n">
        <v>0.768</v>
      </c>
      <c r="M143" t="n">
        <v>0.107</v>
      </c>
    </row>
    <row r="144" spans="1:13">
      <c r="A144" s="1">
        <f>HYPERLINK("http://www.twitter.com/NathanBLawrence/status/993502597062545409", "993502597062545409")</f>
        <v/>
      </c>
      <c r="B144" s="2" t="n">
        <v>43227.61634259259</v>
      </c>
      <c r="C144" t="n">
        <v>0</v>
      </c>
      <c r="D144" t="n">
        <v>12</v>
      </c>
      <c r="E144" t="s">
        <v>155</v>
      </c>
      <c r="F144">
        <f>HYPERLINK("http://pbs.twimg.com/media/DcmbyNXVAAEh3zf.jpg", "http://pbs.twimg.com/media/DcmbyNXVAAEh3zf.jpg")</f>
        <v/>
      </c>
      <c r="G144" t="s"/>
      <c r="H144" t="s"/>
      <c r="I144" t="s"/>
      <c r="J144" t="n">
        <v>-0.5399</v>
      </c>
      <c r="K144" t="n">
        <v>0.17</v>
      </c>
      <c r="L144" t="n">
        <v>0.83</v>
      </c>
      <c r="M144" t="n">
        <v>0</v>
      </c>
    </row>
    <row r="145" spans="1:13">
      <c r="A145" s="1">
        <f>HYPERLINK("http://www.twitter.com/NathanBLawrence/status/993502478716014592", "993502478716014592")</f>
        <v/>
      </c>
      <c r="B145" s="2" t="n">
        <v>43227.61600694444</v>
      </c>
      <c r="C145" t="n">
        <v>0</v>
      </c>
      <c r="D145" t="n">
        <v>8</v>
      </c>
      <c r="E145" t="s">
        <v>156</v>
      </c>
      <c r="F145" t="s"/>
      <c r="G145" t="s"/>
      <c r="H145" t="s"/>
      <c r="I145" t="s"/>
      <c r="J145" t="n">
        <v>-0.1406</v>
      </c>
      <c r="K145" t="n">
        <v>0.092</v>
      </c>
      <c r="L145" t="n">
        <v>0.838</v>
      </c>
      <c r="M145" t="n">
        <v>0.07000000000000001</v>
      </c>
    </row>
    <row r="146" spans="1:13">
      <c r="A146" s="1">
        <f>HYPERLINK("http://www.twitter.com/NathanBLawrence/status/993502417244258305", "993502417244258305")</f>
        <v/>
      </c>
      <c r="B146" s="2" t="n">
        <v>43227.61584490741</v>
      </c>
      <c r="C146" t="n">
        <v>0</v>
      </c>
      <c r="D146" t="n">
        <v>19</v>
      </c>
      <c r="E146" t="s">
        <v>157</v>
      </c>
      <c r="F146">
        <f>HYPERLINK("http://pbs.twimg.com/media/DcjyMBCVwAAfETo.jpg", "http://pbs.twimg.com/media/DcjyMBCVwAAfETo.jpg")</f>
        <v/>
      </c>
      <c r="G146" t="s"/>
      <c r="H146" t="s"/>
      <c r="I146" t="s"/>
      <c r="J146" t="n">
        <v>0.5106000000000001</v>
      </c>
      <c r="K146" t="n">
        <v>0</v>
      </c>
      <c r="L146" t="n">
        <v>0.829</v>
      </c>
      <c r="M146" t="n">
        <v>0.171</v>
      </c>
    </row>
    <row r="147" spans="1:13">
      <c r="A147" s="1">
        <f>HYPERLINK("http://www.twitter.com/NathanBLawrence/status/993502351242776576", "993502351242776576")</f>
        <v/>
      </c>
      <c r="B147" s="2" t="n">
        <v>43227.61565972222</v>
      </c>
      <c r="C147" t="n">
        <v>0</v>
      </c>
      <c r="D147" t="n">
        <v>1</v>
      </c>
      <c r="E147" t="s">
        <v>158</v>
      </c>
      <c r="F147" t="s"/>
      <c r="G147" t="s"/>
      <c r="H147" t="s"/>
      <c r="I147" t="s"/>
      <c r="J147" t="n">
        <v>0.296</v>
      </c>
      <c r="K147" t="n">
        <v>0</v>
      </c>
      <c r="L147" t="n">
        <v>0.879</v>
      </c>
      <c r="M147" t="n">
        <v>0.121</v>
      </c>
    </row>
    <row r="148" spans="1:13">
      <c r="A148" s="1">
        <f>HYPERLINK("http://www.twitter.com/NathanBLawrence/status/993502313888264194", "993502313888264194")</f>
        <v/>
      </c>
      <c r="B148" s="2" t="n">
        <v>43227.61555555555</v>
      </c>
      <c r="C148" t="n">
        <v>0</v>
      </c>
      <c r="D148" t="n">
        <v>9</v>
      </c>
      <c r="E148" t="s">
        <v>159</v>
      </c>
      <c r="F148" t="s"/>
      <c r="G148" t="s"/>
      <c r="H148" t="s"/>
      <c r="I148" t="s"/>
      <c r="J148" t="n">
        <v>-0.25</v>
      </c>
      <c r="K148" t="n">
        <v>0.167</v>
      </c>
      <c r="L148" t="n">
        <v>0.833</v>
      </c>
      <c r="M148" t="n">
        <v>0</v>
      </c>
    </row>
    <row r="149" spans="1:13">
      <c r="A149" s="1">
        <f>HYPERLINK("http://www.twitter.com/NathanBLawrence/status/993502237254193152", "993502237254193152")</f>
        <v/>
      </c>
      <c r="B149" s="2" t="n">
        <v>43227.61534722222</v>
      </c>
      <c r="C149" t="n">
        <v>0</v>
      </c>
      <c r="D149" t="n">
        <v>3</v>
      </c>
      <c r="E149" t="s">
        <v>160</v>
      </c>
      <c r="F149">
        <f>HYPERLINK("http://pbs.twimg.com/media/Dcl6R7EW0AAHL2G.jpg", "http://pbs.twimg.com/media/Dcl6R7EW0AAHL2G.jpg")</f>
        <v/>
      </c>
      <c r="G149" t="s"/>
      <c r="H149" t="s"/>
      <c r="I149" t="s"/>
      <c r="J149" t="n">
        <v>0</v>
      </c>
      <c r="K149" t="n">
        <v>0</v>
      </c>
      <c r="L149" t="n">
        <v>1</v>
      </c>
      <c r="M149" t="n">
        <v>0</v>
      </c>
    </row>
    <row r="150" spans="1:13">
      <c r="A150" s="1">
        <f>HYPERLINK("http://www.twitter.com/NathanBLawrence/status/993502113132105729", "993502113132105729")</f>
        <v/>
      </c>
      <c r="B150" s="2" t="n">
        <v>43227.615</v>
      </c>
      <c r="C150" t="n">
        <v>0</v>
      </c>
      <c r="D150" t="n">
        <v>2</v>
      </c>
      <c r="E150" t="s">
        <v>161</v>
      </c>
      <c r="F150" t="s"/>
      <c r="G150" t="s"/>
      <c r="H150" t="s"/>
      <c r="I150" t="s"/>
      <c r="J150" t="n">
        <v>0.4084</v>
      </c>
      <c r="K150" t="n">
        <v>0.066</v>
      </c>
      <c r="L150" t="n">
        <v>0.805</v>
      </c>
      <c r="M150" t="n">
        <v>0.129</v>
      </c>
    </row>
    <row r="151" spans="1:13">
      <c r="A151" s="1">
        <f>HYPERLINK("http://www.twitter.com/NathanBLawrence/status/993502034748985344", "993502034748985344")</f>
        <v/>
      </c>
      <c r="B151" s="2" t="n">
        <v>43227.61479166667</v>
      </c>
      <c r="C151" t="n">
        <v>0</v>
      </c>
      <c r="D151" t="n">
        <v>3</v>
      </c>
      <c r="E151" t="s">
        <v>162</v>
      </c>
      <c r="F151" t="s"/>
      <c r="G151" t="s"/>
      <c r="H151" t="s"/>
      <c r="I151" t="s"/>
      <c r="J151" t="n">
        <v>0.34</v>
      </c>
      <c r="K151" t="n">
        <v>0</v>
      </c>
      <c r="L151" t="n">
        <v>0.714</v>
      </c>
      <c r="M151" t="n">
        <v>0.286</v>
      </c>
    </row>
    <row r="152" spans="1:13">
      <c r="A152" s="1">
        <f>HYPERLINK("http://www.twitter.com/NathanBLawrence/status/993501925877407744", "993501925877407744")</f>
        <v/>
      </c>
      <c r="B152" s="2" t="n">
        <v>43227.61449074074</v>
      </c>
      <c r="C152" t="n">
        <v>0</v>
      </c>
      <c r="D152" t="n">
        <v>13</v>
      </c>
      <c r="E152" t="s">
        <v>163</v>
      </c>
      <c r="F152">
        <f>HYPERLINK("http://pbs.twimg.com/media/DcmFJ-pV4AA8wNJ.jpg", "http://pbs.twimg.com/media/DcmFJ-pV4AA8wNJ.jpg")</f>
        <v/>
      </c>
      <c r="G152" t="s"/>
      <c r="H152" t="s"/>
      <c r="I152" t="s"/>
      <c r="J152" t="n">
        <v>-0.7783</v>
      </c>
      <c r="K152" t="n">
        <v>0.317</v>
      </c>
      <c r="L152" t="n">
        <v>0.6830000000000001</v>
      </c>
      <c r="M152" t="n">
        <v>0</v>
      </c>
    </row>
    <row r="153" spans="1:13">
      <c r="A153" s="1">
        <f>HYPERLINK("http://www.twitter.com/NathanBLawrence/status/993501840317837322", "993501840317837322")</f>
        <v/>
      </c>
      <c r="B153" s="2" t="n">
        <v>43227.61424768518</v>
      </c>
      <c r="C153" t="n">
        <v>0</v>
      </c>
      <c r="D153" t="n">
        <v>7</v>
      </c>
      <c r="E153" t="s">
        <v>164</v>
      </c>
      <c r="F153">
        <f>HYPERLINK("http://pbs.twimg.com/media/DcmXPO-V0AEn9uD.jpg", "http://pbs.twimg.com/media/DcmXPO-V0AEn9uD.jpg")</f>
        <v/>
      </c>
      <c r="G153" t="s"/>
      <c r="H153" t="s"/>
      <c r="I153" t="s"/>
      <c r="J153" t="n">
        <v>0.4939</v>
      </c>
      <c r="K153" t="n">
        <v>0</v>
      </c>
      <c r="L153" t="n">
        <v>0.849</v>
      </c>
      <c r="M153" t="n">
        <v>0.151</v>
      </c>
    </row>
    <row r="154" spans="1:13">
      <c r="A154" s="1">
        <f>HYPERLINK("http://www.twitter.com/NathanBLawrence/status/993501221313970178", "993501221313970178")</f>
        <v/>
      </c>
      <c r="B154" s="2" t="n">
        <v>43227.6125462963</v>
      </c>
      <c r="C154" t="n">
        <v>0</v>
      </c>
      <c r="D154" t="n">
        <v>19</v>
      </c>
      <c r="E154" t="s">
        <v>165</v>
      </c>
      <c r="F154">
        <f>HYPERLINK("http://pbs.twimg.com/media/DcmK_xuXUAIlMnd.jpg", "http://pbs.twimg.com/media/DcmK_xuXUAIlMnd.jpg")</f>
        <v/>
      </c>
      <c r="G154" t="s"/>
      <c r="H154" t="s"/>
      <c r="I154" t="s"/>
      <c r="J154" t="n">
        <v>0.5162</v>
      </c>
      <c r="K154" t="n">
        <v>0.068</v>
      </c>
      <c r="L154" t="n">
        <v>0.73</v>
      </c>
      <c r="M154" t="n">
        <v>0.203</v>
      </c>
    </row>
    <row r="155" spans="1:13">
      <c r="A155" s="1">
        <f>HYPERLINK("http://www.twitter.com/NathanBLawrence/status/993501097342926849", "993501097342926849")</f>
        <v/>
      </c>
      <c r="B155" s="2" t="n">
        <v>43227.61219907407</v>
      </c>
      <c r="C155" t="n">
        <v>0</v>
      </c>
      <c r="D155" t="n">
        <v>11</v>
      </c>
      <c r="E155" t="s">
        <v>166</v>
      </c>
      <c r="F155">
        <f>HYPERLINK("http://pbs.twimg.com/media/DcmBddFW4AAX3Ip.jpg", "http://pbs.twimg.com/media/DcmBddFW4AAX3Ip.jpg")</f>
        <v/>
      </c>
      <c r="G155">
        <f>HYPERLINK("http://pbs.twimg.com/media/DcmBeqvWkAAT7XP.jpg", "http://pbs.twimg.com/media/DcmBeqvWkAAT7XP.jpg")</f>
        <v/>
      </c>
      <c r="H155">
        <f>HYPERLINK("http://pbs.twimg.com/media/DcmBfoLX4AEBwMd.jpg", "http://pbs.twimg.com/media/DcmBfoLX4AEBwMd.jpg")</f>
        <v/>
      </c>
      <c r="I155">
        <f>HYPERLINK("http://pbs.twimg.com/media/DcmBg5PXkAAeOsB.jpg", "http://pbs.twimg.com/media/DcmBg5PXkAAeOsB.jpg")</f>
        <v/>
      </c>
      <c r="J155" t="n">
        <v>0</v>
      </c>
      <c r="K155" t="n">
        <v>0</v>
      </c>
      <c r="L155" t="n">
        <v>1</v>
      </c>
      <c r="M155" t="n">
        <v>0</v>
      </c>
    </row>
    <row r="156" spans="1:13">
      <c r="A156" s="1">
        <f>HYPERLINK("http://www.twitter.com/NathanBLawrence/status/992866166094868481", "992866166094868481")</f>
        <v/>
      </c>
      <c r="B156" s="2" t="n">
        <v>43225.86012731482</v>
      </c>
      <c r="C156" t="n">
        <v>0</v>
      </c>
      <c r="D156" t="n">
        <v>24</v>
      </c>
      <c r="E156" t="s">
        <v>167</v>
      </c>
      <c r="F156" t="s"/>
      <c r="G156" t="s"/>
      <c r="H156" t="s"/>
      <c r="I156" t="s"/>
      <c r="J156" t="n">
        <v>0.2023</v>
      </c>
      <c r="K156" t="n">
        <v>0.081</v>
      </c>
      <c r="L156" t="n">
        <v>0.769</v>
      </c>
      <c r="M156" t="n">
        <v>0.15</v>
      </c>
    </row>
    <row r="157" spans="1:13">
      <c r="A157" s="1">
        <f>HYPERLINK("http://www.twitter.com/NathanBLawrence/status/992866150198464512", "992866150198464512")</f>
        <v/>
      </c>
      <c r="B157" s="2" t="n">
        <v>43225.86008101852</v>
      </c>
      <c r="C157" t="n">
        <v>0</v>
      </c>
      <c r="D157" t="n">
        <v>18</v>
      </c>
      <c r="E157" t="s">
        <v>168</v>
      </c>
      <c r="F157" t="s"/>
      <c r="G157" t="s"/>
      <c r="H157" t="s"/>
      <c r="I157" t="s"/>
      <c r="J157" t="n">
        <v>0.3182</v>
      </c>
      <c r="K157" t="n">
        <v>0.093</v>
      </c>
      <c r="L157" t="n">
        <v>0.711</v>
      </c>
      <c r="M157" t="n">
        <v>0.196</v>
      </c>
    </row>
    <row r="158" spans="1:13">
      <c r="A158" s="1">
        <f>HYPERLINK("http://www.twitter.com/NathanBLawrence/status/992866117084438533", "992866117084438533")</f>
        <v/>
      </c>
      <c r="B158" s="2" t="n">
        <v>43225.85998842592</v>
      </c>
      <c r="C158" t="n">
        <v>0</v>
      </c>
      <c r="D158" t="n">
        <v>39</v>
      </c>
      <c r="E158" t="s">
        <v>169</v>
      </c>
      <c r="F158" t="s"/>
      <c r="G158" t="s"/>
      <c r="H158" t="s"/>
      <c r="I158" t="s"/>
      <c r="J158" t="n">
        <v>0.25</v>
      </c>
      <c r="K158" t="n">
        <v>0</v>
      </c>
      <c r="L158" t="n">
        <v>0.87</v>
      </c>
      <c r="M158" t="n">
        <v>0.13</v>
      </c>
    </row>
    <row r="159" spans="1:13">
      <c r="A159" s="1">
        <f>HYPERLINK("http://www.twitter.com/NathanBLawrence/status/992866073321070597", "992866073321070597")</f>
        <v/>
      </c>
      <c r="B159" s="2" t="n">
        <v>43225.85987268519</v>
      </c>
      <c r="C159" t="n">
        <v>0</v>
      </c>
      <c r="D159" t="n">
        <v>3</v>
      </c>
      <c r="E159" t="s">
        <v>170</v>
      </c>
      <c r="F159" t="s"/>
      <c r="G159" t="s"/>
      <c r="H159" t="s"/>
      <c r="I159" t="s"/>
      <c r="J159" t="n">
        <v>0.128</v>
      </c>
      <c r="K159" t="n">
        <v>0</v>
      </c>
      <c r="L159" t="n">
        <v>0.93</v>
      </c>
      <c r="M159" t="n">
        <v>0.07000000000000001</v>
      </c>
    </row>
    <row r="160" spans="1:13">
      <c r="A160" s="1">
        <f>HYPERLINK("http://www.twitter.com/NathanBLawrence/status/989936871491948545", "989936871491948545")</f>
        <v/>
      </c>
      <c r="B160" s="2" t="n">
        <v>43217.77680555556</v>
      </c>
      <c r="C160" t="n">
        <v>3</v>
      </c>
      <c r="D160" t="n">
        <v>0</v>
      </c>
      <c r="E160" t="s">
        <v>171</v>
      </c>
      <c r="F160" t="s"/>
      <c r="G160" t="s"/>
      <c r="H160" t="s"/>
      <c r="I160" t="s"/>
      <c r="J160" t="n">
        <v>-0.9311</v>
      </c>
      <c r="K160" t="n">
        <v>0.345</v>
      </c>
      <c r="L160" t="n">
        <v>0.616</v>
      </c>
      <c r="M160" t="n">
        <v>0.039</v>
      </c>
    </row>
    <row r="161" spans="1:13">
      <c r="A161" s="1">
        <f>HYPERLINK("http://www.twitter.com/NathanBLawrence/status/989936751232811011", "989936751232811011")</f>
        <v/>
      </c>
      <c r="B161" s="2" t="n">
        <v>43217.77648148148</v>
      </c>
      <c r="C161" t="n">
        <v>2</v>
      </c>
      <c r="D161" t="n">
        <v>0</v>
      </c>
      <c r="E161" t="s">
        <v>172</v>
      </c>
      <c r="F161" t="s"/>
      <c r="G161" t="s"/>
      <c r="H161" t="s"/>
      <c r="I161" t="s"/>
      <c r="J161" t="n">
        <v>-0.9311</v>
      </c>
      <c r="K161" t="n">
        <v>0.352</v>
      </c>
      <c r="L161" t="n">
        <v>0.608</v>
      </c>
      <c r="M161" t="n">
        <v>0.04</v>
      </c>
    </row>
    <row r="162" spans="1:13">
      <c r="A162" s="1">
        <f>HYPERLINK("http://www.twitter.com/NathanBLawrence/status/987804641130926088", "987804641130926088")</f>
        <v/>
      </c>
      <c r="B162" s="2" t="n">
        <v>43211.89297453704</v>
      </c>
      <c r="C162" t="n">
        <v>0</v>
      </c>
      <c r="D162" t="n">
        <v>0</v>
      </c>
      <c r="E162" t="s">
        <v>173</v>
      </c>
      <c r="F162" t="s"/>
      <c r="G162" t="s"/>
      <c r="H162" t="s"/>
      <c r="I162" t="s"/>
      <c r="J162" t="n">
        <v>0</v>
      </c>
      <c r="K162" t="n">
        <v>0</v>
      </c>
      <c r="L162" t="n">
        <v>1</v>
      </c>
      <c r="M162" t="n">
        <v>0</v>
      </c>
    </row>
    <row r="163" spans="1:13">
      <c r="A163" s="1">
        <f>HYPERLINK("http://www.twitter.com/NathanBLawrence/status/987804416064589824", "987804416064589824")</f>
        <v/>
      </c>
      <c r="B163" s="2" t="n">
        <v>43211.89234953704</v>
      </c>
      <c r="C163" t="n">
        <v>0</v>
      </c>
      <c r="D163" t="n">
        <v>0</v>
      </c>
      <c r="E163" t="s">
        <v>174</v>
      </c>
      <c r="F163" t="s"/>
      <c r="G163" t="s"/>
      <c r="H163" t="s"/>
      <c r="I163" t="s"/>
      <c r="J163" t="n">
        <v>-0.4404</v>
      </c>
      <c r="K163" t="n">
        <v>0.203</v>
      </c>
      <c r="L163" t="n">
        <v>0.694</v>
      </c>
      <c r="M163" t="n">
        <v>0.103</v>
      </c>
    </row>
    <row r="164" spans="1:13">
      <c r="A164" s="1">
        <f>HYPERLINK("http://www.twitter.com/NathanBLawrence/status/987156834132819968", "987156834132819968")</f>
        <v/>
      </c>
      <c r="B164" s="2" t="n">
        <v>43210.10537037037</v>
      </c>
      <c r="C164" t="n">
        <v>2</v>
      </c>
      <c r="D164" t="n">
        <v>0</v>
      </c>
      <c r="E164" t="s">
        <v>175</v>
      </c>
      <c r="F164">
        <f>HYPERLINK("http://pbs.twimg.com/media/DbMV5-wUwAAkmer.jpg", "http://pbs.twimg.com/media/DbMV5-wUwAAkmer.jpg")</f>
        <v/>
      </c>
      <c r="G164" t="s"/>
      <c r="H164" t="s"/>
      <c r="I164" t="s"/>
      <c r="J164" t="n">
        <v>-0.1779</v>
      </c>
      <c r="K164" t="n">
        <v>0.114</v>
      </c>
      <c r="L164" t="n">
        <v>0.794</v>
      </c>
      <c r="M164" t="n">
        <v>0.092</v>
      </c>
    </row>
    <row r="165" spans="1:13">
      <c r="A165" s="1">
        <f>HYPERLINK("http://www.twitter.com/NathanBLawrence/status/987154309988134913", "987154309988134913")</f>
        <v/>
      </c>
      <c r="B165" s="2" t="n">
        <v>43210.09840277778</v>
      </c>
      <c r="C165" t="n">
        <v>0</v>
      </c>
      <c r="D165" t="n">
        <v>0</v>
      </c>
      <c r="E165" t="s">
        <v>176</v>
      </c>
      <c r="F165">
        <f>HYPERLINK("http://pbs.twimg.com/media/DbMTm1jV4AA5Wnh.jpg", "http://pbs.twimg.com/media/DbMTm1jV4AA5Wnh.jpg")</f>
        <v/>
      </c>
      <c r="G165" t="s"/>
      <c r="H165" t="s"/>
      <c r="I165" t="s"/>
      <c r="J165" t="n">
        <v>0.8053</v>
      </c>
      <c r="K165" t="n">
        <v>0.083</v>
      </c>
      <c r="L165" t="n">
        <v>0.614</v>
      </c>
      <c r="M165" t="n">
        <v>0.303</v>
      </c>
    </row>
    <row r="166" spans="1:13">
      <c r="A166" s="1">
        <f>HYPERLINK("http://www.twitter.com/NathanBLawrence/status/987152841767817216", "987152841767817216")</f>
        <v/>
      </c>
      <c r="B166" s="2" t="n">
        <v>43210.09435185185</v>
      </c>
      <c r="C166" t="n">
        <v>1</v>
      </c>
      <c r="D166" t="n">
        <v>1</v>
      </c>
      <c r="E166" t="s">
        <v>177</v>
      </c>
      <c r="F166">
        <f>HYPERLINK("http://pbs.twimg.com/media/DbMSRSvU8AA_yby.jpg", "http://pbs.twimg.com/media/DbMSRSvU8AA_yby.jpg")</f>
        <v/>
      </c>
      <c r="G166" t="s"/>
      <c r="H166" t="s"/>
      <c r="I166" t="s"/>
      <c r="J166" t="n">
        <v>0</v>
      </c>
      <c r="K166" t="n">
        <v>0</v>
      </c>
      <c r="L166" t="n">
        <v>1</v>
      </c>
      <c r="M166" t="n">
        <v>0</v>
      </c>
    </row>
    <row r="167" spans="1:13">
      <c r="A167" s="1">
        <f>HYPERLINK("http://www.twitter.com/NathanBLawrence/status/987151663369728001", "987151663369728001")</f>
        <v/>
      </c>
      <c r="B167" s="2" t="n">
        <v>43210.09109953704</v>
      </c>
      <c r="C167" t="n">
        <v>7</v>
      </c>
      <c r="D167" t="n">
        <v>3</v>
      </c>
      <c r="E167" t="s">
        <v>178</v>
      </c>
      <c r="F167">
        <f>HYPERLINK("http://pbs.twimg.com/media/DbMRM8VU0AAzN12.jpg", "http://pbs.twimg.com/media/DbMRM8VU0AAzN12.jpg")</f>
        <v/>
      </c>
      <c r="G167" t="s"/>
      <c r="H167" t="s"/>
      <c r="I167" t="s"/>
      <c r="J167" t="n">
        <v>0.8401999999999999</v>
      </c>
      <c r="K167" t="n">
        <v>0</v>
      </c>
      <c r="L167" t="n">
        <v>0.8100000000000001</v>
      </c>
      <c r="M167" t="n">
        <v>0.19</v>
      </c>
    </row>
    <row r="168" spans="1:13">
      <c r="A168" s="1">
        <f>HYPERLINK("http://www.twitter.com/NathanBLawrence/status/987047319253278720", "987047319253278720")</f>
        <v/>
      </c>
      <c r="B168" s="2" t="n">
        <v>43209.8031712963</v>
      </c>
      <c r="C168" t="n">
        <v>0</v>
      </c>
      <c r="D168" t="n">
        <v>5</v>
      </c>
      <c r="E168" t="s">
        <v>179</v>
      </c>
      <c r="F168" t="s"/>
      <c r="G168" t="s"/>
      <c r="H168" t="s"/>
      <c r="I168" t="s"/>
      <c r="J168" t="n">
        <v>0.296</v>
      </c>
      <c r="K168" t="n">
        <v>0</v>
      </c>
      <c r="L168" t="n">
        <v>0.896</v>
      </c>
      <c r="M168" t="n">
        <v>0.104</v>
      </c>
    </row>
    <row r="169" spans="1:13">
      <c r="A169" s="1">
        <f>HYPERLINK("http://www.twitter.com/NathanBLawrence/status/987047246268166144", "987047246268166144")</f>
        <v/>
      </c>
      <c r="B169" s="2" t="n">
        <v>43209.80296296296</v>
      </c>
      <c r="C169" t="n">
        <v>0</v>
      </c>
      <c r="D169" t="n">
        <v>20</v>
      </c>
      <c r="E169" t="s">
        <v>180</v>
      </c>
      <c r="F169" t="s"/>
      <c r="G169" t="s"/>
      <c r="H169" t="s"/>
      <c r="I169" t="s"/>
      <c r="J169" t="n">
        <v>0.25</v>
      </c>
      <c r="K169" t="n">
        <v>0.083</v>
      </c>
      <c r="L169" t="n">
        <v>0.795</v>
      </c>
      <c r="M169" t="n">
        <v>0.121</v>
      </c>
    </row>
    <row r="170" spans="1:13">
      <c r="A170" s="1">
        <f>HYPERLINK("http://www.twitter.com/NathanBLawrence/status/987047112859901952", "987047112859901952")</f>
        <v/>
      </c>
      <c r="B170" s="2" t="n">
        <v>43209.80259259259</v>
      </c>
      <c r="C170" t="n">
        <v>0</v>
      </c>
      <c r="D170" t="n">
        <v>10</v>
      </c>
      <c r="E170" t="s">
        <v>181</v>
      </c>
      <c r="F170" t="s"/>
      <c r="G170" t="s"/>
      <c r="H170" t="s"/>
      <c r="I170" t="s"/>
      <c r="J170" t="n">
        <v>-0.0258</v>
      </c>
      <c r="K170" t="n">
        <v>0.08400000000000001</v>
      </c>
      <c r="L170" t="n">
        <v>0.837</v>
      </c>
      <c r="M170" t="n">
        <v>0.08</v>
      </c>
    </row>
    <row r="171" spans="1:13">
      <c r="A171" s="1">
        <f>HYPERLINK("http://www.twitter.com/NathanBLawrence/status/987046847075282945", "987046847075282945")</f>
        <v/>
      </c>
      <c r="B171" s="2" t="n">
        <v>43209.80186342593</v>
      </c>
      <c r="C171" t="n">
        <v>0</v>
      </c>
      <c r="D171" t="n">
        <v>32</v>
      </c>
      <c r="E171" t="s">
        <v>182</v>
      </c>
      <c r="F171" t="s"/>
      <c r="G171" t="s"/>
      <c r="H171" t="s"/>
      <c r="I171" t="s"/>
      <c r="J171" t="n">
        <v>-0.7845</v>
      </c>
      <c r="K171" t="n">
        <v>0.273</v>
      </c>
      <c r="L171" t="n">
        <v>0.727</v>
      </c>
      <c r="M171" t="n">
        <v>0</v>
      </c>
    </row>
    <row r="172" spans="1:13">
      <c r="A172" s="1">
        <f>HYPERLINK("http://www.twitter.com/NathanBLawrence/status/987046763138834432", "987046763138834432")</f>
        <v/>
      </c>
      <c r="B172" s="2" t="n">
        <v>43209.80163194444</v>
      </c>
      <c r="C172" t="n">
        <v>0</v>
      </c>
      <c r="D172" t="n">
        <v>47</v>
      </c>
      <c r="E172" t="s">
        <v>183</v>
      </c>
      <c r="F172">
        <f>HYPERLINK("http://pbs.twimg.com/media/DbGRJkDUMAAg8Oh.jpg", "http://pbs.twimg.com/media/DbGRJkDUMAAg8Oh.jpg")</f>
        <v/>
      </c>
      <c r="G172" t="s"/>
      <c r="H172" t="s"/>
      <c r="I172" t="s"/>
      <c r="J172" t="n">
        <v>0.6249</v>
      </c>
      <c r="K172" t="n">
        <v>0</v>
      </c>
      <c r="L172" t="n">
        <v>0.823</v>
      </c>
      <c r="M172" t="n">
        <v>0.177</v>
      </c>
    </row>
    <row r="173" spans="1:13">
      <c r="A173" s="1">
        <f>HYPERLINK("http://www.twitter.com/NathanBLawrence/status/987046717139939329", "987046717139939329")</f>
        <v/>
      </c>
      <c r="B173" s="2" t="n">
        <v>43209.80150462963</v>
      </c>
      <c r="C173" t="n">
        <v>0</v>
      </c>
      <c r="D173" t="n">
        <v>40</v>
      </c>
      <c r="E173" t="s">
        <v>184</v>
      </c>
      <c r="F173">
        <f>HYPERLINK("http://pbs.twimg.com/media/DbFwgMsUMAAdOQ2.jpg", "http://pbs.twimg.com/media/DbFwgMsUMAAdOQ2.jpg")</f>
        <v/>
      </c>
      <c r="G173">
        <f>HYPERLINK("http://pbs.twimg.com/media/DbFwgMtV4AAeuu2.jpg", "http://pbs.twimg.com/media/DbFwgMtV4AAeuu2.jpg")</f>
        <v/>
      </c>
      <c r="H173">
        <f>HYPERLINK("http://pbs.twimg.com/media/DbFwgMsVMAA_lUT.jpg", "http://pbs.twimg.com/media/DbFwgMsVMAA_lUT.jpg")</f>
        <v/>
      </c>
      <c r="I173">
        <f>HYPERLINK("http://pbs.twimg.com/media/DbFwgMsVAAA_q4L.jpg", "http://pbs.twimg.com/media/DbFwgMsVAAA_q4L.jpg")</f>
        <v/>
      </c>
      <c r="J173" t="n">
        <v>0.6249</v>
      </c>
      <c r="K173" t="n">
        <v>0</v>
      </c>
      <c r="L173" t="n">
        <v>0.837</v>
      </c>
      <c r="M173" t="n">
        <v>0.163</v>
      </c>
    </row>
    <row r="174" spans="1:13">
      <c r="A174" s="1">
        <f>HYPERLINK("http://www.twitter.com/NathanBLawrence/status/987046663087906817", "987046663087906817")</f>
        <v/>
      </c>
      <c r="B174" s="2" t="n">
        <v>43209.80135416667</v>
      </c>
      <c r="C174" t="n">
        <v>0</v>
      </c>
      <c r="D174" t="n">
        <v>11</v>
      </c>
      <c r="E174" t="s">
        <v>185</v>
      </c>
      <c r="F174">
        <f>HYPERLINK("http://pbs.twimg.com/media/DbHt_nkWkAAanAo.jpg", "http://pbs.twimg.com/media/DbHt_nkWkAAanAo.jpg")</f>
        <v/>
      </c>
      <c r="G174">
        <f>HYPERLINK("http://pbs.twimg.com/media/DbHuANrXUAEPS-Y.jpg", "http://pbs.twimg.com/media/DbHuANrXUAEPS-Y.jpg")</f>
        <v/>
      </c>
      <c r="H174">
        <f>HYPERLINK("http://pbs.twimg.com/media/DbHuA42XcAAb4hf.jpg", "http://pbs.twimg.com/media/DbHuA42XcAAb4hf.jpg")</f>
        <v/>
      </c>
      <c r="I174">
        <f>HYPERLINK("http://pbs.twimg.com/media/DbHuBe7WkAESvgr.jpg", "http://pbs.twimg.com/media/DbHuBe7WkAESvgr.jpg")</f>
        <v/>
      </c>
      <c r="J174" t="n">
        <v>-0.5266999999999999</v>
      </c>
      <c r="K174" t="n">
        <v>0.227</v>
      </c>
      <c r="L174" t="n">
        <v>0.773</v>
      </c>
      <c r="M174" t="n">
        <v>0</v>
      </c>
    </row>
    <row r="175" spans="1:13">
      <c r="A175" s="1">
        <f>HYPERLINK("http://www.twitter.com/NathanBLawrence/status/987046646142984193", "987046646142984193")</f>
        <v/>
      </c>
      <c r="B175" s="2" t="n">
        <v>43209.80130787037</v>
      </c>
      <c r="C175" t="n">
        <v>0</v>
      </c>
      <c r="D175" t="n">
        <v>32</v>
      </c>
      <c r="E175" t="s">
        <v>186</v>
      </c>
      <c r="F175">
        <f>HYPERLINK("http://pbs.twimg.com/media/Da6ll6QUQAEeT2-.jpg", "http://pbs.twimg.com/media/Da6ll6QUQAEeT2-.jpg")</f>
        <v/>
      </c>
      <c r="G175">
        <f>HYPERLINK("http://pbs.twimg.com/media/Da6ll6QUQAAOIFW.jpg", "http://pbs.twimg.com/media/Da6ll6QUQAAOIFW.jpg")</f>
        <v/>
      </c>
      <c r="H175">
        <f>HYPERLINK("http://pbs.twimg.com/media/Da6ll6PU8AAIdWq.jpg", "http://pbs.twimg.com/media/Da6ll6PU8AAIdWq.jpg")</f>
        <v/>
      </c>
      <c r="I175">
        <f>HYPERLINK("http://pbs.twimg.com/media/Da6ll6PUQAAAO-h.jpg", "http://pbs.twimg.com/media/Da6ll6PUQAAAO-h.jpg")</f>
        <v/>
      </c>
      <c r="J175" t="n">
        <v>0.2003</v>
      </c>
      <c r="K175" t="n">
        <v>0.144</v>
      </c>
      <c r="L175" t="n">
        <v>0.68</v>
      </c>
      <c r="M175" t="n">
        <v>0.176</v>
      </c>
    </row>
    <row r="176" spans="1:13">
      <c r="A176" s="1">
        <f>HYPERLINK("http://www.twitter.com/NathanBLawrence/status/987046595903610881", "987046595903610881")</f>
        <v/>
      </c>
      <c r="B176" s="2" t="n">
        <v>43209.80116898148</v>
      </c>
      <c r="C176" t="n">
        <v>0</v>
      </c>
      <c r="D176" t="n">
        <v>12</v>
      </c>
      <c r="E176" t="s">
        <v>187</v>
      </c>
      <c r="F176">
        <f>HYPERLINK("https://video.twimg.com/ext_tw_video/986832044738084864/pu/vid/320x180/JsnztLe-wKxa3GAA.mp4?tag=3", "https://video.twimg.com/ext_tw_video/986832044738084864/pu/vid/320x180/JsnztLe-wKxa3GAA.mp4?tag=3")</f>
        <v/>
      </c>
      <c r="G176" t="s"/>
      <c r="H176" t="s"/>
      <c r="I176" t="s"/>
      <c r="J176" t="n">
        <v>-0.5266999999999999</v>
      </c>
      <c r="K176" t="n">
        <v>0.145</v>
      </c>
      <c r="L176" t="n">
        <v>0.855</v>
      </c>
      <c r="M176" t="n">
        <v>0</v>
      </c>
    </row>
    <row r="177" spans="1:13">
      <c r="A177" s="1">
        <f>HYPERLINK("http://www.twitter.com/NathanBLawrence/status/987046505918992384", "987046505918992384")</f>
        <v/>
      </c>
      <c r="B177" s="2" t="n">
        <v>43209.80092592593</v>
      </c>
      <c r="C177" t="n">
        <v>0</v>
      </c>
      <c r="D177" t="n">
        <v>9</v>
      </c>
      <c r="E177" t="s">
        <v>188</v>
      </c>
      <c r="F177" t="s"/>
      <c r="G177" t="s"/>
      <c r="H177" t="s"/>
      <c r="I177" t="s"/>
      <c r="J177" t="n">
        <v>-0.079</v>
      </c>
      <c r="K177" t="n">
        <v>0.213</v>
      </c>
      <c r="L177" t="n">
        <v>0.586</v>
      </c>
      <c r="M177" t="n">
        <v>0.201</v>
      </c>
    </row>
    <row r="178" spans="1:13">
      <c r="A178" s="1">
        <f>HYPERLINK("http://www.twitter.com/NathanBLawrence/status/987046452080926720", "987046452080926720")</f>
        <v/>
      </c>
      <c r="B178" s="2" t="n">
        <v>43209.80077546297</v>
      </c>
      <c r="C178" t="n">
        <v>0</v>
      </c>
      <c r="D178" t="n">
        <v>2</v>
      </c>
      <c r="E178" t="s">
        <v>189</v>
      </c>
      <c r="F178" t="s"/>
      <c r="G178" t="s"/>
      <c r="H178" t="s"/>
      <c r="I178" t="s"/>
      <c r="J178" t="n">
        <v>0.3818</v>
      </c>
      <c r="K178" t="n">
        <v>0</v>
      </c>
      <c r="L178" t="n">
        <v>0.729</v>
      </c>
      <c r="M178" t="n">
        <v>0.271</v>
      </c>
    </row>
    <row r="179" spans="1:13">
      <c r="A179" s="1">
        <f>HYPERLINK("http://www.twitter.com/NathanBLawrence/status/987046387895406592", "987046387895406592")</f>
        <v/>
      </c>
      <c r="B179" s="2" t="n">
        <v>43209.80059027778</v>
      </c>
      <c r="C179" t="n">
        <v>0</v>
      </c>
      <c r="D179" t="n">
        <v>0</v>
      </c>
      <c r="E179" t="s">
        <v>190</v>
      </c>
      <c r="F179" t="s"/>
      <c r="G179" t="s"/>
      <c r="H179" t="s"/>
      <c r="I179" t="s"/>
      <c r="J179" t="n">
        <v>0</v>
      </c>
      <c r="K179" t="n">
        <v>0</v>
      </c>
      <c r="L179" t="n">
        <v>1</v>
      </c>
      <c r="M179" t="n">
        <v>0</v>
      </c>
    </row>
    <row r="180" spans="1:13">
      <c r="A180" s="1">
        <f>HYPERLINK("http://www.twitter.com/NathanBLawrence/status/987046304684658698", "987046304684658698")</f>
        <v/>
      </c>
      <c r="B180" s="2" t="n">
        <v>43209.80037037037</v>
      </c>
      <c r="C180" t="n">
        <v>0</v>
      </c>
      <c r="D180" t="n">
        <v>8</v>
      </c>
      <c r="E180" t="s">
        <v>191</v>
      </c>
      <c r="F180">
        <f>HYPERLINK("http://pbs.twimg.com/media/DbJ2wMvVwAU1bhL.jpg", "http://pbs.twimg.com/media/DbJ2wMvVwAU1bhL.jpg")</f>
        <v/>
      </c>
      <c r="G180" t="s"/>
      <c r="H180" t="s"/>
      <c r="I180" t="s"/>
      <c r="J180" t="n">
        <v>0.3237</v>
      </c>
      <c r="K180" t="n">
        <v>0.112</v>
      </c>
      <c r="L180" t="n">
        <v>0.6820000000000001</v>
      </c>
      <c r="M180" t="n">
        <v>0.206</v>
      </c>
    </row>
    <row r="181" spans="1:13">
      <c r="A181" s="1">
        <f>HYPERLINK("http://www.twitter.com/NathanBLawrence/status/987046066318127104", "987046066318127104")</f>
        <v/>
      </c>
      <c r="B181" s="2" t="n">
        <v>43209.79971064815</v>
      </c>
      <c r="C181" t="n">
        <v>0</v>
      </c>
      <c r="D181" t="n">
        <v>2156</v>
      </c>
      <c r="E181" t="s">
        <v>192</v>
      </c>
      <c r="F181">
        <f>HYPERLINK("https://video.twimg.com/amplify_video/986748277390434305/vid/1280x720/WpyfBVwUL65CGwZv.mp4?tag=2", "https://video.twimg.com/amplify_video/986748277390434305/vid/1280x720/WpyfBVwUL65CGwZv.mp4?tag=2")</f>
        <v/>
      </c>
      <c r="G181" t="s"/>
      <c r="H181" t="s"/>
      <c r="I181" t="s"/>
      <c r="J181" t="n">
        <v>0.8481</v>
      </c>
      <c r="K181" t="n">
        <v>0</v>
      </c>
      <c r="L181" t="n">
        <v>0.695</v>
      </c>
      <c r="M181" t="n">
        <v>0.305</v>
      </c>
    </row>
    <row r="182" spans="1:13">
      <c r="A182" s="1">
        <f>HYPERLINK("http://www.twitter.com/NathanBLawrence/status/987045901037338624", "987045901037338624")</f>
        <v/>
      </c>
      <c r="B182" s="2" t="n">
        <v>43209.79924768519</v>
      </c>
      <c r="C182" t="n">
        <v>0</v>
      </c>
      <c r="D182" t="n">
        <v>8</v>
      </c>
      <c r="E182" t="s">
        <v>193</v>
      </c>
      <c r="F182" t="s"/>
      <c r="G182" t="s"/>
      <c r="H182" t="s"/>
      <c r="I182" t="s"/>
      <c r="J182" t="n">
        <v>0</v>
      </c>
      <c r="K182" t="n">
        <v>0</v>
      </c>
      <c r="L182" t="n">
        <v>1</v>
      </c>
      <c r="M182" t="n">
        <v>0</v>
      </c>
    </row>
    <row r="183" spans="1:13">
      <c r="A183" s="1">
        <f>HYPERLINK("http://www.twitter.com/NathanBLawrence/status/986310373014953986", "986310373014953986")</f>
        <v/>
      </c>
      <c r="B183" s="2" t="n">
        <v>43207.76958333333</v>
      </c>
      <c r="C183" t="n">
        <v>0</v>
      </c>
      <c r="D183" t="n">
        <v>9</v>
      </c>
      <c r="E183" t="s">
        <v>194</v>
      </c>
      <c r="F183" t="s"/>
      <c r="G183" t="s"/>
      <c r="H183" t="s"/>
      <c r="I183" t="s"/>
      <c r="J183" t="n">
        <v>0.5984</v>
      </c>
      <c r="K183" t="n">
        <v>0</v>
      </c>
      <c r="L183" t="n">
        <v>0.777</v>
      </c>
      <c r="M183" t="n">
        <v>0.223</v>
      </c>
    </row>
    <row r="184" spans="1:13">
      <c r="A184" s="1">
        <f>HYPERLINK("http://www.twitter.com/NathanBLawrence/status/986310354526498822", "986310354526498822")</f>
        <v/>
      </c>
      <c r="B184" s="2" t="n">
        <v>43207.76952546297</v>
      </c>
      <c r="C184" t="n">
        <v>0</v>
      </c>
      <c r="D184" t="n">
        <v>8</v>
      </c>
      <c r="E184" t="s">
        <v>195</v>
      </c>
      <c r="F184" t="s"/>
      <c r="G184" t="s"/>
      <c r="H184" t="s"/>
      <c r="I184" t="s"/>
      <c r="J184" t="n">
        <v>0.1027</v>
      </c>
      <c r="K184" t="n">
        <v>0</v>
      </c>
      <c r="L184" t="n">
        <v>0.949</v>
      </c>
      <c r="M184" t="n">
        <v>0.051</v>
      </c>
    </row>
    <row r="185" spans="1:13">
      <c r="A185" s="1">
        <f>HYPERLINK("http://www.twitter.com/NathanBLawrence/status/986310174767017985", "986310174767017985")</f>
        <v/>
      </c>
      <c r="B185" s="2" t="n">
        <v>43207.76903935185</v>
      </c>
      <c r="C185" t="n">
        <v>0</v>
      </c>
      <c r="D185" t="n">
        <v>11</v>
      </c>
      <c r="E185" t="s">
        <v>196</v>
      </c>
      <c r="F185" t="s"/>
      <c r="G185" t="s"/>
      <c r="H185" t="s"/>
      <c r="I185" t="s"/>
      <c r="J185" t="n">
        <v>-0.5719</v>
      </c>
      <c r="K185" t="n">
        <v>0.171</v>
      </c>
      <c r="L185" t="n">
        <v>0.719</v>
      </c>
      <c r="M185" t="n">
        <v>0.11</v>
      </c>
    </row>
    <row r="186" spans="1:13">
      <c r="A186" s="1">
        <f>HYPERLINK("http://www.twitter.com/NathanBLawrence/status/986310062196117510", "986310062196117510")</f>
        <v/>
      </c>
      <c r="B186" s="2" t="n">
        <v>43207.76872685185</v>
      </c>
      <c r="C186" t="n">
        <v>0</v>
      </c>
      <c r="D186" t="n">
        <v>18</v>
      </c>
      <c r="E186" t="s">
        <v>197</v>
      </c>
      <c r="F186" t="s"/>
      <c r="G186" t="s"/>
      <c r="H186" t="s"/>
      <c r="I186" t="s"/>
      <c r="J186" t="n">
        <v>-0.743</v>
      </c>
      <c r="K186" t="n">
        <v>0.249</v>
      </c>
      <c r="L186" t="n">
        <v>0.751</v>
      </c>
      <c r="M186" t="n">
        <v>0</v>
      </c>
    </row>
    <row r="187" spans="1:13">
      <c r="A187" s="1">
        <f>HYPERLINK("http://www.twitter.com/NathanBLawrence/status/986309649942089728", "986309649942089728")</f>
        <v/>
      </c>
      <c r="B187" s="2" t="n">
        <v>43207.76758101852</v>
      </c>
      <c r="C187" t="n">
        <v>0</v>
      </c>
      <c r="D187" t="n">
        <v>13</v>
      </c>
      <c r="E187" t="s">
        <v>198</v>
      </c>
      <c r="F187">
        <f>HYPERLINK("http://pbs.twimg.com/media/DbARwtlW4AAMmsg.jpg", "http://pbs.twimg.com/media/DbARwtlW4AAMmsg.jpg")</f>
        <v/>
      </c>
      <c r="G187" t="s"/>
      <c r="H187" t="s"/>
      <c r="I187" t="s"/>
      <c r="J187" t="n">
        <v>0</v>
      </c>
      <c r="K187" t="n">
        <v>0</v>
      </c>
      <c r="L187" t="n">
        <v>1</v>
      </c>
      <c r="M187" t="n">
        <v>0</v>
      </c>
    </row>
    <row r="188" spans="1:13">
      <c r="A188" s="1">
        <f>HYPERLINK("http://www.twitter.com/NathanBLawrence/status/986309610737938442", "986309610737938442")</f>
        <v/>
      </c>
      <c r="B188" s="2" t="n">
        <v>43207.76747685186</v>
      </c>
      <c r="C188" t="n">
        <v>0</v>
      </c>
      <c r="D188" t="n">
        <v>13</v>
      </c>
      <c r="E188" t="s">
        <v>199</v>
      </c>
      <c r="F188">
        <f>HYPERLINK("http://pbs.twimg.com/media/DbAPOqUV4AA8Ln5.jpg", "http://pbs.twimg.com/media/DbAPOqUV4AA8Ln5.jpg")</f>
        <v/>
      </c>
      <c r="G188" t="s"/>
      <c r="H188" t="s"/>
      <c r="I188" t="s"/>
      <c r="J188" t="n">
        <v>0.7281</v>
      </c>
      <c r="K188" t="n">
        <v>0</v>
      </c>
      <c r="L188" t="n">
        <v>0.757</v>
      </c>
      <c r="M188" t="n">
        <v>0.243</v>
      </c>
    </row>
    <row r="189" spans="1:13">
      <c r="A189" s="1">
        <f>HYPERLINK("http://www.twitter.com/NathanBLawrence/status/986309351987171328", "986309351987171328")</f>
        <v/>
      </c>
      <c r="B189" s="2" t="n">
        <v>43207.76675925926</v>
      </c>
      <c r="C189" t="n">
        <v>0</v>
      </c>
      <c r="D189" t="n">
        <v>4</v>
      </c>
      <c r="E189" t="s">
        <v>200</v>
      </c>
      <c r="F189">
        <f>HYPERLINK("http://pbs.twimg.com/media/DbASmdWW0AAbtAM.jpg", "http://pbs.twimg.com/media/DbASmdWW0AAbtAM.jpg")</f>
        <v/>
      </c>
      <c r="G189" t="s"/>
      <c r="H189" t="s"/>
      <c r="I189" t="s"/>
      <c r="J189" t="n">
        <v>0</v>
      </c>
      <c r="K189" t="n">
        <v>0</v>
      </c>
      <c r="L189" t="n">
        <v>1</v>
      </c>
      <c r="M189" t="n">
        <v>0</v>
      </c>
    </row>
    <row r="190" spans="1:13">
      <c r="A190" s="1">
        <f>HYPERLINK("http://www.twitter.com/NathanBLawrence/status/986309221414264834", "986309221414264834")</f>
        <v/>
      </c>
      <c r="B190" s="2" t="n">
        <v>43207.76640046296</v>
      </c>
      <c r="C190" t="n">
        <v>0</v>
      </c>
      <c r="D190" t="n">
        <v>2</v>
      </c>
      <c r="E190" t="s">
        <v>201</v>
      </c>
      <c r="F190" t="s"/>
      <c r="G190" t="s"/>
      <c r="H190" t="s"/>
      <c r="I190" t="s"/>
      <c r="J190" t="n">
        <v>0</v>
      </c>
      <c r="K190" t="n">
        <v>0</v>
      </c>
      <c r="L190" t="n">
        <v>1</v>
      </c>
      <c r="M190" t="n">
        <v>0</v>
      </c>
    </row>
    <row r="191" spans="1:13">
      <c r="A191" s="1">
        <f>HYPERLINK("http://www.twitter.com/NathanBLawrence/status/984962393490034688", "984962393490034688")</f>
        <v/>
      </c>
      <c r="B191" s="2" t="n">
        <v>43204.04986111111</v>
      </c>
      <c r="C191" t="n">
        <v>8</v>
      </c>
      <c r="D191" t="n">
        <v>2</v>
      </c>
      <c r="E191" t="s">
        <v>202</v>
      </c>
      <c r="F191" t="s"/>
      <c r="G191" t="s"/>
      <c r="H191" t="s"/>
      <c r="I191" t="s"/>
      <c r="J191" t="n">
        <v>0.3182</v>
      </c>
      <c r="K191" t="n">
        <v>0</v>
      </c>
      <c r="L191" t="n">
        <v>0.9330000000000001</v>
      </c>
      <c r="M191" t="n">
        <v>0.067</v>
      </c>
    </row>
    <row r="192" spans="1:13">
      <c r="A192" s="1">
        <f>HYPERLINK("http://www.twitter.com/NathanBLawrence/status/984959536208465920", "984959536208465920")</f>
        <v/>
      </c>
      <c r="B192" s="2" t="n">
        <v>43204.04197916666</v>
      </c>
      <c r="C192" t="n">
        <v>4</v>
      </c>
      <c r="D192" t="n">
        <v>0</v>
      </c>
      <c r="E192" t="s">
        <v>203</v>
      </c>
      <c r="F192" t="s"/>
      <c r="G192" t="s"/>
      <c r="H192" t="s"/>
      <c r="I192" t="s"/>
      <c r="J192" t="n">
        <v>0</v>
      </c>
      <c r="K192" t="n">
        <v>0</v>
      </c>
      <c r="L192" t="n">
        <v>1</v>
      </c>
      <c r="M192" t="n">
        <v>0</v>
      </c>
    </row>
    <row r="193" spans="1:13">
      <c r="A193" s="1">
        <f>HYPERLINK("http://www.twitter.com/NathanBLawrence/status/984959371712057345", "984959371712057345")</f>
        <v/>
      </c>
      <c r="B193" s="2" t="n">
        <v>43204.04152777778</v>
      </c>
      <c r="C193" t="n">
        <v>6</v>
      </c>
      <c r="D193" t="n">
        <v>2</v>
      </c>
      <c r="E193" t="s">
        <v>204</v>
      </c>
      <c r="F193" t="s"/>
      <c r="G193" t="s"/>
      <c r="H193" t="s"/>
      <c r="I193" t="s"/>
      <c r="J193" t="n">
        <v>0</v>
      </c>
      <c r="K193" t="n">
        <v>0</v>
      </c>
      <c r="L193" t="n">
        <v>1</v>
      </c>
      <c r="M193" t="n">
        <v>0</v>
      </c>
    </row>
    <row r="194" spans="1:13">
      <c r="A194" s="1">
        <f>HYPERLINK("http://www.twitter.com/NathanBLawrence/status/984052950434795520", "984052950434795520")</f>
        <v/>
      </c>
      <c r="B194" s="2" t="n">
        <v>43201.54027777778</v>
      </c>
      <c r="C194" t="n">
        <v>2</v>
      </c>
      <c r="D194" t="n">
        <v>2</v>
      </c>
      <c r="E194" t="s">
        <v>205</v>
      </c>
      <c r="F194" t="s"/>
      <c r="G194" t="s"/>
      <c r="H194" t="s"/>
      <c r="I194" t="s"/>
      <c r="J194" t="n">
        <v>0.8091</v>
      </c>
      <c r="K194" t="n">
        <v>0</v>
      </c>
      <c r="L194" t="n">
        <v>0.732</v>
      </c>
      <c r="M194" t="n">
        <v>0.268</v>
      </c>
    </row>
    <row r="195" spans="1:13">
      <c r="A195" s="1">
        <f>HYPERLINK("http://www.twitter.com/NathanBLawrence/status/984051774855270400", "984051774855270400")</f>
        <v/>
      </c>
      <c r="B195" s="2" t="n">
        <v>43201.53703703704</v>
      </c>
      <c r="C195" t="n">
        <v>0</v>
      </c>
      <c r="D195" t="n">
        <v>5</v>
      </c>
      <c r="E195" t="s">
        <v>206</v>
      </c>
      <c r="F195" t="s"/>
      <c r="G195" t="s"/>
      <c r="H195" t="s"/>
      <c r="I195" t="s"/>
      <c r="J195" t="n">
        <v>0</v>
      </c>
      <c r="K195" t="n">
        <v>0</v>
      </c>
      <c r="L195" t="n">
        <v>1</v>
      </c>
      <c r="M195" t="n">
        <v>0</v>
      </c>
    </row>
    <row r="196" spans="1:13">
      <c r="A196" s="1">
        <f>HYPERLINK("http://www.twitter.com/NathanBLawrence/status/984051650213138432", "984051650213138432")</f>
        <v/>
      </c>
      <c r="B196" s="2" t="n">
        <v>43201.53668981481</v>
      </c>
      <c r="C196" t="n">
        <v>0</v>
      </c>
      <c r="D196" t="n">
        <v>2</v>
      </c>
      <c r="E196" t="s">
        <v>207</v>
      </c>
      <c r="F196" t="s"/>
      <c r="G196" t="s"/>
      <c r="H196" t="s"/>
      <c r="I196" t="s"/>
      <c r="J196" t="n">
        <v>-0.7506</v>
      </c>
      <c r="K196" t="n">
        <v>0.262</v>
      </c>
      <c r="L196" t="n">
        <v>0.738</v>
      </c>
      <c r="M196" t="n">
        <v>0</v>
      </c>
    </row>
    <row r="197" spans="1:13">
      <c r="A197" s="1">
        <f>HYPERLINK("http://www.twitter.com/NathanBLawrence/status/984051410533797894", "984051410533797894")</f>
        <v/>
      </c>
      <c r="B197" s="2" t="n">
        <v>43201.53603009259</v>
      </c>
      <c r="C197" t="n">
        <v>2</v>
      </c>
      <c r="D197" t="n">
        <v>1</v>
      </c>
      <c r="E197" t="s">
        <v>208</v>
      </c>
      <c r="F197" t="s"/>
      <c r="G197" t="s"/>
      <c r="H197" t="s"/>
      <c r="I197" t="s"/>
      <c r="J197" t="n">
        <v>0</v>
      </c>
      <c r="K197" t="n">
        <v>0</v>
      </c>
      <c r="L197" t="n">
        <v>1</v>
      </c>
      <c r="M197" t="n">
        <v>0</v>
      </c>
    </row>
    <row r="198" spans="1:13">
      <c r="A198" s="1">
        <f>HYPERLINK("http://www.twitter.com/NathanBLawrence/status/984050831279427586", "984050831279427586")</f>
        <v/>
      </c>
      <c r="B198" s="2" t="n">
        <v>43201.53443287037</v>
      </c>
      <c r="C198" t="n">
        <v>0</v>
      </c>
      <c r="D198" t="n">
        <v>2</v>
      </c>
      <c r="E198" t="s">
        <v>209</v>
      </c>
      <c r="F198" t="s"/>
      <c r="G198" t="s"/>
      <c r="H198" t="s"/>
      <c r="I198" t="s"/>
      <c r="J198" t="n">
        <v>0</v>
      </c>
      <c r="K198" t="n">
        <v>0</v>
      </c>
      <c r="L198" t="n">
        <v>1</v>
      </c>
      <c r="M198" t="n">
        <v>0</v>
      </c>
    </row>
    <row r="199" spans="1:13">
      <c r="A199" s="1">
        <f>HYPERLINK("http://www.twitter.com/NathanBLawrence/status/982455187276263424", "982455187276263424")</f>
        <v/>
      </c>
      <c r="B199" s="2" t="n">
        <v>43197.1312962963</v>
      </c>
      <c r="C199" t="n">
        <v>0</v>
      </c>
      <c r="D199" t="n">
        <v>12</v>
      </c>
      <c r="E199" t="s">
        <v>210</v>
      </c>
      <c r="F199">
        <f>HYPERLINK("http://pbs.twimg.com/media/DaJZjuvVQAA0Vzn.jpg", "http://pbs.twimg.com/media/DaJZjuvVQAA0Vzn.jpg")</f>
        <v/>
      </c>
      <c r="G199" t="s"/>
      <c r="H199" t="s"/>
      <c r="I199" t="s"/>
      <c r="J199" t="n">
        <v>0</v>
      </c>
      <c r="K199" t="n">
        <v>0</v>
      </c>
      <c r="L199" t="n">
        <v>1</v>
      </c>
      <c r="M199" t="n">
        <v>0</v>
      </c>
    </row>
    <row r="200" spans="1:13">
      <c r="A200" s="1">
        <f>HYPERLINK("http://www.twitter.com/NathanBLawrence/status/981887546304155651", "981887546304155651")</f>
        <v/>
      </c>
      <c r="B200" s="2" t="n">
        <v>43195.56490740741</v>
      </c>
      <c r="C200" t="n">
        <v>0</v>
      </c>
      <c r="D200" t="n">
        <v>1</v>
      </c>
      <c r="E200" t="s">
        <v>211</v>
      </c>
      <c r="F200" t="s"/>
      <c r="G200" t="s"/>
      <c r="H200" t="s"/>
      <c r="I200" t="s"/>
      <c r="J200" t="n">
        <v>0.0343</v>
      </c>
      <c r="K200" t="n">
        <v>0.122</v>
      </c>
      <c r="L200" t="n">
        <v>0.75</v>
      </c>
      <c r="M200" t="n">
        <v>0.128</v>
      </c>
    </row>
    <row r="201" spans="1:13">
      <c r="A201" s="1">
        <f>HYPERLINK("http://www.twitter.com/NathanBLawrence/status/981887243840360449", "981887243840360449")</f>
        <v/>
      </c>
      <c r="B201" s="2" t="n">
        <v>43195.56407407407</v>
      </c>
      <c r="C201" t="n">
        <v>0</v>
      </c>
      <c r="D201" t="n">
        <v>11</v>
      </c>
      <c r="E201" t="s">
        <v>212</v>
      </c>
      <c r="F201">
        <f>HYPERLINK("http://pbs.twimg.com/media/DZ9DTMVW0AEKyFe.jpg", "http://pbs.twimg.com/media/DZ9DTMVW0AEKyFe.jpg")</f>
        <v/>
      </c>
      <c r="G201" t="s"/>
      <c r="H201" t="s"/>
      <c r="I201" t="s"/>
      <c r="J201" t="n">
        <v>-0.5423</v>
      </c>
      <c r="K201" t="n">
        <v>0.137</v>
      </c>
      <c r="L201" t="n">
        <v>0.863</v>
      </c>
      <c r="M201" t="n">
        <v>0</v>
      </c>
    </row>
    <row r="202" spans="1:13">
      <c r="A202" s="1">
        <f>HYPERLINK("http://www.twitter.com/NathanBLawrence/status/981013506500767745", "981013506500767745")</f>
        <v/>
      </c>
      <c r="B202" s="2" t="n">
        <v>43193.15300925926</v>
      </c>
      <c r="C202" t="n">
        <v>0</v>
      </c>
      <c r="D202" t="n">
        <v>0</v>
      </c>
      <c r="E202" t="s">
        <v>213</v>
      </c>
      <c r="F202" t="s"/>
      <c r="G202" t="s"/>
      <c r="H202" t="s"/>
      <c r="I202" t="s"/>
      <c r="J202" t="n">
        <v>-0.926</v>
      </c>
      <c r="K202" t="n">
        <v>0.287</v>
      </c>
      <c r="L202" t="n">
        <v>0.713</v>
      </c>
      <c r="M202" t="n">
        <v>0</v>
      </c>
    </row>
    <row r="203" spans="1:13">
      <c r="A203" s="1">
        <f>HYPERLINK("http://www.twitter.com/NathanBLawrence/status/981010546676981760", "981010546676981760")</f>
        <v/>
      </c>
      <c r="B203" s="2" t="n">
        <v>43193.14484953704</v>
      </c>
      <c r="C203" t="n">
        <v>0</v>
      </c>
      <c r="D203" t="n">
        <v>0</v>
      </c>
      <c r="E203" t="s">
        <v>214</v>
      </c>
      <c r="F203" t="s"/>
      <c r="G203" t="s"/>
      <c r="H203" t="s"/>
      <c r="I203" t="s"/>
      <c r="J203" t="n">
        <v>0.4404</v>
      </c>
      <c r="K203" t="n">
        <v>0</v>
      </c>
      <c r="L203" t="n">
        <v>0.805</v>
      </c>
      <c r="M203" t="n">
        <v>0.195</v>
      </c>
    </row>
    <row r="204" spans="1:13">
      <c r="A204" s="1">
        <f>HYPERLINK("http://www.twitter.com/NathanBLawrence/status/981010005058048000", "981010005058048000")</f>
        <v/>
      </c>
      <c r="B204" s="2" t="n">
        <v>43193.14335648148</v>
      </c>
      <c r="C204" t="n">
        <v>1</v>
      </c>
      <c r="D204" t="n">
        <v>0</v>
      </c>
      <c r="E204" t="s">
        <v>215</v>
      </c>
      <c r="F204" t="s"/>
      <c r="G204" t="s"/>
      <c r="H204" t="s"/>
      <c r="I204" t="s"/>
      <c r="J204" t="n">
        <v>-0.6486</v>
      </c>
      <c r="K204" t="n">
        <v>0.398</v>
      </c>
      <c r="L204" t="n">
        <v>0.602</v>
      </c>
      <c r="M204" t="n">
        <v>0</v>
      </c>
    </row>
    <row r="205" spans="1:13">
      <c r="A205" s="1">
        <f>HYPERLINK("http://www.twitter.com/NathanBLawrence/status/980141509281505281", "980141509281505281")</f>
        <v/>
      </c>
      <c r="B205" s="2" t="n">
        <v>43190.74675925926</v>
      </c>
      <c r="C205" t="n">
        <v>0</v>
      </c>
      <c r="D205" t="n">
        <v>0</v>
      </c>
      <c r="E205" t="s">
        <v>216</v>
      </c>
      <c r="F205" t="s"/>
      <c r="G205" t="s"/>
      <c r="H205" t="s"/>
      <c r="I205" t="s"/>
      <c r="J205" t="n">
        <v>-0.34</v>
      </c>
      <c r="K205" t="n">
        <v>0.146</v>
      </c>
      <c r="L205" t="n">
        <v>0.854</v>
      </c>
      <c r="M205" t="n">
        <v>0</v>
      </c>
    </row>
    <row r="206" spans="1:13">
      <c r="A206" s="1">
        <f>HYPERLINK("http://www.twitter.com/NathanBLawrence/status/980141448711622661", "980141448711622661")</f>
        <v/>
      </c>
      <c r="B206" s="2" t="n">
        <v>43190.74659722222</v>
      </c>
      <c r="C206" t="n">
        <v>1</v>
      </c>
      <c r="D206" t="n">
        <v>0</v>
      </c>
      <c r="E206" t="s">
        <v>217</v>
      </c>
      <c r="F206" t="s"/>
      <c r="G206" t="s"/>
      <c r="H206" t="s"/>
      <c r="I206" t="s"/>
      <c r="J206" t="n">
        <v>-0.34</v>
      </c>
      <c r="K206" t="n">
        <v>0.146</v>
      </c>
      <c r="L206" t="n">
        <v>0.854</v>
      </c>
      <c r="M206" t="n">
        <v>0</v>
      </c>
    </row>
    <row r="207" spans="1:13">
      <c r="A207" s="1">
        <f>HYPERLINK("http://www.twitter.com/NathanBLawrence/status/979162316624269312", "979162316624269312")</f>
        <v/>
      </c>
      <c r="B207" s="2" t="n">
        <v>43188.04469907407</v>
      </c>
      <c r="C207" t="n">
        <v>0</v>
      </c>
      <c r="D207" t="n">
        <v>0</v>
      </c>
      <c r="E207" t="s">
        <v>218</v>
      </c>
      <c r="F207">
        <f>HYPERLINK("http://pbs.twimg.com/media/DZau7d1U0AARzrg.jpg", "http://pbs.twimg.com/media/DZau7d1U0AARzrg.jpg")</f>
        <v/>
      </c>
      <c r="G207" t="s"/>
      <c r="H207" t="s"/>
      <c r="I207" t="s"/>
      <c r="J207" t="n">
        <v>0</v>
      </c>
      <c r="K207" t="n">
        <v>0</v>
      </c>
      <c r="L207" t="n">
        <v>1</v>
      </c>
      <c r="M207" t="n">
        <v>0</v>
      </c>
    </row>
    <row r="208" spans="1:13">
      <c r="A208" s="1">
        <f>HYPERLINK("http://www.twitter.com/NathanBLawrence/status/979161922741456896", "979161922741456896")</f>
        <v/>
      </c>
      <c r="B208" s="2" t="n">
        <v>43188.04361111111</v>
      </c>
      <c r="C208" t="n">
        <v>0</v>
      </c>
      <c r="D208" t="n">
        <v>0</v>
      </c>
      <c r="E208" t="s">
        <v>219</v>
      </c>
      <c r="F208">
        <f>HYPERLINK("http://pbs.twimg.com/media/DZaukqcV4AAsipH.jpg", "http://pbs.twimg.com/media/DZaukqcV4AAsipH.jpg")</f>
        <v/>
      </c>
      <c r="G208" t="s"/>
      <c r="H208" t="s"/>
      <c r="I208" t="s"/>
      <c r="J208" t="n">
        <v>0</v>
      </c>
      <c r="K208" t="n">
        <v>0</v>
      </c>
      <c r="L208" t="n">
        <v>1</v>
      </c>
      <c r="M208" t="n">
        <v>0</v>
      </c>
    </row>
    <row r="209" spans="1:13">
      <c r="A209" s="1">
        <f>HYPERLINK("http://www.twitter.com/NathanBLawrence/status/979161515369598978", "979161515369598978")</f>
        <v/>
      </c>
      <c r="B209" s="2" t="n">
        <v>43188.04248842593</v>
      </c>
      <c r="C209" t="n">
        <v>0</v>
      </c>
      <c r="D209" t="n">
        <v>0</v>
      </c>
      <c r="E209" t="s">
        <v>220</v>
      </c>
      <c r="F209">
        <f>HYPERLINK("http://pbs.twimg.com/media/DZauM4bVoAEbYjU.jpg", "http://pbs.twimg.com/media/DZauM4bVoAEbYjU.jpg")</f>
        <v/>
      </c>
      <c r="G209" t="s"/>
      <c r="H209" t="s"/>
      <c r="I209" t="s"/>
      <c r="J209" t="n">
        <v>0</v>
      </c>
      <c r="K209" t="n">
        <v>0</v>
      </c>
      <c r="L209" t="n">
        <v>1</v>
      </c>
      <c r="M209" t="n">
        <v>0</v>
      </c>
    </row>
    <row r="210" spans="1:13">
      <c r="A210" s="1">
        <f>HYPERLINK("http://www.twitter.com/NathanBLawrence/status/979161259575840769", "979161259575840769")</f>
        <v/>
      </c>
      <c r="B210" s="2" t="n">
        <v>43188.04178240741</v>
      </c>
      <c r="C210" t="n">
        <v>0</v>
      </c>
      <c r="D210" t="n">
        <v>0</v>
      </c>
      <c r="E210" t="s">
        <v>221</v>
      </c>
      <c r="F210">
        <f>HYPERLINK("http://pbs.twimg.com/media/DZat90kVQAAoMwp.jpg", "http://pbs.twimg.com/media/DZat90kVQAAoMwp.jpg")</f>
        <v/>
      </c>
      <c r="G210" t="s"/>
      <c r="H210" t="s"/>
      <c r="I210" t="s"/>
      <c r="J210" t="n">
        <v>0</v>
      </c>
      <c r="K210" t="n">
        <v>0</v>
      </c>
      <c r="L210" t="n">
        <v>1</v>
      </c>
      <c r="M210" t="n">
        <v>0</v>
      </c>
    </row>
    <row r="211" spans="1:13">
      <c r="A211" s="1">
        <f>HYPERLINK("http://www.twitter.com/NathanBLawrence/status/978794721396051969", "978794721396051969")</f>
        <v/>
      </c>
      <c r="B211" s="2" t="n">
        <v>43187.03033564815</v>
      </c>
      <c r="C211" t="n">
        <v>2</v>
      </c>
      <c r="D211" t="n">
        <v>0</v>
      </c>
      <c r="E211" t="s">
        <v>222</v>
      </c>
      <c r="F211" t="s"/>
      <c r="G211" t="s"/>
      <c r="H211" t="s"/>
      <c r="I211" t="s"/>
      <c r="J211" t="n">
        <v>-0.5266999999999999</v>
      </c>
      <c r="K211" t="n">
        <v>0.298</v>
      </c>
      <c r="L211" t="n">
        <v>0.702</v>
      </c>
      <c r="M211" t="n">
        <v>0</v>
      </c>
    </row>
    <row r="212" spans="1:13">
      <c r="A212" s="1">
        <f>HYPERLINK("http://www.twitter.com/NathanBLawrence/status/978794582971486214", "978794582971486214")</f>
        <v/>
      </c>
      <c r="B212" s="2" t="n">
        <v>43187.02995370371</v>
      </c>
      <c r="C212" t="n">
        <v>0</v>
      </c>
      <c r="D212" t="n">
        <v>0</v>
      </c>
      <c r="E212" t="s">
        <v>223</v>
      </c>
      <c r="F212" t="s"/>
      <c r="G212" t="s"/>
      <c r="H212" t="s"/>
      <c r="I212" t="s"/>
      <c r="J212" t="n">
        <v>-0.4404</v>
      </c>
      <c r="K212" t="n">
        <v>0.293</v>
      </c>
      <c r="L212" t="n">
        <v>0.707</v>
      </c>
      <c r="M212" t="n">
        <v>0</v>
      </c>
    </row>
    <row r="213" spans="1:13">
      <c r="A213" s="1">
        <f>HYPERLINK("http://www.twitter.com/NathanBLawrence/status/976340625946697729", "976340625946697729")</f>
        <v/>
      </c>
      <c r="B213" s="2" t="n">
        <v>43180.25832175926</v>
      </c>
      <c r="C213" t="n">
        <v>0</v>
      </c>
      <c r="D213" t="n">
        <v>0</v>
      </c>
      <c r="E213" t="s">
        <v>224</v>
      </c>
      <c r="F213" t="s"/>
      <c r="G213" t="s"/>
      <c r="H213" t="s"/>
      <c r="I213" t="s"/>
      <c r="J213" t="n">
        <v>-0.8455</v>
      </c>
      <c r="K213" t="n">
        <v>0.335</v>
      </c>
      <c r="L213" t="n">
        <v>0.601</v>
      </c>
      <c r="M213" t="n">
        <v>0.063</v>
      </c>
    </row>
    <row r="214" spans="1:13">
      <c r="A214" s="1">
        <f>HYPERLINK("http://www.twitter.com/NathanBLawrence/status/976340020624637954", "976340020624637954")</f>
        <v/>
      </c>
      <c r="B214" s="2" t="n">
        <v>43180.25665509259</v>
      </c>
      <c r="C214" t="n">
        <v>1</v>
      </c>
      <c r="D214" t="n">
        <v>0</v>
      </c>
      <c r="E214" t="s">
        <v>225</v>
      </c>
      <c r="F214" t="s"/>
      <c r="G214" t="s"/>
      <c r="H214" t="s"/>
      <c r="I214" t="s"/>
      <c r="J214" t="n">
        <v>0.0516</v>
      </c>
      <c r="K214" t="n">
        <v>0.241</v>
      </c>
      <c r="L214" t="n">
        <v>0.512</v>
      </c>
      <c r="M214" t="n">
        <v>0.246</v>
      </c>
    </row>
    <row r="215" spans="1:13">
      <c r="A215" s="1">
        <f>HYPERLINK("http://www.twitter.com/NathanBLawrence/status/976337150185820161", "976337150185820161")</f>
        <v/>
      </c>
      <c r="B215" s="2" t="n">
        <v>43180.24872685185</v>
      </c>
      <c r="C215" t="n">
        <v>1</v>
      </c>
      <c r="D215" t="n">
        <v>0</v>
      </c>
      <c r="E215" t="s">
        <v>226</v>
      </c>
      <c r="F215" t="s"/>
      <c r="G215" t="s"/>
      <c r="H215" t="s"/>
      <c r="I215" t="s"/>
      <c r="J215" t="n">
        <v>0.2023</v>
      </c>
      <c r="K215" t="n">
        <v>0.081</v>
      </c>
      <c r="L215" t="n">
        <v>0.8110000000000001</v>
      </c>
      <c r="M215" t="n">
        <v>0.108</v>
      </c>
    </row>
    <row r="216" spans="1:13">
      <c r="A216" s="1">
        <f>HYPERLINK("http://www.twitter.com/NathanBLawrence/status/976336822786756608", "976336822786756608")</f>
        <v/>
      </c>
      <c r="B216" s="2" t="n">
        <v>43180.24782407407</v>
      </c>
      <c r="C216" t="n">
        <v>0</v>
      </c>
      <c r="D216" t="n">
        <v>1</v>
      </c>
      <c r="E216" t="s">
        <v>227</v>
      </c>
      <c r="F216" t="s"/>
      <c r="G216" t="s"/>
      <c r="H216" t="s"/>
      <c r="I216" t="s"/>
      <c r="J216" t="n">
        <v>-0.4019</v>
      </c>
      <c r="K216" t="n">
        <v>0.13</v>
      </c>
      <c r="L216" t="n">
        <v>0.87</v>
      </c>
      <c r="M216" t="n">
        <v>0</v>
      </c>
    </row>
    <row r="217" spans="1:13">
      <c r="A217" s="1">
        <f>HYPERLINK("http://www.twitter.com/NathanBLawrence/status/976336571300380672", "976336571300380672")</f>
        <v/>
      </c>
      <c r="B217" s="2" t="n">
        <v>43180.24712962963</v>
      </c>
      <c r="C217" t="n">
        <v>0</v>
      </c>
      <c r="D217" t="n">
        <v>1</v>
      </c>
      <c r="E217" t="s">
        <v>228</v>
      </c>
      <c r="F217" t="s"/>
      <c r="G217" t="s"/>
      <c r="H217" t="s"/>
      <c r="I217" t="s"/>
      <c r="J217" t="n">
        <v>0</v>
      </c>
      <c r="K217" t="n">
        <v>0</v>
      </c>
      <c r="L217" t="n">
        <v>1</v>
      </c>
      <c r="M217" t="n">
        <v>0</v>
      </c>
    </row>
    <row r="218" spans="1:13">
      <c r="A218" s="1">
        <f>HYPERLINK("http://www.twitter.com/NathanBLawrence/status/976336505890209792", "976336505890209792")</f>
        <v/>
      </c>
      <c r="B218" s="2" t="n">
        <v>43180.24695601852</v>
      </c>
      <c r="C218" t="n">
        <v>1</v>
      </c>
      <c r="D218" t="n">
        <v>0</v>
      </c>
      <c r="E218" t="s">
        <v>229</v>
      </c>
      <c r="F218">
        <f>HYPERLINK("http://pbs.twimg.com/media/DYyk3ioVwAAOb-X.jpg", "http://pbs.twimg.com/media/DYyk3ioVwAAOb-X.jpg")</f>
        <v/>
      </c>
      <c r="G218" t="s"/>
      <c r="H218" t="s"/>
      <c r="I218" t="s"/>
      <c r="J218" t="n">
        <v>0.3612</v>
      </c>
      <c r="K218" t="n">
        <v>0</v>
      </c>
      <c r="L218" t="n">
        <v>0.93</v>
      </c>
      <c r="M218" t="n">
        <v>0.07000000000000001</v>
      </c>
    </row>
    <row r="219" spans="1:13">
      <c r="A219" s="1">
        <f>HYPERLINK("http://www.twitter.com/NathanBLawrence/status/974744861537701888", "974744861537701888")</f>
        <v/>
      </c>
      <c r="B219" s="2" t="n">
        <v>43175.85484953703</v>
      </c>
      <c r="C219" t="n">
        <v>0</v>
      </c>
      <c r="D219" t="n">
        <v>0</v>
      </c>
      <c r="E219" t="s">
        <v>230</v>
      </c>
      <c r="F219" t="s"/>
      <c r="G219" t="s"/>
      <c r="H219" t="s"/>
      <c r="I219" t="s"/>
      <c r="J219" t="n">
        <v>0.4926</v>
      </c>
      <c r="K219" t="n">
        <v>0</v>
      </c>
      <c r="L219" t="n">
        <v>0.653</v>
      </c>
      <c r="M219" t="n">
        <v>0.347</v>
      </c>
    </row>
    <row r="220" spans="1:13">
      <c r="A220" s="1">
        <f>HYPERLINK("http://www.twitter.com/NathanBLawrence/status/974650895236521985", "974650895236521985")</f>
        <v/>
      </c>
      <c r="B220" s="2" t="n">
        <v>43175.59555555556</v>
      </c>
      <c r="C220" t="n">
        <v>0</v>
      </c>
      <c r="D220" t="n">
        <v>0</v>
      </c>
      <c r="E220" t="s">
        <v>231</v>
      </c>
      <c r="F220" t="s"/>
      <c r="G220" t="s"/>
      <c r="H220" t="s"/>
      <c r="I220" t="s"/>
      <c r="J220" t="n">
        <v>-0.6249</v>
      </c>
      <c r="K220" t="n">
        <v>0.118</v>
      </c>
      <c r="L220" t="n">
        <v>0.882</v>
      </c>
      <c r="M220" t="n">
        <v>0</v>
      </c>
    </row>
    <row r="221" spans="1:13">
      <c r="A221" s="1">
        <f>HYPERLINK("http://www.twitter.com/NathanBLawrence/status/974647621787766784", "974647621787766784")</f>
        <v/>
      </c>
      <c r="B221" s="2" t="n">
        <v>43175.5865162037</v>
      </c>
      <c r="C221" t="n">
        <v>4</v>
      </c>
      <c r="D221" t="n">
        <v>1</v>
      </c>
      <c r="E221" t="s">
        <v>232</v>
      </c>
      <c r="F221" t="s"/>
      <c r="G221" t="s"/>
      <c r="H221" t="s"/>
      <c r="I221" t="s"/>
      <c r="J221" t="n">
        <v>0.0343</v>
      </c>
      <c r="K221" t="n">
        <v>0.127</v>
      </c>
      <c r="L221" t="n">
        <v>0.74</v>
      </c>
      <c r="M221" t="n">
        <v>0.133</v>
      </c>
    </row>
    <row r="222" spans="1:13">
      <c r="A222" s="1">
        <f>HYPERLINK("http://www.twitter.com/NathanBLawrence/status/974647050372571137", "974647050372571137")</f>
        <v/>
      </c>
      <c r="B222" s="2" t="n">
        <v>43175.58494212963</v>
      </c>
      <c r="C222" t="n">
        <v>2</v>
      </c>
      <c r="D222" t="n">
        <v>1</v>
      </c>
      <c r="E222" t="s">
        <v>233</v>
      </c>
      <c r="F222" t="s"/>
      <c r="G222" t="s"/>
      <c r="H222" t="s"/>
      <c r="I222" t="s"/>
      <c r="J222" t="n">
        <v>0</v>
      </c>
      <c r="K222" t="n">
        <v>0</v>
      </c>
      <c r="L222" t="n">
        <v>1</v>
      </c>
      <c r="M222" t="n">
        <v>0</v>
      </c>
    </row>
    <row r="223" spans="1:13">
      <c r="A223" s="1">
        <f>HYPERLINK("http://www.twitter.com/NathanBLawrence/status/974641328930918400", "974641328930918400")</f>
        <v/>
      </c>
      <c r="B223" s="2" t="n">
        <v>43175.56915509259</v>
      </c>
      <c r="C223" t="n">
        <v>0</v>
      </c>
      <c r="D223" t="n">
        <v>0</v>
      </c>
      <c r="E223" t="s">
        <v>234</v>
      </c>
      <c r="F223" t="s"/>
      <c r="G223" t="s"/>
      <c r="H223" t="s"/>
      <c r="I223" t="s"/>
      <c r="J223" t="n">
        <v>-0.1759</v>
      </c>
      <c r="K223" t="n">
        <v>0.042</v>
      </c>
      <c r="L223" t="n">
        <v>0.958</v>
      </c>
      <c r="M223" t="n">
        <v>0</v>
      </c>
    </row>
    <row r="224" spans="1:13">
      <c r="A224" s="1">
        <f>HYPERLINK("http://www.twitter.com/NathanBLawrence/status/974491117231181824", "974491117231181824")</f>
        <v/>
      </c>
      <c r="B224" s="2" t="n">
        <v>43175.15465277778</v>
      </c>
      <c r="C224" t="n">
        <v>0</v>
      </c>
      <c r="D224" t="n">
        <v>0</v>
      </c>
      <c r="E224" t="s">
        <v>235</v>
      </c>
      <c r="F224" t="s"/>
      <c r="G224" t="s"/>
      <c r="H224" t="s"/>
      <c r="I224" t="s"/>
      <c r="J224" t="n">
        <v>0</v>
      </c>
      <c r="K224" t="n">
        <v>0</v>
      </c>
      <c r="L224" t="n">
        <v>1</v>
      </c>
      <c r="M224" t="n">
        <v>0</v>
      </c>
    </row>
    <row r="225" spans="1:13">
      <c r="A225" s="1">
        <f>HYPERLINK("http://www.twitter.com/NathanBLawrence/status/974490602426466304", "974490602426466304")</f>
        <v/>
      </c>
      <c r="B225" s="2" t="n">
        <v>43175.15322916667</v>
      </c>
      <c r="C225" t="n">
        <v>0</v>
      </c>
      <c r="D225" t="n">
        <v>1</v>
      </c>
      <c r="E225" t="s">
        <v>236</v>
      </c>
      <c r="F225" t="s"/>
      <c r="G225" t="s"/>
      <c r="H225" t="s"/>
      <c r="I225" t="s"/>
      <c r="J225" t="n">
        <v>0</v>
      </c>
      <c r="K225" t="n">
        <v>0</v>
      </c>
      <c r="L225" t="n">
        <v>1</v>
      </c>
      <c r="M225" t="n">
        <v>0</v>
      </c>
    </row>
    <row r="226" spans="1:13">
      <c r="A226" s="1">
        <f>HYPERLINK("http://www.twitter.com/NathanBLawrence/status/974490351707844609", "974490351707844609")</f>
        <v/>
      </c>
      <c r="B226" s="2" t="n">
        <v>43175.15253472222</v>
      </c>
      <c r="C226" t="n">
        <v>1</v>
      </c>
      <c r="D226" t="n">
        <v>0</v>
      </c>
      <c r="E226" t="s">
        <v>237</v>
      </c>
      <c r="F226" t="s"/>
      <c r="G226" t="s"/>
      <c r="H226" t="s"/>
      <c r="I226" t="s"/>
      <c r="J226" t="n">
        <v>-0.5719</v>
      </c>
      <c r="K226" t="n">
        <v>0.164</v>
      </c>
      <c r="L226" t="n">
        <v>0.836</v>
      </c>
      <c r="M226" t="n">
        <v>0</v>
      </c>
    </row>
    <row r="227" spans="1:13">
      <c r="A227" s="1">
        <f>HYPERLINK("http://www.twitter.com/NathanBLawrence/status/974488555539062787", "974488555539062787")</f>
        <v/>
      </c>
      <c r="B227" s="2" t="n">
        <v>43175.14758101852</v>
      </c>
      <c r="C227" t="n">
        <v>0</v>
      </c>
      <c r="D227" t="n">
        <v>0</v>
      </c>
      <c r="E227" t="s">
        <v>238</v>
      </c>
      <c r="F227" t="s"/>
      <c r="G227" t="s"/>
      <c r="H227" t="s"/>
      <c r="I227" t="s"/>
      <c r="J227" t="n">
        <v>-0.6486</v>
      </c>
      <c r="K227" t="n">
        <v>0.469</v>
      </c>
      <c r="L227" t="n">
        <v>0.531</v>
      </c>
      <c r="M227" t="n">
        <v>0</v>
      </c>
    </row>
    <row r="228" spans="1:13">
      <c r="A228" s="1">
        <f>HYPERLINK("http://www.twitter.com/NathanBLawrence/status/974488347770064896", "974488347770064896")</f>
        <v/>
      </c>
      <c r="B228" s="2" t="n">
        <v>43175.14700231481</v>
      </c>
      <c r="C228" t="n">
        <v>0</v>
      </c>
      <c r="D228" t="n">
        <v>0</v>
      </c>
      <c r="E228" t="s">
        <v>239</v>
      </c>
      <c r="F228" t="s"/>
      <c r="G228" t="s"/>
      <c r="H228" t="s"/>
      <c r="I228" t="s"/>
      <c r="J228" t="n">
        <v>-0.8176</v>
      </c>
      <c r="K228" t="n">
        <v>0.459</v>
      </c>
      <c r="L228" t="n">
        <v>0.541</v>
      </c>
      <c r="M228" t="n">
        <v>0</v>
      </c>
    </row>
    <row r="229" spans="1:13">
      <c r="A229" s="1">
        <f>HYPERLINK("http://www.twitter.com/NathanBLawrence/status/974391677128466433", "974391677128466433")</f>
        <v/>
      </c>
      <c r="B229" s="2" t="n">
        <v>43174.88024305556</v>
      </c>
      <c r="C229" t="n">
        <v>1</v>
      </c>
      <c r="D229" t="n">
        <v>0</v>
      </c>
      <c r="E229" t="s">
        <v>240</v>
      </c>
      <c r="F229" t="s"/>
      <c r="G229" t="s"/>
      <c r="H229" t="s"/>
      <c r="I229" t="s"/>
      <c r="J229" t="n">
        <v>0.6369</v>
      </c>
      <c r="K229" t="n">
        <v>0</v>
      </c>
      <c r="L229" t="n">
        <v>0.755</v>
      </c>
      <c r="M229" t="n">
        <v>0.245</v>
      </c>
    </row>
    <row r="230" spans="1:13">
      <c r="A230" s="1">
        <f>HYPERLINK("http://www.twitter.com/NathanBLawrence/status/974390716574191616", "974390716574191616")</f>
        <v/>
      </c>
      <c r="B230" s="2" t="n">
        <v>43174.87759259259</v>
      </c>
      <c r="C230" t="n">
        <v>0</v>
      </c>
      <c r="D230" t="n">
        <v>1</v>
      </c>
      <c r="E230" t="s">
        <v>241</v>
      </c>
      <c r="F230" t="s"/>
      <c r="G230" t="s"/>
      <c r="H230" t="s"/>
      <c r="I230" t="s"/>
      <c r="J230" t="n">
        <v>-0.4767</v>
      </c>
      <c r="K230" t="n">
        <v>0.147</v>
      </c>
      <c r="L230" t="n">
        <v>0.853</v>
      </c>
      <c r="M230" t="n">
        <v>0</v>
      </c>
    </row>
    <row r="231" spans="1:13">
      <c r="A231" s="1">
        <f>HYPERLINK("http://www.twitter.com/NathanBLawrence/status/974297720428072960", "974297720428072960")</f>
        <v/>
      </c>
      <c r="B231" s="2" t="n">
        <v>43174.62097222222</v>
      </c>
      <c r="C231" t="n">
        <v>0</v>
      </c>
      <c r="D231" t="n">
        <v>0</v>
      </c>
      <c r="E231" t="s">
        <v>242</v>
      </c>
      <c r="F231">
        <f>HYPERLINK("http://pbs.twimg.com/media/DYVmm6GVQAAkn8h.jpg", "http://pbs.twimg.com/media/DYVmm6GVQAAkn8h.jpg")</f>
        <v/>
      </c>
      <c r="G231" t="s"/>
      <c r="H231" t="s"/>
      <c r="I231" t="s"/>
      <c r="J231" t="n">
        <v>-0.884</v>
      </c>
      <c r="K231" t="n">
        <v>0.466</v>
      </c>
      <c r="L231" t="n">
        <v>0.534</v>
      </c>
      <c r="M231" t="n">
        <v>0</v>
      </c>
    </row>
    <row r="232" spans="1:13">
      <c r="A232" s="1">
        <f>HYPERLINK("http://www.twitter.com/NathanBLawrence/status/974284305634680834", "974284305634680834")</f>
        <v/>
      </c>
      <c r="B232" s="2" t="n">
        <v>43174.58395833334</v>
      </c>
      <c r="C232" t="n">
        <v>0</v>
      </c>
      <c r="D232" t="n">
        <v>0</v>
      </c>
      <c r="E232" t="s">
        <v>243</v>
      </c>
      <c r="F232" t="s"/>
      <c r="G232" t="s"/>
      <c r="H232" t="s"/>
      <c r="I232" t="s"/>
      <c r="J232" t="n">
        <v>0.6124000000000001</v>
      </c>
      <c r="K232" t="n">
        <v>0.093</v>
      </c>
      <c r="L232" t="n">
        <v>0.659</v>
      </c>
      <c r="M232" t="n">
        <v>0.248</v>
      </c>
    </row>
    <row r="233" spans="1:13">
      <c r="A233" s="1">
        <f>HYPERLINK("http://www.twitter.com/NathanBLawrence/status/974283828343771136", "974283828343771136")</f>
        <v/>
      </c>
      <c r="B233" s="2" t="n">
        <v>43174.58263888889</v>
      </c>
      <c r="C233" t="n">
        <v>0</v>
      </c>
      <c r="D233" t="n">
        <v>0</v>
      </c>
      <c r="E233" t="s">
        <v>244</v>
      </c>
      <c r="F233" t="s"/>
      <c r="G233" t="s"/>
      <c r="H233" t="s"/>
      <c r="I233" t="s"/>
      <c r="J233" t="n">
        <v>-0.2023</v>
      </c>
      <c r="K233" t="n">
        <v>0.474</v>
      </c>
      <c r="L233" t="n">
        <v>0.526</v>
      </c>
      <c r="M233" t="n">
        <v>0</v>
      </c>
    </row>
    <row r="234" spans="1:13">
      <c r="A234" s="1">
        <f>HYPERLINK("http://www.twitter.com/NathanBLawrence/status/974282597122617347", "974282597122617347")</f>
        <v/>
      </c>
      <c r="B234" s="2" t="n">
        <v>43174.57924768519</v>
      </c>
      <c r="C234" t="n">
        <v>0</v>
      </c>
      <c r="D234" t="n">
        <v>1</v>
      </c>
      <c r="E234" t="s">
        <v>245</v>
      </c>
      <c r="F234" t="s"/>
      <c r="G234" t="s"/>
      <c r="H234" t="s"/>
      <c r="I234" t="s"/>
      <c r="J234" t="n">
        <v>-0.34</v>
      </c>
      <c r="K234" t="n">
        <v>0.138</v>
      </c>
      <c r="L234" t="n">
        <v>0.862</v>
      </c>
      <c r="M234" t="n">
        <v>0</v>
      </c>
    </row>
    <row r="235" spans="1:13">
      <c r="A235" s="1">
        <f>HYPERLINK("http://www.twitter.com/NathanBLawrence/status/974282536095535104", "974282536095535104")</f>
        <v/>
      </c>
      <c r="B235" s="2" t="n">
        <v>43174.57907407408</v>
      </c>
      <c r="C235" t="n">
        <v>3</v>
      </c>
      <c r="D235" t="n">
        <v>0</v>
      </c>
      <c r="E235" t="s">
        <v>246</v>
      </c>
      <c r="F235" t="s"/>
      <c r="G235" t="s"/>
      <c r="H235" t="s"/>
      <c r="I235" t="s"/>
      <c r="J235" t="n">
        <v>0</v>
      </c>
      <c r="K235" t="n">
        <v>0</v>
      </c>
      <c r="L235" t="n">
        <v>1</v>
      </c>
      <c r="M235" t="n">
        <v>0</v>
      </c>
    </row>
    <row r="236" spans="1:13">
      <c r="A236" s="1">
        <f>HYPERLINK("http://www.twitter.com/NathanBLawrence/status/974281749202194432", "974281749202194432")</f>
        <v/>
      </c>
      <c r="B236" s="2" t="n">
        <v>43174.57689814815</v>
      </c>
      <c r="C236" t="n">
        <v>0</v>
      </c>
      <c r="D236" t="n">
        <v>1</v>
      </c>
      <c r="E236" t="s">
        <v>247</v>
      </c>
      <c r="F236">
        <f>HYPERLINK("http://pbs.twimg.com/media/DYVGx_9X4AER_kb.jpg", "http://pbs.twimg.com/media/DYVGx_9X4AER_kb.jpg")</f>
        <v/>
      </c>
      <c r="G236" t="s"/>
      <c r="H236" t="s"/>
      <c r="I236" t="s"/>
      <c r="J236" t="n">
        <v>0.6705</v>
      </c>
      <c r="K236" t="n">
        <v>0</v>
      </c>
      <c r="L236" t="n">
        <v>0.667</v>
      </c>
      <c r="M236" t="n">
        <v>0.333</v>
      </c>
    </row>
    <row r="237" spans="1:13">
      <c r="A237" s="1">
        <f>HYPERLINK("http://www.twitter.com/NathanBLawrence/status/974281681447407616", "974281681447407616")</f>
        <v/>
      </c>
      <c r="B237" s="2" t="n">
        <v>43174.57671296296</v>
      </c>
      <c r="C237" t="n">
        <v>2</v>
      </c>
      <c r="D237" t="n">
        <v>2</v>
      </c>
      <c r="E237" t="s">
        <v>248</v>
      </c>
      <c r="F237">
        <f>HYPERLINK("http://pbs.twimg.com/media/DYVYBQ9X0AEBjdh.jpg", "http://pbs.twimg.com/media/DYVYBQ9X0AEBjdh.jpg")</f>
        <v/>
      </c>
      <c r="G237" t="s"/>
      <c r="H237" t="s"/>
      <c r="I237" t="s"/>
      <c r="J237" t="n">
        <v>0</v>
      </c>
      <c r="K237" t="n">
        <v>0</v>
      </c>
      <c r="L237" t="n">
        <v>1</v>
      </c>
      <c r="M237" t="n">
        <v>0</v>
      </c>
    </row>
    <row r="238" spans="1:13">
      <c r="A238" s="1">
        <f>HYPERLINK("http://www.twitter.com/NathanBLawrence/status/974281372230717440", "974281372230717440")</f>
        <v/>
      </c>
      <c r="B238" s="2" t="n">
        <v>43174.57586805556</v>
      </c>
      <c r="C238" t="n">
        <v>4</v>
      </c>
      <c r="D238" t="n">
        <v>0</v>
      </c>
      <c r="E238" t="s">
        <v>249</v>
      </c>
      <c r="F238" t="s"/>
      <c r="G238" t="s"/>
      <c r="H238" t="s"/>
      <c r="I238" t="s"/>
      <c r="J238" t="n">
        <v>0.7712</v>
      </c>
      <c r="K238" t="n">
        <v>0</v>
      </c>
      <c r="L238" t="n">
        <v>0.677</v>
      </c>
      <c r="M238" t="n">
        <v>0.323</v>
      </c>
    </row>
    <row r="239" spans="1:13">
      <c r="A239" s="1">
        <f>HYPERLINK("http://www.twitter.com/NathanBLawrence/status/974281103371628544", "974281103371628544")</f>
        <v/>
      </c>
      <c r="B239" s="2" t="n">
        <v>43174.57511574074</v>
      </c>
      <c r="C239" t="n">
        <v>4</v>
      </c>
      <c r="D239" t="n">
        <v>1</v>
      </c>
      <c r="E239" t="s">
        <v>250</v>
      </c>
      <c r="F239" t="s"/>
      <c r="G239" t="s"/>
      <c r="H239" t="s"/>
      <c r="I239" t="s"/>
      <c r="J239" t="n">
        <v>-0.1027</v>
      </c>
      <c r="K239" t="n">
        <v>0.065</v>
      </c>
      <c r="L239" t="n">
        <v>0.9350000000000001</v>
      </c>
      <c r="M239" t="n">
        <v>0</v>
      </c>
    </row>
    <row r="240" spans="1:13">
      <c r="A240" s="1">
        <f>HYPERLINK("http://www.twitter.com/NathanBLawrence/status/974280869308518400", "974280869308518400")</f>
        <v/>
      </c>
      <c r="B240" s="2" t="n">
        <v>43174.57447916667</v>
      </c>
      <c r="C240" t="n">
        <v>4</v>
      </c>
      <c r="D240" t="n">
        <v>1</v>
      </c>
      <c r="E240" t="s">
        <v>251</v>
      </c>
      <c r="F240" t="s"/>
      <c r="G240" t="s"/>
      <c r="H240" t="s"/>
      <c r="I240" t="s"/>
      <c r="J240" t="n">
        <v>-0.9112</v>
      </c>
      <c r="K240" t="n">
        <v>0.512</v>
      </c>
      <c r="L240" t="n">
        <v>0.488</v>
      </c>
      <c r="M240" t="n">
        <v>0</v>
      </c>
    </row>
    <row r="241" spans="1:13">
      <c r="A241" s="1">
        <f>HYPERLINK("http://www.twitter.com/NathanBLawrence/status/974131935646748677", "974131935646748677")</f>
        <v/>
      </c>
      <c r="B241" s="2" t="n">
        <v>43174.16349537037</v>
      </c>
      <c r="C241" t="n">
        <v>2</v>
      </c>
      <c r="D241" t="n">
        <v>0</v>
      </c>
      <c r="E241" t="s">
        <v>252</v>
      </c>
      <c r="F241">
        <f>HYPERLINK("http://pbs.twimg.com/media/DYTP070VoAA3wef.jpg", "http://pbs.twimg.com/media/DYTP070VoAA3wef.jpg")</f>
        <v/>
      </c>
      <c r="G241" t="s"/>
      <c r="H241" t="s"/>
      <c r="I241" t="s"/>
      <c r="J241" t="n">
        <v>0.0762</v>
      </c>
      <c r="K241" t="n">
        <v>0</v>
      </c>
      <c r="L241" t="n">
        <v>0.874</v>
      </c>
      <c r="M241" t="n">
        <v>0.126</v>
      </c>
    </row>
    <row r="242" spans="1:13">
      <c r="A242" s="1">
        <f>HYPERLINK("http://www.twitter.com/NathanBLawrence/status/974130357003079680", "974130357003079680")</f>
        <v/>
      </c>
      <c r="B242" s="2" t="n">
        <v>43174.15914351852</v>
      </c>
      <c r="C242" t="n">
        <v>0</v>
      </c>
      <c r="D242" t="n">
        <v>0</v>
      </c>
      <c r="E242" t="s">
        <v>253</v>
      </c>
      <c r="F242" t="s"/>
      <c r="G242" t="s"/>
      <c r="H242" t="s"/>
      <c r="I242" t="s"/>
      <c r="J242" t="n">
        <v>0</v>
      </c>
      <c r="K242" t="n">
        <v>0</v>
      </c>
      <c r="L242" t="n">
        <v>1</v>
      </c>
      <c r="M242" t="n">
        <v>0</v>
      </c>
    </row>
    <row r="243" spans="1:13">
      <c r="A243" s="1">
        <f>HYPERLINK("http://www.twitter.com/NathanBLawrence/status/974130221413814272", "974130221413814272")</f>
        <v/>
      </c>
      <c r="B243" s="2" t="n">
        <v>43174.15876157407</v>
      </c>
      <c r="C243" t="n">
        <v>1</v>
      </c>
      <c r="D243" t="n">
        <v>0</v>
      </c>
      <c r="E243" t="s">
        <v>254</v>
      </c>
      <c r="F243">
        <f>HYPERLINK("http://pbs.twimg.com/media/DYTOQ92VMAAcwCj.jpg", "http://pbs.twimg.com/media/DYTOQ92VMAAcwCj.jpg")</f>
        <v/>
      </c>
      <c r="G243" t="s"/>
      <c r="H243" t="s"/>
      <c r="I243" t="s"/>
      <c r="J243" t="n">
        <v>-0.4939</v>
      </c>
      <c r="K243" t="n">
        <v>0.122</v>
      </c>
      <c r="L243" t="n">
        <v>0.878</v>
      </c>
      <c r="M243" t="n">
        <v>0</v>
      </c>
    </row>
    <row r="244" spans="1:13">
      <c r="A244" s="1">
        <f>HYPERLINK("http://www.twitter.com/NathanBLawrence/status/974090900828700672", "974090900828700672")</f>
        <v/>
      </c>
      <c r="B244" s="2" t="n">
        <v>43174.0502662037</v>
      </c>
      <c r="C244" t="n">
        <v>1</v>
      </c>
      <c r="D244" t="n">
        <v>1</v>
      </c>
      <c r="E244" t="s">
        <v>255</v>
      </c>
      <c r="F244" t="s"/>
      <c r="G244" t="s"/>
      <c r="H244" t="s"/>
      <c r="I244" t="s"/>
      <c r="J244" t="n">
        <v>0</v>
      </c>
      <c r="K244" t="n">
        <v>0</v>
      </c>
      <c r="L244" t="n">
        <v>1</v>
      </c>
      <c r="M244" t="n">
        <v>0</v>
      </c>
    </row>
    <row r="245" spans="1:13">
      <c r="A245" s="1">
        <f>HYPERLINK("http://www.twitter.com/NathanBLawrence/status/974088224539926528", "974088224539926528")</f>
        <v/>
      </c>
      <c r="B245" s="2" t="n">
        <v>43174.04288194444</v>
      </c>
      <c r="C245" t="n">
        <v>1</v>
      </c>
      <c r="D245" t="n">
        <v>0</v>
      </c>
      <c r="E245" t="s">
        <v>256</v>
      </c>
      <c r="F245" t="s"/>
      <c r="G245" t="s"/>
      <c r="H245" t="s"/>
      <c r="I245" t="s"/>
      <c r="J245" t="n">
        <v>-0.7351</v>
      </c>
      <c r="K245" t="n">
        <v>0.383</v>
      </c>
      <c r="L245" t="n">
        <v>0.617</v>
      </c>
      <c r="M245" t="n">
        <v>0</v>
      </c>
    </row>
    <row r="246" spans="1:13">
      <c r="A246" s="1">
        <f>HYPERLINK("http://www.twitter.com/NathanBLawrence/status/974087690558861313", "974087690558861313")</f>
        <v/>
      </c>
      <c r="B246" s="2" t="n">
        <v>43174.04140046296</v>
      </c>
      <c r="C246" t="n">
        <v>1</v>
      </c>
      <c r="D246" t="n">
        <v>1</v>
      </c>
      <c r="E246" t="s">
        <v>257</v>
      </c>
      <c r="F246">
        <f>HYPERLINK("http://pbs.twimg.com/media/DYSnld5VoAAQ31s.jpg", "http://pbs.twimg.com/media/DYSnld5VoAAQ31s.jpg")</f>
        <v/>
      </c>
      <c r="G246" t="s"/>
      <c r="H246" t="s"/>
      <c r="I246" t="s"/>
      <c r="J246" t="n">
        <v>0</v>
      </c>
      <c r="K246" t="n">
        <v>0</v>
      </c>
      <c r="L246" t="n">
        <v>1</v>
      </c>
      <c r="M246" t="n">
        <v>0</v>
      </c>
    </row>
    <row r="247" spans="1:13">
      <c r="A247" s="1">
        <f>HYPERLINK("http://www.twitter.com/NathanBLawrence/status/974041019552542724", "974041019552542724")</f>
        <v/>
      </c>
      <c r="B247" s="2" t="n">
        <v>43173.91261574074</v>
      </c>
      <c r="C247" t="n">
        <v>0</v>
      </c>
      <c r="D247" t="n">
        <v>0</v>
      </c>
      <c r="E247" t="s">
        <v>258</v>
      </c>
      <c r="F247" t="s"/>
      <c r="G247" t="s"/>
      <c r="H247" t="s"/>
      <c r="I247" t="s"/>
      <c r="J247" t="n">
        <v>-0.6705</v>
      </c>
      <c r="K247" t="n">
        <v>0.256</v>
      </c>
      <c r="L247" t="n">
        <v>0.744</v>
      </c>
      <c r="M247" t="n">
        <v>0</v>
      </c>
    </row>
    <row r="248" spans="1:13">
      <c r="A248" s="1">
        <f>HYPERLINK("http://www.twitter.com/NathanBLawrence/status/973903706436579328", "973903706436579328")</f>
        <v/>
      </c>
      <c r="B248" s="2" t="n">
        <v>43173.5337037037</v>
      </c>
      <c r="C248" t="n">
        <v>0</v>
      </c>
      <c r="D248" t="n">
        <v>0</v>
      </c>
      <c r="E248" t="s">
        <v>259</v>
      </c>
      <c r="F248" t="s"/>
      <c r="G248" t="s"/>
      <c r="H248" t="s"/>
      <c r="I248" t="s"/>
      <c r="J248" t="n">
        <v>-0.6705</v>
      </c>
      <c r="K248" t="n">
        <v>0.186</v>
      </c>
      <c r="L248" t="n">
        <v>0.8139999999999999</v>
      </c>
      <c r="M248" t="n">
        <v>0</v>
      </c>
    </row>
    <row r="249" spans="1:13">
      <c r="A249" s="1">
        <f>HYPERLINK("http://www.twitter.com/NathanBLawrence/status/973903625348173824", "973903625348173824")</f>
        <v/>
      </c>
      <c r="B249" s="2" t="n">
        <v>43173.53348379629</v>
      </c>
      <c r="C249" t="n">
        <v>1</v>
      </c>
      <c r="D249" t="n">
        <v>0</v>
      </c>
      <c r="E249" t="s">
        <v>260</v>
      </c>
      <c r="F249" t="s"/>
      <c r="G249" t="s"/>
      <c r="H249" t="s"/>
      <c r="I249" t="s"/>
      <c r="J249" t="n">
        <v>-0.6705</v>
      </c>
      <c r="K249" t="n">
        <v>0.186</v>
      </c>
      <c r="L249" t="n">
        <v>0.8139999999999999</v>
      </c>
      <c r="M249" t="n">
        <v>0</v>
      </c>
    </row>
    <row r="250" spans="1:13">
      <c r="A250" s="1">
        <f>HYPERLINK("http://www.twitter.com/NathanBLawrence/status/973903502249529345", "973903502249529345")</f>
        <v/>
      </c>
      <c r="B250" s="2" t="n">
        <v>43173.53313657407</v>
      </c>
      <c r="C250" t="n">
        <v>2</v>
      </c>
      <c r="D250" t="n">
        <v>0</v>
      </c>
      <c r="E250" t="s">
        <v>261</v>
      </c>
      <c r="F250" t="s"/>
      <c r="G250" t="s"/>
      <c r="H250" t="s"/>
      <c r="I250" t="s"/>
      <c r="J250" t="n">
        <v>-0.6705</v>
      </c>
      <c r="K250" t="n">
        <v>0.186</v>
      </c>
      <c r="L250" t="n">
        <v>0.8139999999999999</v>
      </c>
      <c r="M250" t="n">
        <v>0</v>
      </c>
    </row>
    <row r="251" spans="1:13">
      <c r="A251" s="1">
        <f>HYPERLINK("http://www.twitter.com/NathanBLawrence/status/973903344434544640", "973903344434544640")</f>
        <v/>
      </c>
      <c r="B251" s="2" t="n">
        <v>43173.53270833333</v>
      </c>
      <c r="C251" t="n">
        <v>0</v>
      </c>
      <c r="D251" t="n">
        <v>0</v>
      </c>
      <c r="E251" t="s">
        <v>262</v>
      </c>
      <c r="F251">
        <f>HYPERLINK("http://pbs.twimg.com/media/DYP_7VbVQAEr22u.jpg", "http://pbs.twimg.com/media/DYP_7VbVQAEr22u.jpg")</f>
        <v/>
      </c>
      <c r="G251" t="s"/>
      <c r="H251" t="s"/>
      <c r="I251" t="s"/>
      <c r="J251" t="n">
        <v>-0.6705</v>
      </c>
      <c r="K251" t="n">
        <v>0.18</v>
      </c>
      <c r="L251" t="n">
        <v>0.82</v>
      </c>
      <c r="M251" t="n">
        <v>0</v>
      </c>
    </row>
    <row r="252" spans="1:13">
      <c r="A252" s="1">
        <f>HYPERLINK("http://www.twitter.com/NathanBLawrence/status/973903191808053249", "973903191808053249")</f>
        <v/>
      </c>
      <c r="B252" s="2" t="n">
        <v>43173.53228009259</v>
      </c>
      <c r="C252" t="n">
        <v>2</v>
      </c>
      <c r="D252" t="n">
        <v>1</v>
      </c>
      <c r="E252" t="s">
        <v>263</v>
      </c>
      <c r="F252">
        <f>HYPERLINK("http://pbs.twimg.com/media/DYP_yeyVwAAM7eS.jpg", "http://pbs.twimg.com/media/DYP_yeyVwAAM7eS.jpg")</f>
        <v/>
      </c>
      <c r="G252" t="s"/>
      <c r="H252" t="s"/>
      <c r="I252" t="s"/>
      <c r="J252" t="n">
        <v>-0.6705</v>
      </c>
      <c r="K252" t="n">
        <v>0.18</v>
      </c>
      <c r="L252" t="n">
        <v>0.82</v>
      </c>
      <c r="M252" t="n">
        <v>0</v>
      </c>
    </row>
    <row r="253" spans="1:13">
      <c r="A253" s="1">
        <f>HYPERLINK("http://www.twitter.com/NathanBLawrence/status/973901978400100353", "973901978400100353")</f>
        <v/>
      </c>
      <c r="B253" s="2" t="n">
        <v>43173.52893518518</v>
      </c>
      <c r="C253" t="n">
        <v>1</v>
      </c>
      <c r="D253" t="n">
        <v>1</v>
      </c>
      <c r="E253" t="s">
        <v>264</v>
      </c>
      <c r="F253">
        <f>HYPERLINK("http://pbs.twimg.com/media/DYP-r2BVAAU_6tD.jpg", "http://pbs.twimg.com/media/DYP-r2BVAAU_6tD.jpg")</f>
        <v/>
      </c>
      <c r="G253" t="s"/>
      <c r="H253" t="s"/>
      <c r="I253" t="s"/>
      <c r="J253" t="n">
        <v>-0.6369</v>
      </c>
      <c r="K253" t="n">
        <v>0.366</v>
      </c>
      <c r="L253" t="n">
        <v>0.634</v>
      </c>
      <c r="M253" t="n">
        <v>0</v>
      </c>
    </row>
    <row r="254" spans="1:13">
      <c r="A254" s="1">
        <f>HYPERLINK("http://www.twitter.com/NathanBLawrence/status/973901745280647168", "973901745280647168")</f>
        <v/>
      </c>
      <c r="B254" s="2" t="n">
        <v>43173.52828703704</v>
      </c>
      <c r="C254" t="n">
        <v>0</v>
      </c>
      <c r="D254" t="n">
        <v>0</v>
      </c>
      <c r="E254" t="s">
        <v>265</v>
      </c>
      <c r="F254" t="s"/>
      <c r="G254" t="s"/>
      <c r="H254" t="s"/>
      <c r="I254" t="s"/>
      <c r="J254" t="n">
        <v>-0.0343</v>
      </c>
      <c r="K254" t="n">
        <v>0.135</v>
      </c>
      <c r="L254" t="n">
        <v>0.6919999999999999</v>
      </c>
      <c r="M254" t="n">
        <v>0.173</v>
      </c>
    </row>
    <row r="255" spans="1:13">
      <c r="A255" s="1">
        <f>HYPERLINK("http://www.twitter.com/NathanBLawrence/status/973901279851438086", "973901279851438086")</f>
        <v/>
      </c>
      <c r="B255" s="2" t="n">
        <v>43173.52700231481</v>
      </c>
      <c r="C255" t="n">
        <v>0</v>
      </c>
      <c r="D255" t="n">
        <v>0</v>
      </c>
      <c r="E255" t="s">
        <v>266</v>
      </c>
      <c r="F255">
        <f>HYPERLINK("http://pbs.twimg.com/media/DYP-DD-UMAEQat_.jpg", "http://pbs.twimg.com/media/DYP-DD-UMAEQat_.jpg")</f>
        <v/>
      </c>
      <c r="G255" t="s"/>
      <c r="H255" t="s"/>
      <c r="I255" t="s"/>
      <c r="J255" t="n">
        <v>0</v>
      </c>
      <c r="K255" t="n">
        <v>0</v>
      </c>
      <c r="L255" t="n">
        <v>1</v>
      </c>
      <c r="M255" t="n">
        <v>0</v>
      </c>
    </row>
    <row r="256" spans="1:13">
      <c r="A256" s="1">
        <f>HYPERLINK("http://www.twitter.com/NathanBLawrence/status/973900874098642944", "973900874098642944")</f>
        <v/>
      </c>
      <c r="B256" s="2" t="n">
        <v>43173.5258912037</v>
      </c>
      <c r="C256" t="n">
        <v>0</v>
      </c>
      <c r="D256" t="n">
        <v>0</v>
      </c>
      <c r="E256" t="s">
        <v>267</v>
      </c>
      <c r="F256" t="s"/>
      <c r="G256" t="s"/>
      <c r="H256" t="s"/>
      <c r="I256" t="s"/>
      <c r="J256" t="n">
        <v>0</v>
      </c>
      <c r="K256" t="n">
        <v>0</v>
      </c>
      <c r="L256" t="n">
        <v>1</v>
      </c>
      <c r="M256" t="n">
        <v>0</v>
      </c>
    </row>
    <row r="257" spans="1:13">
      <c r="A257" s="1">
        <f>HYPERLINK("http://www.twitter.com/NathanBLawrence/status/973900812798873601", "973900812798873601")</f>
        <v/>
      </c>
      <c r="B257" s="2" t="n">
        <v>43173.52571759259</v>
      </c>
      <c r="C257" t="n">
        <v>0</v>
      </c>
      <c r="D257" t="n">
        <v>0</v>
      </c>
      <c r="E257" t="s">
        <v>268</v>
      </c>
      <c r="F257" t="s"/>
      <c r="G257" t="s"/>
      <c r="H257" t="s"/>
      <c r="I257" t="s"/>
      <c r="J257" t="n">
        <v>0.128</v>
      </c>
      <c r="K257" t="n">
        <v>0.099</v>
      </c>
      <c r="L257" t="n">
        <v>0.782</v>
      </c>
      <c r="M257" t="n">
        <v>0.119</v>
      </c>
    </row>
    <row r="258" spans="1:13">
      <c r="A258" s="1">
        <f>HYPERLINK("http://www.twitter.com/NathanBLawrence/status/973776359548948480", "973776359548948480")</f>
        <v/>
      </c>
      <c r="B258" s="2" t="n">
        <v>43173.18229166666</v>
      </c>
      <c r="C258" t="n">
        <v>0</v>
      </c>
      <c r="D258" t="n">
        <v>0</v>
      </c>
      <c r="E258" t="s">
        <v>269</v>
      </c>
      <c r="F258" t="s"/>
      <c r="G258" t="s"/>
      <c r="H258" t="s"/>
      <c r="I258" t="s"/>
      <c r="J258" t="n">
        <v>-0.6143999999999999</v>
      </c>
      <c r="K258" t="n">
        <v>0.228</v>
      </c>
      <c r="L258" t="n">
        <v>0.772</v>
      </c>
      <c r="M258" t="n">
        <v>0</v>
      </c>
    </row>
    <row r="259" spans="1:13">
      <c r="A259" s="1">
        <f>HYPERLINK("http://www.twitter.com/NathanBLawrence/status/973775164776337409", "973775164776337409")</f>
        <v/>
      </c>
      <c r="B259" s="2" t="n">
        <v>43173.17899305555</v>
      </c>
      <c r="C259" t="n">
        <v>0</v>
      </c>
      <c r="D259" t="n">
        <v>0</v>
      </c>
      <c r="E259" t="s">
        <v>270</v>
      </c>
      <c r="F259">
        <f>HYPERLINK("http://pbs.twimg.com/media/DYOLWWNV4AA-c-w.jpg", "http://pbs.twimg.com/media/DYOLWWNV4AA-c-w.jpg")</f>
        <v/>
      </c>
      <c r="G259" t="s"/>
      <c r="H259" t="s"/>
      <c r="I259" t="s"/>
      <c r="J259" t="n">
        <v>-0.34</v>
      </c>
      <c r="K259" t="n">
        <v>0.146</v>
      </c>
      <c r="L259" t="n">
        <v>0.854</v>
      </c>
      <c r="M259" t="n">
        <v>0</v>
      </c>
    </row>
    <row r="260" spans="1:13">
      <c r="A260" s="1">
        <f>HYPERLINK("http://www.twitter.com/NathanBLawrence/status/973774144209915905", "973774144209915905")</f>
        <v/>
      </c>
      <c r="B260" s="2" t="n">
        <v>43173.17618055556</v>
      </c>
      <c r="C260" t="n">
        <v>0</v>
      </c>
      <c r="D260" t="n">
        <v>0</v>
      </c>
      <c r="E260" t="s">
        <v>271</v>
      </c>
      <c r="F260">
        <f>HYPERLINK("http://pbs.twimg.com/media/DYOKazuUMAAIl1w.jpg", "http://pbs.twimg.com/media/DYOKazuUMAAIl1w.jpg")</f>
        <v/>
      </c>
      <c r="G260" t="s"/>
      <c r="H260" t="s"/>
      <c r="I260" t="s"/>
      <c r="J260" t="n">
        <v>-0.34</v>
      </c>
      <c r="K260" t="n">
        <v>0.211</v>
      </c>
      <c r="L260" t="n">
        <v>0.789</v>
      </c>
      <c r="M260" t="n">
        <v>0</v>
      </c>
    </row>
    <row r="261" spans="1:13">
      <c r="A261" s="1">
        <f>HYPERLINK("http://www.twitter.com/NathanBLawrence/status/973773245802516481", "973773245802516481")</f>
        <v/>
      </c>
      <c r="B261" s="2" t="n">
        <v>43173.1737037037</v>
      </c>
      <c r="C261" t="n">
        <v>0</v>
      </c>
      <c r="D261" t="n">
        <v>0</v>
      </c>
      <c r="E261" t="s">
        <v>272</v>
      </c>
      <c r="F261">
        <f>HYPERLINK("http://pbs.twimg.com/media/DYOJmoAV4AAOAIL.jpg", "http://pbs.twimg.com/media/DYOJmoAV4AAOAIL.jpg")</f>
        <v/>
      </c>
      <c r="G261" t="s"/>
      <c r="H261" t="s"/>
      <c r="I261" t="s"/>
      <c r="J261" t="n">
        <v>0</v>
      </c>
      <c r="K261" t="n">
        <v>0</v>
      </c>
      <c r="L261" t="n">
        <v>1</v>
      </c>
      <c r="M261" t="n">
        <v>0</v>
      </c>
    </row>
    <row r="262" spans="1:13">
      <c r="A262" s="1">
        <f>HYPERLINK("http://www.twitter.com/NathanBLawrence/status/973760685149773826", "973760685149773826")</f>
        <v/>
      </c>
      <c r="B262" s="2" t="n">
        <v>43173.13903935185</v>
      </c>
      <c r="C262" t="n">
        <v>0</v>
      </c>
      <c r="D262" t="n">
        <v>0</v>
      </c>
      <c r="E262" t="s">
        <v>273</v>
      </c>
      <c r="F262" t="s"/>
      <c r="G262" t="s"/>
      <c r="H262" t="s"/>
      <c r="I262" t="s"/>
      <c r="J262" t="n">
        <v>-0.4215</v>
      </c>
      <c r="K262" t="n">
        <v>0.203</v>
      </c>
      <c r="L262" t="n">
        <v>0.797</v>
      </c>
      <c r="M262" t="n">
        <v>0</v>
      </c>
    </row>
    <row r="263" spans="1:13">
      <c r="A263" s="1">
        <f>HYPERLINK("http://www.twitter.com/NathanBLawrence/status/973758997055582208", "973758997055582208")</f>
        <v/>
      </c>
      <c r="B263" s="2" t="n">
        <v>43173.13438657407</v>
      </c>
      <c r="C263" t="n">
        <v>1</v>
      </c>
      <c r="D263" t="n">
        <v>0</v>
      </c>
      <c r="E263" t="s">
        <v>274</v>
      </c>
      <c r="F263" t="s"/>
      <c r="G263" t="s"/>
      <c r="H263" t="s"/>
      <c r="I263" t="s"/>
      <c r="J263" t="n">
        <v>-0.7184</v>
      </c>
      <c r="K263" t="n">
        <v>0.194</v>
      </c>
      <c r="L263" t="n">
        <v>0.806</v>
      </c>
      <c r="M263" t="n">
        <v>0</v>
      </c>
    </row>
    <row r="264" spans="1:13">
      <c r="A264" s="1">
        <f>HYPERLINK("http://www.twitter.com/NathanBLawrence/status/973757786973786112", "973757786973786112")</f>
        <v/>
      </c>
      <c r="B264" s="2" t="n">
        <v>43173.13104166667</v>
      </c>
      <c r="C264" t="n">
        <v>0</v>
      </c>
      <c r="D264" t="n">
        <v>0</v>
      </c>
      <c r="E264" t="s">
        <v>275</v>
      </c>
      <c r="F264" t="s"/>
      <c r="G264" t="s"/>
      <c r="H264" t="s"/>
      <c r="I264" t="s"/>
      <c r="J264" t="n">
        <v>0</v>
      </c>
      <c r="K264" t="n">
        <v>0</v>
      </c>
      <c r="L264" t="n">
        <v>1</v>
      </c>
      <c r="M264" t="n">
        <v>0</v>
      </c>
    </row>
    <row r="265" spans="1:13">
      <c r="A265" s="1">
        <f>HYPERLINK("http://www.twitter.com/NathanBLawrence/status/973756738993258496", "973756738993258496")</f>
        <v/>
      </c>
      <c r="B265" s="2" t="n">
        <v>43173.12814814815</v>
      </c>
      <c r="C265" t="n">
        <v>0</v>
      </c>
      <c r="D265" t="n">
        <v>0</v>
      </c>
      <c r="E265" t="s">
        <v>276</v>
      </c>
      <c r="F265">
        <f>HYPERLINK("http://pbs.twimg.com/media/DYN6l04VAAAZwZO.jpg", "http://pbs.twimg.com/media/DYN6l04VAAAZwZO.jpg")</f>
        <v/>
      </c>
      <c r="G265" t="s"/>
      <c r="H265" t="s"/>
      <c r="I265" t="s"/>
      <c r="J265" t="n">
        <v>0</v>
      </c>
      <c r="K265" t="n">
        <v>0</v>
      </c>
      <c r="L265" t="n">
        <v>1</v>
      </c>
      <c r="M265" t="n">
        <v>0</v>
      </c>
    </row>
    <row r="266" spans="1:13">
      <c r="A266" s="1">
        <f>HYPERLINK("http://www.twitter.com/NathanBLawrence/status/973756601587953664", "973756601587953664")</f>
        <v/>
      </c>
      <c r="B266" s="2" t="n">
        <v>43173.1277662037</v>
      </c>
      <c r="C266" t="n">
        <v>0</v>
      </c>
      <c r="D266" t="n">
        <v>0</v>
      </c>
      <c r="E266" t="s">
        <v>277</v>
      </c>
      <c r="F266">
        <f>HYPERLINK("http://pbs.twimg.com/media/DYN6d03VwAE5bYT.jpg", "http://pbs.twimg.com/media/DYN6d03VwAE5bYT.jpg")</f>
        <v/>
      </c>
      <c r="G266" t="s"/>
      <c r="H266" t="s"/>
      <c r="I266" t="s"/>
      <c r="J266" t="n">
        <v>0</v>
      </c>
      <c r="K266" t="n">
        <v>0</v>
      </c>
      <c r="L266" t="n">
        <v>1</v>
      </c>
      <c r="M266" t="n">
        <v>0</v>
      </c>
    </row>
    <row r="267" spans="1:13">
      <c r="A267" s="1">
        <f>HYPERLINK("http://www.twitter.com/NathanBLawrence/status/973756410222796800", "973756410222796800")</f>
        <v/>
      </c>
      <c r="B267" s="2" t="n">
        <v>43173.12724537037</v>
      </c>
      <c r="C267" t="n">
        <v>0</v>
      </c>
      <c r="D267" t="n">
        <v>0</v>
      </c>
      <c r="E267" t="s">
        <v>278</v>
      </c>
      <c r="F267">
        <f>HYPERLINK("http://pbs.twimg.com/media/DYN6SqEUMAIptBq.jpg", "http://pbs.twimg.com/media/DYN6SqEUMAIptBq.jpg")</f>
        <v/>
      </c>
      <c r="G267" t="s"/>
      <c r="H267" t="s"/>
      <c r="I267" t="s"/>
      <c r="J267" t="n">
        <v>0</v>
      </c>
      <c r="K267" t="n">
        <v>0</v>
      </c>
      <c r="L267" t="n">
        <v>1</v>
      </c>
      <c r="M267" t="n">
        <v>0</v>
      </c>
    </row>
    <row r="268" spans="1:13">
      <c r="A268" s="1">
        <f>HYPERLINK("http://www.twitter.com/NathanBLawrence/status/973756305746944001", "973756305746944001")</f>
        <v/>
      </c>
      <c r="B268" s="2" t="n">
        <v>43173.12695601852</v>
      </c>
      <c r="C268" t="n">
        <v>0</v>
      </c>
      <c r="D268" t="n">
        <v>0</v>
      </c>
      <c r="E268" t="s">
        <v>279</v>
      </c>
      <c r="F268">
        <f>HYPERLINK("http://pbs.twimg.com/media/DYN6Mj3VoAED2G0.jpg", "http://pbs.twimg.com/media/DYN6Mj3VoAED2G0.jpg")</f>
        <v/>
      </c>
      <c r="G268" t="s"/>
      <c r="H268" t="s"/>
      <c r="I268" t="s"/>
      <c r="J268" t="n">
        <v>0</v>
      </c>
      <c r="K268" t="n">
        <v>0</v>
      </c>
      <c r="L268" t="n">
        <v>1</v>
      </c>
      <c r="M268" t="n">
        <v>0</v>
      </c>
    </row>
    <row r="269" spans="1:13">
      <c r="A269" s="1">
        <f>HYPERLINK("http://www.twitter.com/NathanBLawrence/status/973756156240977920", "973756156240977920")</f>
        <v/>
      </c>
      <c r="B269" s="2" t="n">
        <v>43173.12653935186</v>
      </c>
      <c r="C269" t="n">
        <v>0</v>
      </c>
      <c r="D269" t="n">
        <v>0</v>
      </c>
      <c r="E269" t="s">
        <v>280</v>
      </c>
      <c r="F269">
        <f>HYPERLINK("http://pbs.twimg.com/media/DYN6DyCV4AAIYAt.jpg", "http://pbs.twimg.com/media/DYN6DyCV4AAIYAt.jpg")</f>
        <v/>
      </c>
      <c r="G269" t="s"/>
      <c r="H269" t="s"/>
      <c r="I269" t="s"/>
      <c r="J269" t="n">
        <v>0</v>
      </c>
      <c r="K269" t="n">
        <v>0</v>
      </c>
      <c r="L269" t="n">
        <v>1</v>
      </c>
      <c r="M269" t="n">
        <v>0</v>
      </c>
    </row>
    <row r="270" spans="1:13">
      <c r="A270" s="1">
        <f>HYPERLINK("http://www.twitter.com/NathanBLawrence/status/973755976313602048", "973755976313602048")</f>
        <v/>
      </c>
      <c r="B270" s="2" t="n">
        <v>43173.12604166667</v>
      </c>
      <c r="C270" t="n">
        <v>0</v>
      </c>
      <c r="D270" t="n">
        <v>0</v>
      </c>
      <c r="E270" t="s">
        <v>281</v>
      </c>
      <c r="F270">
        <f>HYPERLINK("http://pbs.twimg.com/media/DYN55aCU0AACkFK.jpg", "http://pbs.twimg.com/media/DYN55aCU0AACkFK.jpg")</f>
        <v/>
      </c>
      <c r="G270" t="s"/>
      <c r="H270" t="s"/>
      <c r="I270" t="s"/>
      <c r="J270" t="n">
        <v>0</v>
      </c>
      <c r="K270" t="n">
        <v>0</v>
      </c>
      <c r="L270" t="n">
        <v>1</v>
      </c>
      <c r="M270" t="n">
        <v>0</v>
      </c>
    </row>
    <row r="271" spans="1:13">
      <c r="A271" s="1">
        <f>HYPERLINK("http://www.twitter.com/NathanBLawrence/status/973755575719821312", "973755575719821312")</f>
        <v/>
      </c>
      <c r="B271" s="2" t="n">
        <v>43173.12494212963</v>
      </c>
      <c r="C271" t="n">
        <v>2</v>
      </c>
      <c r="D271" t="n">
        <v>1</v>
      </c>
      <c r="E271" t="s">
        <v>282</v>
      </c>
      <c r="F271">
        <f>HYPERLINK("http://pbs.twimg.com/media/DYN5iB2VMAAqFGr.jpg", "http://pbs.twimg.com/media/DYN5iB2VMAAqFGr.jpg")</f>
        <v/>
      </c>
      <c r="G271" t="s"/>
      <c r="H271" t="s"/>
      <c r="I271" t="s"/>
      <c r="J271" t="n">
        <v>0.7776</v>
      </c>
      <c r="K271" t="n">
        <v>0.144</v>
      </c>
      <c r="L271" t="n">
        <v>0.552</v>
      </c>
      <c r="M271" t="n">
        <v>0.304</v>
      </c>
    </row>
    <row r="272" spans="1:13">
      <c r="A272" s="1">
        <f>HYPERLINK("http://www.twitter.com/NathanBLawrence/status/973752536715931650", "973752536715931650")</f>
        <v/>
      </c>
      <c r="B272" s="2" t="n">
        <v>43173.11655092592</v>
      </c>
      <c r="C272" t="n">
        <v>0</v>
      </c>
      <c r="D272" t="n">
        <v>0</v>
      </c>
      <c r="E272" t="s">
        <v>283</v>
      </c>
      <c r="F272" t="s"/>
      <c r="G272" t="s"/>
      <c r="H272" t="s"/>
      <c r="I272" t="s"/>
      <c r="J272" t="n">
        <v>-0.7378</v>
      </c>
      <c r="K272" t="n">
        <v>0.609</v>
      </c>
      <c r="L272" t="n">
        <v>0.391</v>
      </c>
      <c r="M272" t="n">
        <v>0</v>
      </c>
    </row>
    <row r="273" spans="1:13">
      <c r="A273" s="1">
        <f>HYPERLINK("http://www.twitter.com/NathanBLawrence/status/973752390267604996", "973752390267604996")</f>
        <v/>
      </c>
      <c r="B273" s="2" t="n">
        <v>43173.11614583333</v>
      </c>
      <c r="C273" t="n">
        <v>1</v>
      </c>
      <c r="D273" t="n">
        <v>0</v>
      </c>
      <c r="E273" t="s">
        <v>284</v>
      </c>
      <c r="F273" t="s"/>
      <c r="G273" t="s"/>
      <c r="H273" t="s"/>
      <c r="I273" t="s"/>
      <c r="J273" t="n">
        <v>-0.4215</v>
      </c>
      <c r="K273" t="n">
        <v>0.147</v>
      </c>
      <c r="L273" t="n">
        <v>0.853</v>
      </c>
      <c r="M273" t="n">
        <v>0</v>
      </c>
    </row>
    <row r="274" spans="1:13">
      <c r="A274" s="1">
        <f>HYPERLINK("http://www.twitter.com/NathanBLawrence/status/973751937463193601", "973751937463193601")</f>
        <v/>
      </c>
      <c r="B274" s="2" t="n">
        <v>43173.11489583334</v>
      </c>
      <c r="C274" t="n">
        <v>0</v>
      </c>
      <c r="D274" t="n">
        <v>0</v>
      </c>
      <c r="E274" t="s">
        <v>285</v>
      </c>
      <c r="F274" t="s"/>
      <c r="G274" t="s"/>
      <c r="H274" t="s"/>
      <c r="I274" t="s"/>
      <c r="J274" t="n">
        <v>-0.34</v>
      </c>
      <c r="K274" t="n">
        <v>0.444</v>
      </c>
      <c r="L274" t="n">
        <v>0.556</v>
      </c>
      <c r="M274" t="n">
        <v>0</v>
      </c>
    </row>
    <row r="275" spans="1:13">
      <c r="A275" s="1">
        <f>HYPERLINK("http://www.twitter.com/NathanBLawrence/status/973751831288602624", "973751831288602624")</f>
        <v/>
      </c>
      <c r="B275" s="2" t="n">
        <v>43173.11460648148</v>
      </c>
      <c r="C275" t="n">
        <v>0</v>
      </c>
      <c r="D275" t="n">
        <v>0</v>
      </c>
      <c r="E275" t="s">
        <v>286</v>
      </c>
      <c r="F275" t="s"/>
      <c r="G275" t="s"/>
      <c r="H275" t="s"/>
      <c r="I275" t="s"/>
      <c r="J275" t="n">
        <v>0.0688</v>
      </c>
      <c r="K275" t="n">
        <v>0.153</v>
      </c>
      <c r="L275" t="n">
        <v>0.709</v>
      </c>
      <c r="M275" t="n">
        <v>0.138</v>
      </c>
    </row>
    <row r="276" spans="1:13">
      <c r="A276" s="1">
        <f>HYPERLINK("http://www.twitter.com/NathanBLawrence/status/973750804879421440", "973750804879421440")</f>
        <v/>
      </c>
      <c r="B276" s="2" t="n">
        <v>43173.11177083333</v>
      </c>
      <c r="C276" t="n">
        <v>0</v>
      </c>
      <c r="D276" t="n">
        <v>0</v>
      </c>
      <c r="E276" t="s">
        <v>287</v>
      </c>
      <c r="F276" t="s"/>
      <c r="G276" t="s"/>
      <c r="H276" t="s"/>
      <c r="I276" t="s"/>
      <c r="J276" t="n">
        <v>-0.1431</v>
      </c>
      <c r="K276" t="n">
        <v>0.219</v>
      </c>
      <c r="L276" t="n">
        <v>0.616</v>
      </c>
      <c r="M276" t="n">
        <v>0.165</v>
      </c>
    </row>
    <row r="277" spans="1:13">
      <c r="A277" s="1">
        <f>HYPERLINK("http://www.twitter.com/NathanBLawrence/status/973750216770891776", "973750216770891776")</f>
        <v/>
      </c>
      <c r="B277" s="2" t="n">
        <v>43173.11015046296</v>
      </c>
      <c r="C277" t="n">
        <v>0</v>
      </c>
      <c r="D277" t="n">
        <v>0</v>
      </c>
      <c r="E277" t="s">
        <v>288</v>
      </c>
      <c r="F277" t="s"/>
      <c r="G277" t="s"/>
      <c r="H277" t="s"/>
      <c r="I277" t="s"/>
      <c r="J277" t="n">
        <v>0.6249</v>
      </c>
      <c r="K277" t="n">
        <v>0</v>
      </c>
      <c r="L277" t="n">
        <v>0.631</v>
      </c>
      <c r="M277" t="n">
        <v>0.369</v>
      </c>
    </row>
    <row r="278" spans="1:13">
      <c r="A278" s="1">
        <f>HYPERLINK("http://www.twitter.com/NathanBLawrence/status/973749617782337536", "973749617782337536")</f>
        <v/>
      </c>
      <c r="B278" s="2" t="n">
        <v>43173.10849537037</v>
      </c>
      <c r="C278" t="n">
        <v>0</v>
      </c>
      <c r="D278" t="n">
        <v>0</v>
      </c>
      <c r="E278" t="s">
        <v>289</v>
      </c>
      <c r="F278" t="s"/>
      <c r="G278" t="s"/>
      <c r="H278" t="s"/>
      <c r="I278" t="s"/>
      <c r="J278" t="n">
        <v>-0.3612</v>
      </c>
      <c r="K278" t="n">
        <v>0.455</v>
      </c>
      <c r="L278" t="n">
        <v>0.545</v>
      </c>
      <c r="M278" t="n">
        <v>0</v>
      </c>
    </row>
    <row r="279" spans="1:13">
      <c r="A279" s="1">
        <f>HYPERLINK("http://www.twitter.com/NathanBLawrence/status/973748847477493761", "973748847477493761")</f>
        <v/>
      </c>
      <c r="B279" s="2" t="n">
        <v>43173.10637731481</v>
      </c>
      <c r="C279" t="n">
        <v>0</v>
      </c>
      <c r="D279" t="n">
        <v>0</v>
      </c>
      <c r="E279" t="s">
        <v>290</v>
      </c>
      <c r="F279" t="s"/>
      <c r="G279" t="s"/>
      <c r="H279" t="s"/>
      <c r="I279" t="s"/>
      <c r="J279" t="n">
        <v>-0.2648</v>
      </c>
      <c r="K279" t="n">
        <v>0.187</v>
      </c>
      <c r="L279" t="n">
        <v>0.8129999999999999</v>
      </c>
      <c r="M279" t="n">
        <v>0</v>
      </c>
    </row>
    <row r="280" spans="1:13">
      <c r="A280" s="1">
        <f>HYPERLINK("http://www.twitter.com/NathanBLawrence/status/973748488705073152", "973748488705073152")</f>
        <v/>
      </c>
      <c r="B280" s="2" t="n">
        <v>43173.10538194444</v>
      </c>
      <c r="C280" t="n">
        <v>0</v>
      </c>
      <c r="D280" t="n">
        <v>2</v>
      </c>
      <c r="E280" t="s">
        <v>291</v>
      </c>
      <c r="F280" t="s"/>
      <c r="G280" t="s"/>
      <c r="H280" t="s"/>
      <c r="I280" t="s"/>
      <c r="J280" t="n">
        <v>-0.4767</v>
      </c>
      <c r="K280" t="n">
        <v>0.154</v>
      </c>
      <c r="L280" t="n">
        <v>0.846</v>
      </c>
      <c r="M280" t="n">
        <v>0</v>
      </c>
    </row>
    <row r="281" spans="1:13">
      <c r="A281" s="1">
        <f>HYPERLINK("http://www.twitter.com/NathanBLawrence/status/970361322599788544", "970361322599788544")</f>
        <v/>
      </c>
      <c r="B281" s="2" t="n">
        <v>43163.75858796296</v>
      </c>
      <c r="C281" t="n">
        <v>0</v>
      </c>
      <c r="D281" t="n">
        <v>0</v>
      </c>
      <c r="E281" t="s">
        <v>292</v>
      </c>
      <c r="F281">
        <f>HYPERLINK("http://pbs.twimg.com/media/DXdqeaPU8AAKLeB.jpg", "http://pbs.twimg.com/media/DXdqeaPU8AAKLeB.jpg")</f>
        <v/>
      </c>
      <c r="G281" t="s"/>
      <c r="H281" t="s"/>
      <c r="I281" t="s"/>
      <c r="J281" t="n">
        <v>0</v>
      </c>
      <c r="K281" t="n">
        <v>0</v>
      </c>
      <c r="L281" t="n">
        <v>1</v>
      </c>
      <c r="M281" t="n">
        <v>0</v>
      </c>
    </row>
    <row r="282" spans="1:13">
      <c r="A282" s="1">
        <f>HYPERLINK("http://www.twitter.com/NathanBLawrence/status/969021299539546113", "969021299539546113")</f>
        <v/>
      </c>
      <c r="B282" s="2" t="n">
        <v>43160.06083333334</v>
      </c>
      <c r="C282" t="n">
        <v>0</v>
      </c>
      <c r="D282" t="n">
        <v>0</v>
      </c>
      <c r="E282" t="s">
        <v>293</v>
      </c>
      <c r="F282">
        <f>HYPERLINK("http://pbs.twimg.com/media/DXKnu7nVQAA2CnC.jpg", "http://pbs.twimg.com/media/DXKnu7nVQAA2CnC.jpg")</f>
        <v/>
      </c>
      <c r="G282" t="s"/>
      <c r="H282" t="s"/>
      <c r="I282" t="s"/>
      <c r="J282" t="n">
        <v>0</v>
      </c>
      <c r="K282" t="n">
        <v>0</v>
      </c>
      <c r="L282" t="n">
        <v>1</v>
      </c>
      <c r="M282" t="n">
        <v>0</v>
      </c>
    </row>
    <row r="283" spans="1:13">
      <c r="A283" s="1">
        <f>HYPERLINK("http://www.twitter.com/NathanBLawrence/status/969020335415754752", "969020335415754752")</f>
        <v/>
      </c>
      <c r="B283" s="2" t="n">
        <v>43160.0581712963</v>
      </c>
      <c r="C283" t="n">
        <v>0</v>
      </c>
      <c r="D283" t="n">
        <v>0</v>
      </c>
      <c r="E283" t="s">
        <v>294</v>
      </c>
      <c r="F283">
        <f>HYPERLINK("http://pbs.twimg.com/media/DXKm2wcVwAALv3P.jpg", "http://pbs.twimg.com/media/DXKm2wcVwAALv3P.jpg")</f>
        <v/>
      </c>
      <c r="G283" t="s"/>
      <c r="H283" t="s"/>
      <c r="I283" t="s"/>
      <c r="J283" t="n">
        <v>0</v>
      </c>
      <c r="K283" t="n">
        <v>0</v>
      </c>
      <c r="L283" t="n">
        <v>1</v>
      </c>
      <c r="M283" t="n">
        <v>0</v>
      </c>
    </row>
    <row r="284" spans="1:13">
      <c r="A284" s="1">
        <f>HYPERLINK("http://www.twitter.com/NathanBLawrence/status/969019397510696960", "969019397510696960")</f>
        <v/>
      </c>
      <c r="B284" s="2" t="n">
        <v>43160.0555787037</v>
      </c>
      <c r="C284" t="n">
        <v>2</v>
      </c>
      <c r="D284" t="n">
        <v>0</v>
      </c>
      <c r="E284" t="s">
        <v>295</v>
      </c>
      <c r="F284" t="s"/>
      <c r="G284" t="s"/>
      <c r="H284" t="s"/>
      <c r="I284" t="s"/>
      <c r="J284" t="n">
        <v>-0.2732</v>
      </c>
      <c r="K284" t="n">
        <v>0.116</v>
      </c>
      <c r="L284" t="n">
        <v>0.884</v>
      </c>
      <c r="M284" t="n">
        <v>0</v>
      </c>
    </row>
    <row r="285" spans="1:13">
      <c r="A285" s="1">
        <f>HYPERLINK("http://www.twitter.com/NathanBLawrence/status/969017918594969602", "969017918594969602")</f>
        <v/>
      </c>
      <c r="B285" s="2" t="n">
        <v>43160.05149305556</v>
      </c>
      <c r="C285" t="n">
        <v>1</v>
      </c>
      <c r="D285" t="n">
        <v>0</v>
      </c>
      <c r="E285" t="s">
        <v>296</v>
      </c>
      <c r="F285">
        <f>HYPERLINK("http://pbs.twimg.com/media/DXKkqDDU8AAOuB-.jpg", "http://pbs.twimg.com/media/DXKkqDDU8AAOuB-.jpg")</f>
        <v/>
      </c>
      <c r="G285" t="s"/>
      <c r="H285" t="s"/>
      <c r="I285" t="s"/>
      <c r="J285" t="n">
        <v>0</v>
      </c>
      <c r="K285" t="n">
        <v>0</v>
      </c>
      <c r="L285" t="n">
        <v>1</v>
      </c>
      <c r="M285" t="n">
        <v>0</v>
      </c>
    </row>
    <row r="286" spans="1:13">
      <c r="A286" s="1">
        <f>HYPERLINK("http://www.twitter.com/NathanBLawrence/status/969016940273524737", "969016940273524737")</f>
        <v/>
      </c>
      <c r="B286" s="2" t="n">
        <v>43160.04879629629</v>
      </c>
      <c r="C286" t="n">
        <v>1</v>
      </c>
      <c r="D286" t="n">
        <v>0</v>
      </c>
      <c r="E286" t="s">
        <v>297</v>
      </c>
      <c r="F286">
        <f>HYPERLINK("http://pbs.twimg.com/media/DXKjxM8WsAIOmqc.jpg", "http://pbs.twimg.com/media/DXKjxM8WsAIOmqc.jpg")</f>
        <v/>
      </c>
      <c r="G286" t="s"/>
      <c r="H286" t="s"/>
      <c r="I286" t="s"/>
      <c r="J286" t="n">
        <v>0.6597</v>
      </c>
      <c r="K286" t="n">
        <v>0</v>
      </c>
      <c r="L286" t="n">
        <v>0.748</v>
      </c>
      <c r="M286" t="n">
        <v>0.252</v>
      </c>
    </row>
    <row r="287" spans="1:13">
      <c r="A287" s="1">
        <f>HYPERLINK("http://www.twitter.com/NathanBLawrence/status/969011692284805120", "969011692284805120")</f>
        <v/>
      </c>
      <c r="B287" s="2" t="n">
        <v>43160.03431712963</v>
      </c>
      <c r="C287" t="n">
        <v>2</v>
      </c>
      <c r="D287" t="n">
        <v>0</v>
      </c>
      <c r="E287" t="s">
        <v>298</v>
      </c>
      <c r="F287" t="s"/>
      <c r="G287" t="s"/>
      <c r="H287" t="s"/>
      <c r="I287" t="s"/>
      <c r="J287" t="n">
        <v>0.6899999999999999</v>
      </c>
      <c r="K287" t="n">
        <v>0</v>
      </c>
      <c r="L287" t="n">
        <v>0.8080000000000001</v>
      </c>
      <c r="M287" t="n">
        <v>0.192</v>
      </c>
    </row>
    <row r="288" spans="1:13">
      <c r="A288" s="1">
        <f>HYPERLINK("http://www.twitter.com/NathanBLawrence/status/969011340068163584", "969011340068163584")</f>
        <v/>
      </c>
      <c r="B288" s="2" t="n">
        <v>43160.03334490741</v>
      </c>
      <c r="C288" t="n">
        <v>1</v>
      </c>
      <c r="D288" t="n">
        <v>0</v>
      </c>
      <c r="E288" t="s">
        <v>298</v>
      </c>
      <c r="F288" t="s"/>
      <c r="G288" t="s"/>
      <c r="H288" t="s"/>
      <c r="I288" t="s"/>
      <c r="J288" t="n">
        <v>0.6899999999999999</v>
      </c>
      <c r="K288" t="n">
        <v>0</v>
      </c>
      <c r="L288" t="n">
        <v>0.8080000000000001</v>
      </c>
      <c r="M288" t="n">
        <v>0.192</v>
      </c>
    </row>
    <row r="289" spans="1:13">
      <c r="A289" s="1">
        <f>HYPERLINK("http://www.twitter.com/NathanBLawrence/status/968880258698145792", "968880258698145792")</f>
        <v/>
      </c>
      <c r="B289" s="2" t="n">
        <v>43159.67163194445</v>
      </c>
      <c r="C289" t="n">
        <v>4</v>
      </c>
      <c r="D289" t="n">
        <v>1</v>
      </c>
      <c r="E289" t="s">
        <v>299</v>
      </c>
      <c r="F289">
        <f>HYPERLINK("http://pbs.twimg.com/media/DXInbDeVAAA5Mz2.jpg", "http://pbs.twimg.com/media/DXInbDeVAAA5Mz2.jpg")</f>
        <v/>
      </c>
      <c r="G289" t="s"/>
      <c r="H289" t="s"/>
      <c r="I289" t="s"/>
      <c r="J289" t="n">
        <v>0.4404</v>
      </c>
      <c r="K289" t="n">
        <v>0</v>
      </c>
      <c r="L289" t="n">
        <v>0.917</v>
      </c>
      <c r="M289" t="n">
        <v>0.083</v>
      </c>
    </row>
    <row r="290" spans="1:13">
      <c r="A290" s="1">
        <f>HYPERLINK("http://www.twitter.com/NathanBLawrence/status/968716566606073858", "968716566606073858")</f>
        <v/>
      </c>
      <c r="B290" s="2" t="n">
        <v>43159.21993055556</v>
      </c>
      <c r="C290" t="n">
        <v>3</v>
      </c>
      <c r="D290" t="n">
        <v>1</v>
      </c>
      <c r="E290" t="s">
        <v>300</v>
      </c>
      <c r="F290" t="s"/>
      <c r="G290" t="s"/>
      <c r="H290" t="s"/>
      <c r="I290" t="s"/>
      <c r="J290" t="n">
        <v>0</v>
      </c>
      <c r="K290" t="n">
        <v>0.128</v>
      </c>
      <c r="L290" t="n">
        <v>0.745</v>
      </c>
      <c r="M290" t="n">
        <v>0.128</v>
      </c>
    </row>
    <row r="291" spans="1:13">
      <c r="A291" s="1">
        <f>HYPERLINK("http://www.twitter.com/NathanBLawrence/status/956720624088616960", "956720624088616960")</f>
        <v/>
      </c>
      <c r="B291" s="2" t="n">
        <v>43126.11743055555</v>
      </c>
      <c r="C291" t="n">
        <v>2</v>
      </c>
      <c r="D291" t="n">
        <v>0</v>
      </c>
      <c r="E291" t="s">
        <v>301</v>
      </c>
      <c r="F291" t="s"/>
      <c r="G291" t="s"/>
      <c r="H291" t="s"/>
      <c r="I291" t="s"/>
      <c r="J291" t="n">
        <v>0</v>
      </c>
      <c r="K291" t="n">
        <v>0</v>
      </c>
      <c r="L291" t="n">
        <v>1</v>
      </c>
      <c r="M291" t="n">
        <v>0</v>
      </c>
    </row>
    <row r="292" spans="1:13">
      <c r="A292" s="1">
        <f>HYPERLINK("http://www.twitter.com/NathanBLawrence/status/956719515232022529", "956719515232022529")</f>
        <v/>
      </c>
      <c r="B292" s="2" t="n">
        <v>43126.114375</v>
      </c>
      <c r="C292" t="n">
        <v>1</v>
      </c>
      <c r="D292" t="n">
        <v>1</v>
      </c>
      <c r="E292" t="s">
        <v>302</v>
      </c>
      <c r="F292" t="s"/>
      <c r="G292" t="s"/>
      <c r="H292" t="s"/>
      <c r="I292" t="s"/>
      <c r="J292" t="n">
        <v>0.6908</v>
      </c>
      <c r="K292" t="n">
        <v>0.102</v>
      </c>
      <c r="L292" t="n">
        <v>0.508</v>
      </c>
      <c r="M292" t="n">
        <v>0.391</v>
      </c>
    </row>
    <row r="293" spans="1:13">
      <c r="A293" s="1">
        <f>HYPERLINK("http://www.twitter.com/NathanBLawrence/status/956719081561915392", "956719081561915392")</f>
        <v/>
      </c>
      <c r="B293" s="2" t="n">
        <v>43126.1131712963</v>
      </c>
      <c r="C293" t="n">
        <v>1</v>
      </c>
      <c r="D293" t="n">
        <v>0</v>
      </c>
      <c r="E293" t="s">
        <v>303</v>
      </c>
      <c r="F293">
        <f>HYPERLINK("http://pbs.twimg.com/media/DUby7dJXcAAWnXT.jpg", "http://pbs.twimg.com/media/DUby7dJXcAAWnXT.jpg")</f>
        <v/>
      </c>
      <c r="G293" t="s"/>
      <c r="H293" t="s"/>
      <c r="I293" t="s"/>
      <c r="J293" t="n">
        <v>0.8442</v>
      </c>
      <c r="K293" t="n">
        <v>0</v>
      </c>
      <c r="L293" t="n">
        <v>0.733</v>
      </c>
      <c r="M293" t="n">
        <v>0.267</v>
      </c>
    </row>
    <row r="294" spans="1:13">
      <c r="A294" s="1">
        <f>HYPERLINK("http://www.twitter.com/NathanBLawrence/status/956698396680736769", "956698396680736769")</f>
        <v/>
      </c>
      <c r="B294" s="2" t="n">
        <v>43126.05609953704</v>
      </c>
      <c r="C294" t="n">
        <v>0</v>
      </c>
      <c r="D294" t="n">
        <v>0</v>
      </c>
      <c r="E294" t="s">
        <v>304</v>
      </c>
      <c r="F294" t="s"/>
      <c r="G294" t="s"/>
      <c r="H294" t="s"/>
      <c r="I294" t="s"/>
      <c r="J294" t="n">
        <v>0</v>
      </c>
      <c r="K294" t="n">
        <v>0</v>
      </c>
      <c r="L294" t="n">
        <v>1</v>
      </c>
      <c r="M294" t="n">
        <v>0</v>
      </c>
    </row>
    <row r="295" spans="1:13">
      <c r="A295" s="1">
        <f>HYPERLINK("http://www.twitter.com/NathanBLawrence/status/956697070706024448", "956697070706024448")</f>
        <v/>
      </c>
      <c r="B295" s="2" t="n">
        <v>43126.05243055556</v>
      </c>
      <c r="C295" t="n">
        <v>6</v>
      </c>
      <c r="D295" t="n">
        <v>0</v>
      </c>
      <c r="E295" t="s">
        <v>305</v>
      </c>
      <c r="F295">
        <f>HYPERLINK("http://pbs.twimg.com/media/DUbe6QrVMAAgQyT.jpg", "http://pbs.twimg.com/media/DUbe6QrVMAAgQyT.jpg")</f>
        <v/>
      </c>
      <c r="G295" t="s"/>
      <c r="H295" t="s"/>
      <c r="I295" t="s"/>
      <c r="J295" t="n">
        <v>0</v>
      </c>
      <c r="K295" t="n">
        <v>0</v>
      </c>
      <c r="L295" t="n">
        <v>1</v>
      </c>
      <c r="M295" t="n">
        <v>0</v>
      </c>
    </row>
    <row r="296" spans="1:13">
      <c r="A296" s="1">
        <f>HYPERLINK("http://www.twitter.com/NathanBLawrence/status/956014494576185351", "956014494576185351")</f>
        <v/>
      </c>
      <c r="B296" s="2" t="n">
        <v>43124.16888888889</v>
      </c>
      <c r="C296" t="n">
        <v>0</v>
      </c>
      <c r="D296" t="n">
        <v>0</v>
      </c>
      <c r="E296" t="s">
        <v>306</v>
      </c>
      <c r="F296" t="s"/>
      <c r="G296" t="s"/>
      <c r="H296" t="s"/>
      <c r="I296" t="s"/>
      <c r="J296" t="n">
        <v>-0.8555</v>
      </c>
      <c r="K296" t="n">
        <v>0.439</v>
      </c>
      <c r="L296" t="n">
        <v>0.5610000000000001</v>
      </c>
      <c r="M296" t="n">
        <v>0</v>
      </c>
    </row>
    <row r="297" spans="1:13">
      <c r="A297" s="1">
        <f>HYPERLINK("http://www.twitter.com/NathanBLawrence/status/955635453457321984", "955635453457321984")</f>
        <v/>
      </c>
      <c r="B297" s="2" t="n">
        <v>43123.12292824074</v>
      </c>
      <c r="C297" t="n">
        <v>1</v>
      </c>
      <c r="D297" t="n">
        <v>0</v>
      </c>
      <c r="E297" t="s">
        <v>307</v>
      </c>
      <c r="F297" t="s"/>
      <c r="G297" t="s"/>
      <c r="H297" t="s"/>
      <c r="I297" t="s"/>
      <c r="J297" t="n">
        <v>0</v>
      </c>
      <c r="K297" t="n">
        <v>0</v>
      </c>
      <c r="L297" t="n">
        <v>1</v>
      </c>
      <c r="M297" t="n">
        <v>0</v>
      </c>
    </row>
    <row r="298" spans="1:13">
      <c r="A298" s="1">
        <f>HYPERLINK("http://www.twitter.com/NathanBLawrence/status/955421983654776832", "955421983654776832")</f>
        <v/>
      </c>
      <c r="B298" s="2" t="n">
        <v>43122.53386574074</v>
      </c>
      <c r="C298" t="n">
        <v>0</v>
      </c>
      <c r="D298" t="n">
        <v>0</v>
      </c>
      <c r="E298" t="s">
        <v>308</v>
      </c>
      <c r="F298" t="s"/>
      <c r="G298" t="s"/>
      <c r="H298" t="s"/>
      <c r="I298" t="s"/>
      <c r="J298" t="n">
        <v>-0.5187</v>
      </c>
      <c r="K298" t="n">
        <v>0.189</v>
      </c>
      <c r="L298" t="n">
        <v>0.676</v>
      </c>
      <c r="M298" t="n">
        <v>0.135</v>
      </c>
    </row>
    <row r="299" spans="1:13">
      <c r="A299" s="1">
        <f>HYPERLINK("http://www.twitter.com/NathanBLawrence/status/955228431821701120", "955228431821701120")</f>
        <v/>
      </c>
      <c r="B299" s="2" t="n">
        <v>43121.99976851852</v>
      </c>
      <c r="C299" t="n">
        <v>1</v>
      </c>
      <c r="D299" t="n">
        <v>0</v>
      </c>
      <c r="E299" t="s">
        <v>309</v>
      </c>
      <c r="F299" t="s"/>
      <c r="G299" t="s"/>
      <c r="H299" t="s"/>
      <c r="I299" t="s"/>
      <c r="J299" t="n">
        <v>-0.34</v>
      </c>
      <c r="K299" t="n">
        <v>0.323</v>
      </c>
      <c r="L299" t="n">
        <v>0.506</v>
      </c>
      <c r="M299" t="n">
        <v>0.171</v>
      </c>
    </row>
    <row r="300" spans="1:13">
      <c r="A300" s="1">
        <f>HYPERLINK("http://www.twitter.com/NathanBLawrence/status/955227806480334849", "955227806480334849")</f>
        <v/>
      </c>
      <c r="B300" s="2" t="n">
        <v>43121.99803240741</v>
      </c>
      <c r="C300" t="n">
        <v>1</v>
      </c>
      <c r="D300" t="n">
        <v>0</v>
      </c>
      <c r="E300" t="s">
        <v>310</v>
      </c>
      <c r="F300" t="s"/>
      <c r="G300" t="s"/>
      <c r="H300" t="s"/>
      <c r="I300" t="s"/>
      <c r="J300" t="n">
        <v>-0.25</v>
      </c>
      <c r="K300" t="n">
        <v>0.143</v>
      </c>
      <c r="L300" t="n">
        <v>0.857</v>
      </c>
      <c r="M300" t="n">
        <v>0</v>
      </c>
    </row>
    <row r="301" spans="1:13">
      <c r="A301" s="1">
        <f>HYPERLINK("http://www.twitter.com/NathanBLawrence/status/955089847915614208", "955089847915614208")</f>
        <v/>
      </c>
      <c r="B301" s="2" t="n">
        <v>43121.61734953704</v>
      </c>
      <c r="C301" t="n">
        <v>0</v>
      </c>
      <c r="D301" t="n">
        <v>0</v>
      </c>
      <c r="E301" t="s">
        <v>311</v>
      </c>
      <c r="F301" t="s"/>
      <c r="G301" t="s"/>
      <c r="H301" t="s"/>
      <c r="I301" t="s"/>
      <c r="J301" t="n">
        <v>0.6696</v>
      </c>
      <c r="K301" t="n">
        <v>0</v>
      </c>
      <c r="L301" t="n">
        <v>0.64</v>
      </c>
      <c r="M301" t="n">
        <v>0.36</v>
      </c>
    </row>
    <row r="302" spans="1:13">
      <c r="A302" s="1">
        <f>HYPERLINK("http://www.twitter.com/NathanBLawrence/status/955089367139340289", "955089367139340289")</f>
        <v/>
      </c>
      <c r="B302" s="2" t="n">
        <v>43121.61601851852</v>
      </c>
      <c r="C302" t="n">
        <v>0</v>
      </c>
      <c r="D302" t="n">
        <v>0</v>
      </c>
      <c r="E302" t="s">
        <v>312</v>
      </c>
      <c r="F302" t="s"/>
      <c r="G302" t="s"/>
      <c r="H302" t="s"/>
      <c r="I302" t="s"/>
      <c r="J302" t="n">
        <v>0.4404</v>
      </c>
      <c r="K302" t="n">
        <v>0</v>
      </c>
      <c r="L302" t="n">
        <v>0.838</v>
      </c>
      <c r="M302" t="n">
        <v>0.162</v>
      </c>
    </row>
    <row r="303" spans="1:13">
      <c r="A303" s="1">
        <f>HYPERLINK("http://www.twitter.com/NathanBLawrence/status/955088923415449601", "955088923415449601")</f>
        <v/>
      </c>
      <c r="B303" s="2" t="n">
        <v>43121.61479166667</v>
      </c>
      <c r="C303" t="n">
        <v>0</v>
      </c>
      <c r="D303" t="n">
        <v>0</v>
      </c>
      <c r="E303" t="s">
        <v>313</v>
      </c>
      <c r="F303" t="s"/>
      <c r="G303" t="s"/>
      <c r="H303" t="s"/>
      <c r="I303" t="s"/>
      <c r="J303" t="n">
        <v>-0.296</v>
      </c>
      <c r="K303" t="n">
        <v>0.075</v>
      </c>
      <c r="L303" t="n">
        <v>0.925</v>
      </c>
      <c r="M303" t="n">
        <v>0</v>
      </c>
    </row>
    <row r="304" spans="1:13">
      <c r="A304" s="1">
        <f>HYPERLINK("http://www.twitter.com/NathanBLawrence/status/955087734640701440", "955087734640701440")</f>
        <v/>
      </c>
      <c r="B304" s="2" t="n">
        <v>43121.6115162037</v>
      </c>
      <c r="C304" t="n">
        <v>1</v>
      </c>
      <c r="D304" t="n">
        <v>0</v>
      </c>
      <c r="E304" t="s">
        <v>314</v>
      </c>
      <c r="F304" t="s"/>
      <c r="G304" t="s"/>
      <c r="H304" t="s"/>
      <c r="I304" t="s"/>
      <c r="J304" t="n">
        <v>0</v>
      </c>
      <c r="K304" t="n">
        <v>0.184</v>
      </c>
      <c r="L304" t="n">
        <v>0.632</v>
      </c>
      <c r="M304" t="n">
        <v>0.184</v>
      </c>
    </row>
    <row r="305" spans="1:13">
      <c r="A305" s="1">
        <f>HYPERLINK("http://www.twitter.com/NathanBLawrence/status/954351743009198080", "954351743009198080")</f>
        <v/>
      </c>
      <c r="B305" s="2" t="n">
        <v>43119.58056712963</v>
      </c>
      <c r="C305" t="n">
        <v>0</v>
      </c>
      <c r="D305" t="n">
        <v>0</v>
      </c>
      <c r="E305" t="s">
        <v>315</v>
      </c>
      <c r="F305" t="s"/>
      <c r="G305" t="s"/>
      <c r="H305" t="s"/>
      <c r="I305" t="s"/>
      <c r="J305" t="n">
        <v>0.1316</v>
      </c>
      <c r="K305" t="n">
        <v>0.089</v>
      </c>
      <c r="L305" t="n">
        <v>0.785</v>
      </c>
      <c r="M305" t="n">
        <v>0.127</v>
      </c>
    </row>
    <row r="306" spans="1:13">
      <c r="A306" s="1">
        <f>HYPERLINK("http://www.twitter.com/NathanBLawrence/status/954158296998600704", "954158296998600704")</f>
        <v/>
      </c>
      <c r="B306" s="2" t="n">
        <v>43119.04675925926</v>
      </c>
      <c r="C306" t="n">
        <v>0</v>
      </c>
      <c r="D306" t="n">
        <v>0</v>
      </c>
      <c r="E306" t="s">
        <v>316</v>
      </c>
      <c r="F306" t="s"/>
      <c r="G306" t="s"/>
      <c r="H306" t="s"/>
      <c r="I306" t="s"/>
      <c r="J306" t="n">
        <v>0.3612</v>
      </c>
      <c r="K306" t="n">
        <v>0</v>
      </c>
      <c r="L306" t="n">
        <v>0.762</v>
      </c>
      <c r="M306" t="n">
        <v>0.238</v>
      </c>
    </row>
    <row r="307" spans="1:13">
      <c r="A307" s="1">
        <f>HYPERLINK("http://www.twitter.com/NathanBLawrence/status/954158052546105344", "954158052546105344")</f>
        <v/>
      </c>
      <c r="B307" s="2" t="n">
        <v>43119.04607638889</v>
      </c>
      <c r="C307" t="n">
        <v>0</v>
      </c>
      <c r="D307" t="n">
        <v>0</v>
      </c>
      <c r="E307" t="s">
        <v>317</v>
      </c>
      <c r="F307" t="s"/>
      <c r="G307" t="s"/>
      <c r="H307" t="s"/>
      <c r="I307" t="s"/>
      <c r="J307" t="n">
        <v>0</v>
      </c>
      <c r="K307" t="n">
        <v>0</v>
      </c>
      <c r="L307" t="n">
        <v>1</v>
      </c>
      <c r="M307" t="n">
        <v>0</v>
      </c>
    </row>
    <row r="308" spans="1:13">
      <c r="A308" s="1">
        <f>HYPERLINK("http://www.twitter.com/NathanBLawrence/status/954157394933796864", "954157394933796864")</f>
        <v/>
      </c>
      <c r="B308" s="2" t="n">
        <v>43119.04425925926</v>
      </c>
      <c r="C308" t="n">
        <v>0</v>
      </c>
      <c r="D308" t="n">
        <v>0</v>
      </c>
      <c r="E308" t="s">
        <v>318</v>
      </c>
      <c r="F308" t="s"/>
      <c r="G308" t="s"/>
      <c r="H308" t="s"/>
      <c r="I308" t="s"/>
      <c r="J308" t="n">
        <v>0.4019</v>
      </c>
      <c r="K308" t="n">
        <v>0</v>
      </c>
      <c r="L308" t="n">
        <v>0.891</v>
      </c>
      <c r="M308" t="n">
        <v>0.109</v>
      </c>
    </row>
    <row r="309" spans="1:13">
      <c r="A309" s="1">
        <f>HYPERLINK("http://www.twitter.com/NathanBLawrence/status/954156309716357121", "954156309716357121")</f>
        <v/>
      </c>
      <c r="B309" s="2" t="n">
        <v>43119.04127314815</v>
      </c>
      <c r="C309" t="n">
        <v>0</v>
      </c>
      <c r="D309" t="n">
        <v>308</v>
      </c>
      <c r="E309" t="s">
        <v>319</v>
      </c>
      <c r="F309">
        <f>HYPERLINK("http://pbs.twimg.com/media/DT2yTu-U8AA7vCG.jpg", "http://pbs.twimg.com/media/DT2yTu-U8AA7vCG.jpg")</f>
        <v/>
      </c>
      <c r="G309" t="s"/>
      <c r="H309" t="s"/>
      <c r="I309" t="s"/>
      <c r="J309" t="n">
        <v>0</v>
      </c>
      <c r="K309" t="n">
        <v>0</v>
      </c>
      <c r="L309" t="n">
        <v>1</v>
      </c>
      <c r="M309" t="n">
        <v>0</v>
      </c>
    </row>
    <row r="310" spans="1:13">
      <c r="A310" s="1">
        <f>HYPERLINK("http://www.twitter.com/NathanBLawrence/status/954155879682789377", "954155879682789377")</f>
        <v/>
      </c>
      <c r="B310" s="2" t="n">
        <v>43119.04008101852</v>
      </c>
      <c r="C310" t="n">
        <v>0</v>
      </c>
      <c r="D310" t="n">
        <v>38</v>
      </c>
      <c r="E310" t="s">
        <v>320</v>
      </c>
      <c r="F310" t="s"/>
      <c r="G310" t="s"/>
      <c r="H310" t="s"/>
      <c r="I310" t="s"/>
      <c r="J310" t="n">
        <v>0</v>
      </c>
      <c r="K310" t="n">
        <v>0</v>
      </c>
      <c r="L310" t="n">
        <v>1</v>
      </c>
      <c r="M310" t="n">
        <v>0</v>
      </c>
    </row>
    <row r="311" spans="1:13">
      <c r="A311" s="1">
        <f>HYPERLINK("http://www.twitter.com/NathanBLawrence/status/954155750519078913", "954155750519078913")</f>
        <v/>
      </c>
      <c r="B311" s="2" t="n">
        <v>43119.03972222222</v>
      </c>
      <c r="C311" t="n">
        <v>0</v>
      </c>
      <c r="D311" t="n">
        <v>29</v>
      </c>
      <c r="E311" t="s">
        <v>321</v>
      </c>
      <c r="F311" t="s"/>
      <c r="G311" t="s"/>
      <c r="H311" t="s"/>
      <c r="I311" t="s"/>
      <c r="J311" t="n">
        <v>-0.4466</v>
      </c>
      <c r="K311" t="n">
        <v>0.118</v>
      </c>
      <c r="L311" t="n">
        <v>0.882</v>
      </c>
      <c r="M311" t="n">
        <v>0</v>
      </c>
    </row>
    <row r="312" spans="1:13">
      <c r="A312" s="1">
        <f>HYPERLINK("http://www.twitter.com/NathanBLawrence/status/953819718032510976", "953819718032510976")</f>
        <v/>
      </c>
      <c r="B312" s="2" t="n">
        <v>43118.1124537037</v>
      </c>
      <c r="C312" t="n">
        <v>1</v>
      </c>
      <c r="D312" t="n">
        <v>0</v>
      </c>
      <c r="E312" t="s">
        <v>322</v>
      </c>
      <c r="F312" t="s"/>
      <c r="G312" t="s"/>
      <c r="H312" t="s"/>
      <c r="I312" t="s"/>
      <c r="J312" t="n">
        <v>0</v>
      </c>
      <c r="K312" t="n">
        <v>0</v>
      </c>
      <c r="L312" t="n">
        <v>1</v>
      </c>
      <c r="M312" t="n">
        <v>0</v>
      </c>
    </row>
    <row r="313" spans="1:13">
      <c r="A313" s="1">
        <f>HYPERLINK("http://www.twitter.com/NathanBLawrence/status/953812091168870406", "953812091168870406")</f>
        <v/>
      </c>
      <c r="B313" s="2" t="n">
        <v>43118.09141203704</v>
      </c>
      <c r="C313" t="n">
        <v>0</v>
      </c>
      <c r="D313" t="n">
        <v>0</v>
      </c>
      <c r="E313" t="s">
        <v>323</v>
      </c>
      <c r="F313" t="s"/>
      <c r="G313" t="s"/>
      <c r="H313" t="s"/>
      <c r="I313" t="s"/>
      <c r="J313" t="n">
        <v>0</v>
      </c>
      <c r="K313" t="n">
        <v>0</v>
      </c>
      <c r="L313" t="n">
        <v>1</v>
      </c>
      <c r="M313" t="n">
        <v>0</v>
      </c>
    </row>
    <row r="314" spans="1:13">
      <c r="A314" s="1">
        <f>HYPERLINK("http://www.twitter.com/NathanBLawrence/status/953314981705125889", "953314981705125889")</f>
        <v/>
      </c>
      <c r="B314" s="2" t="n">
        <v>43116.71965277778</v>
      </c>
      <c r="C314" t="n">
        <v>4</v>
      </c>
      <c r="D314" t="n">
        <v>4</v>
      </c>
      <c r="E314" t="s">
        <v>324</v>
      </c>
      <c r="F314" t="s"/>
      <c r="G314" t="s"/>
      <c r="H314" t="s"/>
      <c r="I314" t="s"/>
      <c r="J314" t="n">
        <v>-0.5457</v>
      </c>
      <c r="K314" t="n">
        <v>0.201</v>
      </c>
      <c r="L314" t="n">
        <v>0.799</v>
      </c>
      <c r="M314" t="n">
        <v>0</v>
      </c>
    </row>
    <row r="315" spans="1:13">
      <c r="A315" s="1">
        <f>HYPERLINK("http://www.twitter.com/NathanBLawrence/status/953313950124388352", "953313950124388352")</f>
        <v/>
      </c>
      <c r="B315" s="2" t="n">
        <v>43116.71680555555</v>
      </c>
      <c r="C315" t="n">
        <v>0</v>
      </c>
      <c r="D315" t="n">
        <v>0</v>
      </c>
      <c r="E315" t="s">
        <v>325</v>
      </c>
      <c r="F315" t="s"/>
      <c r="G315" t="s"/>
      <c r="H315" t="s"/>
      <c r="I315" t="s"/>
      <c r="J315" t="n">
        <v>-0.5457</v>
      </c>
      <c r="K315" t="n">
        <v>0.334</v>
      </c>
      <c r="L315" t="n">
        <v>0.666</v>
      </c>
      <c r="M315" t="n">
        <v>0</v>
      </c>
    </row>
    <row r="316" spans="1:13">
      <c r="A316" s="1">
        <f>HYPERLINK("http://www.twitter.com/NathanBLawrence/status/952666200936517642", "952666200936517642")</f>
        <v/>
      </c>
      <c r="B316" s="2" t="n">
        <v>43114.92935185185</v>
      </c>
      <c r="C316" t="n">
        <v>0</v>
      </c>
      <c r="D316" t="n">
        <v>3</v>
      </c>
      <c r="E316" t="s">
        <v>326</v>
      </c>
      <c r="F316" t="s"/>
      <c r="G316" t="s"/>
      <c r="H316" t="s"/>
      <c r="I316" t="s"/>
      <c r="J316" t="n">
        <v>0.6369</v>
      </c>
      <c r="K316" t="n">
        <v>0</v>
      </c>
      <c r="L316" t="n">
        <v>0.714</v>
      </c>
      <c r="M316" t="n">
        <v>0.286</v>
      </c>
    </row>
    <row r="317" spans="1:13">
      <c r="A317" s="1">
        <f>HYPERLINK("http://www.twitter.com/NathanBLawrence/status/950068329829617664", "950068329829617664")</f>
        <v/>
      </c>
      <c r="B317" s="2" t="n">
        <v>43107.76059027778</v>
      </c>
      <c r="C317" t="n">
        <v>1</v>
      </c>
      <c r="D317" t="n">
        <v>1</v>
      </c>
      <c r="E317" t="s">
        <v>327</v>
      </c>
      <c r="F317" t="s"/>
      <c r="G317" t="s"/>
      <c r="H317" t="s"/>
      <c r="I317" t="s"/>
      <c r="J317" t="n">
        <v>-0.6124000000000001</v>
      </c>
      <c r="K317" t="n">
        <v>0.16</v>
      </c>
      <c r="L317" t="n">
        <v>0.84</v>
      </c>
      <c r="M317" t="n">
        <v>0</v>
      </c>
    </row>
    <row r="318" spans="1:13">
      <c r="A318" s="1">
        <f>HYPERLINK("http://www.twitter.com/NathanBLawrence/status/949372662366732288", "949372662366732288")</f>
        <v/>
      </c>
      <c r="B318" s="2" t="n">
        <v>43105.84091435185</v>
      </c>
      <c r="C318" t="n">
        <v>0</v>
      </c>
      <c r="D318" t="n">
        <v>2</v>
      </c>
      <c r="E318" t="s">
        <v>328</v>
      </c>
      <c r="F318">
        <f>HYPERLINK("http://pbs.twimg.com/media/DSzRdeUUQAAkskN.jpg", "http://pbs.twimg.com/media/DSzRdeUUQAAkskN.jpg")</f>
        <v/>
      </c>
      <c r="G318" t="s"/>
      <c r="H318" t="s"/>
      <c r="I318" t="s"/>
      <c r="J318" t="n">
        <v>-0.6249</v>
      </c>
      <c r="K318" t="n">
        <v>0.242</v>
      </c>
      <c r="L318" t="n">
        <v>0.758</v>
      </c>
      <c r="M318" t="n">
        <v>0</v>
      </c>
    </row>
    <row r="319" spans="1:13">
      <c r="A319" s="1">
        <f>HYPERLINK("http://www.twitter.com/NathanBLawrence/status/949363938591944706", "949363938591944706")</f>
        <v/>
      </c>
      <c r="B319" s="2" t="n">
        <v>43105.81684027778</v>
      </c>
      <c r="C319" t="n">
        <v>2</v>
      </c>
      <c r="D319" t="n">
        <v>2</v>
      </c>
      <c r="E319" t="s">
        <v>329</v>
      </c>
      <c r="F319">
        <f>HYPERLINK("http://pbs.twimg.com/media/DSzRdeUUQAAkskN.jpg", "http://pbs.twimg.com/media/DSzRdeUUQAAkskN.jpg")</f>
        <v/>
      </c>
      <c r="G319" t="s"/>
      <c r="H319" t="s"/>
      <c r="I319" t="s"/>
      <c r="J319" t="n">
        <v>-0.6249</v>
      </c>
      <c r="K319" t="n">
        <v>0.267</v>
      </c>
      <c r="L319" t="n">
        <v>0.733</v>
      </c>
      <c r="M319" t="n">
        <v>0</v>
      </c>
    </row>
    <row r="320" spans="1:13">
      <c r="A320" s="1">
        <f>HYPERLINK("http://www.twitter.com/NathanBLawrence/status/949359373247242241", "949359373247242241")</f>
        <v/>
      </c>
      <c r="B320" s="2" t="n">
        <v>43105.80424768518</v>
      </c>
      <c r="C320" t="n">
        <v>1</v>
      </c>
      <c r="D320" t="n">
        <v>0</v>
      </c>
      <c r="E320" t="s">
        <v>330</v>
      </c>
      <c r="F320" t="s"/>
      <c r="G320" t="s"/>
      <c r="H320" t="s"/>
      <c r="I320" t="s"/>
      <c r="J320" t="n">
        <v>-0.4215</v>
      </c>
      <c r="K320" t="n">
        <v>0.203</v>
      </c>
      <c r="L320" t="n">
        <v>0.668</v>
      </c>
      <c r="M320" t="n">
        <v>0.128</v>
      </c>
    </row>
    <row r="321" spans="1:13">
      <c r="A321" s="1">
        <f>HYPERLINK("http://www.twitter.com/NathanBLawrence/status/949357655004499968", "949357655004499968")</f>
        <v/>
      </c>
      <c r="B321" s="2" t="n">
        <v>43105.79950231482</v>
      </c>
      <c r="C321" t="n">
        <v>1</v>
      </c>
      <c r="D321" t="n">
        <v>1</v>
      </c>
      <c r="E321" t="s">
        <v>331</v>
      </c>
      <c r="F321" t="s"/>
      <c r="G321" t="s"/>
      <c r="H321" t="s"/>
      <c r="I321" t="s"/>
      <c r="J321" t="n">
        <v>0</v>
      </c>
      <c r="K321" t="n">
        <v>0</v>
      </c>
      <c r="L321" t="n">
        <v>1</v>
      </c>
      <c r="M321" t="n">
        <v>0</v>
      </c>
    </row>
    <row r="322" spans="1:13">
      <c r="A322" s="1">
        <f>HYPERLINK("http://www.twitter.com/NathanBLawrence/status/949354097756516352", "949354097756516352")</f>
        <v/>
      </c>
      <c r="B322" s="2" t="n">
        <v>43105.7896875</v>
      </c>
      <c r="C322" t="n">
        <v>0</v>
      </c>
      <c r="D322" t="n">
        <v>211</v>
      </c>
      <c r="E322" t="s">
        <v>332</v>
      </c>
      <c r="F322" t="s"/>
      <c r="G322" t="s"/>
      <c r="H322" t="s"/>
      <c r="I322" t="s"/>
      <c r="J322" t="n">
        <v>-0.4588</v>
      </c>
      <c r="K322" t="n">
        <v>0.12</v>
      </c>
      <c r="L322" t="n">
        <v>0.88</v>
      </c>
      <c r="M322" t="n">
        <v>0</v>
      </c>
    </row>
    <row r="323" spans="1:13">
      <c r="A323" s="1">
        <f>HYPERLINK("http://www.twitter.com/NathanBLawrence/status/949353927362990080", "949353927362990080")</f>
        <v/>
      </c>
      <c r="B323" s="2" t="n">
        <v>43105.78922453704</v>
      </c>
      <c r="C323" t="n">
        <v>0</v>
      </c>
      <c r="D323" t="n">
        <v>533</v>
      </c>
      <c r="E323" t="s">
        <v>333</v>
      </c>
      <c r="F323">
        <f>HYPERLINK("https://video.twimg.com/amplify_video/949266587596591105/vid/1280x720/CJ_MOUbHpJOzTNO0.mp4", "https://video.twimg.com/amplify_video/949266587596591105/vid/1280x720/CJ_MOUbHpJOzTNO0.mp4")</f>
        <v/>
      </c>
      <c r="G323" t="s"/>
      <c r="H323" t="s"/>
      <c r="I323" t="s"/>
      <c r="J323" t="n">
        <v>-0.4374</v>
      </c>
      <c r="K323" t="n">
        <v>0.138</v>
      </c>
      <c r="L323" t="n">
        <v>0.862</v>
      </c>
      <c r="M323" t="n">
        <v>0</v>
      </c>
    </row>
    <row r="324" spans="1:13">
      <c r="A324" s="1">
        <f>HYPERLINK("http://www.twitter.com/NathanBLawrence/status/948670559956688896", "948670559956688896")</f>
        <v/>
      </c>
      <c r="B324" s="2" t="n">
        <v>43103.9034837963</v>
      </c>
      <c r="C324" t="n">
        <v>0</v>
      </c>
      <c r="D324" t="n">
        <v>0</v>
      </c>
      <c r="E324" t="s">
        <v>334</v>
      </c>
      <c r="F324" t="s"/>
      <c r="G324" t="s"/>
      <c r="H324" t="s"/>
      <c r="I324" t="s"/>
      <c r="J324" t="n">
        <v>-0.765</v>
      </c>
      <c r="K324" t="n">
        <v>0.231</v>
      </c>
      <c r="L324" t="n">
        <v>0.769</v>
      </c>
      <c r="M324" t="n">
        <v>0</v>
      </c>
    </row>
    <row r="325" spans="1:13">
      <c r="A325" s="1">
        <f>HYPERLINK("http://www.twitter.com/NathanBLawrence/status/948227010597457920", "948227010597457920")</f>
        <v/>
      </c>
      <c r="B325" s="2" t="n">
        <v>43102.67952546296</v>
      </c>
      <c r="C325" t="n">
        <v>0</v>
      </c>
      <c r="D325" t="n">
        <v>0</v>
      </c>
      <c r="E325" t="s">
        <v>335</v>
      </c>
      <c r="F325" t="s"/>
      <c r="G325" t="s"/>
      <c r="H325" t="s"/>
      <c r="I325" t="s"/>
      <c r="J325" t="n">
        <v>-0.9062</v>
      </c>
      <c r="K325" t="n">
        <v>0.552</v>
      </c>
      <c r="L325" t="n">
        <v>0.448</v>
      </c>
      <c r="M325" t="n">
        <v>0</v>
      </c>
    </row>
    <row r="326" spans="1:13">
      <c r="A326" s="1">
        <f>HYPERLINK("http://www.twitter.com/NathanBLawrence/status/948209068409344000", "948209068409344000")</f>
        <v/>
      </c>
      <c r="B326" s="2" t="n">
        <v>43102.63001157407</v>
      </c>
      <c r="C326" t="n">
        <v>0</v>
      </c>
      <c r="D326" t="n">
        <v>0</v>
      </c>
      <c r="E326" t="s">
        <v>336</v>
      </c>
      <c r="F326" t="s"/>
      <c r="G326" t="s"/>
      <c r="H326" t="s"/>
      <c r="I326" t="s"/>
      <c r="J326" t="n">
        <v>-0.2023</v>
      </c>
      <c r="K326" t="n">
        <v>0.172</v>
      </c>
      <c r="L326" t="n">
        <v>0.699</v>
      </c>
      <c r="M326" t="n">
        <v>0.129</v>
      </c>
    </row>
    <row r="327" spans="1:13">
      <c r="A327" s="1">
        <f>HYPERLINK("http://www.twitter.com/NathanBLawrence/status/948205215597113350", "948205215597113350")</f>
        <v/>
      </c>
      <c r="B327" s="2" t="n">
        <v>43102.619375</v>
      </c>
      <c r="C327" t="n">
        <v>0</v>
      </c>
      <c r="D327" t="n">
        <v>6</v>
      </c>
      <c r="E327" t="s">
        <v>337</v>
      </c>
      <c r="F327" t="s"/>
      <c r="G327" t="s"/>
      <c r="H327" t="s"/>
      <c r="I327" t="s"/>
      <c r="J327" t="n">
        <v>0.4404</v>
      </c>
      <c r="K327" t="n">
        <v>0</v>
      </c>
      <c r="L327" t="n">
        <v>0.884</v>
      </c>
      <c r="M327" t="n">
        <v>0.116</v>
      </c>
    </row>
    <row r="328" spans="1:13">
      <c r="A328" s="1">
        <f>HYPERLINK("http://www.twitter.com/NathanBLawrence/status/948205196345249792", "948205196345249792")</f>
        <v/>
      </c>
      <c r="B328" s="2" t="n">
        <v>43102.6193287037</v>
      </c>
      <c r="C328" t="n">
        <v>0</v>
      </c>
      <c r="D328" t="n">
        <v>0</v>
      </c>
      <c r="E328" t="s">
        <v>338</v>
      </c>
      <c r="F328" t="s"/>
      <c r="G328" t="s"/>
      <c r="H328" t="s"/>
      <c r="I328" t="s"/>
      <c r="J328" t="n">
        <v>0.1779</v>
      </c>
      <c r="K328" t="n">
        <v>0.137</v>
      </c>
      <c r="L328" t="n">
        <v>0.6830000000000001</v>
      </c>
      <c r="M328" t="n">
        <v>0.18</v>
      </c>
    </row>
    <row r="329" spans="1:13">
      <c r="A329" s="1">
        <f>HYPERLINK("http://www.twitter.com/NathanBLawrence/status/948204695973257217", "948204695973257217")</f>
        <v/>
      </c>
      <c r="B329" s="2" t="n">
        <v>43102.61793981482</v>
      </c>
      <c r="C329" t="n">
        <v>0</v>
      </c>
      <c r="D329" t="n">
        <v>0</v>
      </c>
      <c r="E329" t="s">
        <v>339</v>
      </c>
      <c r="F329" t="s"/>
      <c r="G329" t="s"/>
      <c r="H329" t="s"/>
      <c r="I329" t="s"/>
      <c r="J329" t="n">
        <v>-0.9761</v>
      </c>
      <c r="K329" t="n">
        <v>0.572</v>
      </c>
      <c r="L329" t="n">
        <v>0.428</v>
      </c>
      <c r="M329" t="n">
        <v>0</v>
      </c>
    </row>
    <row r="330" spans="1:13">
      <c r="A330" s="1">
        <f>HYPERLINK("http://www.twitter.com/NathanBLawrence/status/948203938414817280", "948203938414817280")</f>
        <v/>
      </c>
      <c r="B330" s="2" t="n">
        <v>43102.61585648148</v>
      </c>
      <c r="C330" t="n">
        <v>0</v>
      </c>
      <c r="D330" t="n">
        <v>0</v>
      </c>
      <c r="E330" t="s">
        <v>340</v>
      </c>
      <c r="F330" t="s"/>
      <c r="G330" t="s"/>
      <c r="H330" t="s"/>
      <c r="I330" t="s"/>
      <c r="J330" t="n">
        <v>-0.9538</v>
      </c>
      <c r="K330" t="n">
        <v>0.553</v>
      </c>
      <c r="L330" t="n">
        <v>0.447</v>
      </c>
      <c r="M330" t="n">
        <v>0</v>
      </c>
    </row>
    <row r="331" spans="1:13">
      <c r="A331" s="1">
        <f>HYPERLINK("http://www.twitter.com/NathanBLawrence/status/948202280905592832", "948202280905592832")</f>
        <v/>
      </c>
      <c r="B331" s="2" t="n">
        <v>43102.61128472222</v>
      </c>
      <c r="C331" t="n">
        <v>1</v>
      </c>
      <c r="D331" t="n">
        <v>0</v>
      </c>
      <c r="E331" t="s">
        <v>341</v>
      </c>
      <c r="F331" t="s"/>
      <c r="G331" t="s"/>
      <c r="H331" t="s"/>
      <c r="I331" t="s"/>
      <c r="J331" t="n">
        <v>-0.3182</v>
      </c>
      <c r="K331" t="n">
        <v>0.141</v>
      </c>
      <c r="L331" t="n">
        <v>0.859</v>
      </c>
      <c r="M331" t="n">
        <v>0</v>
      </c>
    </row>
    <row r="332" spans="1:13">
      <c r="A332" s="1">
        <f>HYPERLINK("http://www.twitter.com/NathanBLawrence/status/947331399710855168", "947331399710855168")</f>
        <v/>
      </c>
      <c r="B332" s="2" t="n">
        <v>43100.20810185185</v>
      </c>
      <c r="C332" t="n">
        <v>0</v>
      </c>
      <c r="D332" t="n">
        <v>3</v>
      </c>
      <c r="E332" t="s">
        <v>342</v>
      </c>
      <c r="F332">
        <f>HYPERLINK("http://pbs.twimg.com/media/DSV2L-wVQAA3PU7.jpg", "http://pbs.twimg.com/media/DSV2L-wVQAA3PU7.jpg")</f>
        <v/>
      </c>
      <c r="G332" t="s"/>
      <c r="H332" t="s"/>
      <c r="I332" t="s"/>
      <c r="J332" t="n">
        <v>0</v>
      </c>
      <c r="K332" t="n">
        <v>0</v>
      </c>
      <c r="L332" t="n">
        <v>1</v>
      </c>
      <c r="M332" t="n">
        <v>0</v>
      </c>
    </row>
    <row r="333" spans="1:13">
      <c r="A333" s="1">
        <f>HYPERLINK("http://www.twitter.com/NathanBLawrence/status/947271497940459527", "947271497940459527")</f>
        <v/>
      </c>
      <c r="B333" s="2" t="n">
        <v>43100.0428125</v>
      </c>
      <c r="C333" t="n">
        <v>0</v>
      </c>
      <c r="D333" t="n">
        <v>2</v>
      </c>
      <c r="E333" t="s">
        <v>343</v>
      </c>
      <c r="F333" t="s"/>
      <c r="G333" t="s"/>
      <c r="H333" t="s"/>
      <c r="I333" t="s"/>
      <c r="J333" t="n">
        <v>0.4019</v>
      </c>
      <c r="K333" t="n">
        <v>0</v>
      </c>
      <c r="L333" t="n">
        <v>0.828</v>
      </c>
      <c r="M333" t="n">
        <v>0.172</v>
      </c>
    </row>
    <row r="334" spans="1:13">
      <c r="A334" s="1">
        <f>HYPERLINK("http://www.twitter.com/NathanBLawrence/status/947263261791129602", "947263261791129602")</f>
        <v/>
      </c>
      <c r="B334" s="2" t="n">
        <v>43100.02008101852</v>
      </c>
      <c r="C334" t="n">
        <v>0</v>
      </c>
      <c r="D334" t="n">
        <v>1</v>
      </c>
      <c r="E334" t="s">
        <v>344</v>
      </c>
      <c r="F334" t="s"/>
      <c r="G334" t="s"/>
      <c r="H334" t="s"/>
      <c r="I334" t="s"/>
      <c r="J334" t="n">
        <v>0</v>
      </c>
      <c r="K334" t="n">
        <v>0</v>
      </c>
      <c r="L334" t="n">
        <v>1</v>
      </c>
      <c r="M334" t="n">
        <v>0</v>
      </c>
    </row>
    <row r="335" spans="1:13">
      <c r="A335" s="1">
        <f>HYPERLINK("http://www.twitter.com/NathanBLawrence/status/946877178481954817", "946877178481954817")</f>
        <v/>
      </c>
      <c r="B335" s="2" t="n">
        <v>43098.95469907407</v>
      </c>
      <c r="C335" t="n">
        <v>0</v>
      </c>
      <c r="D335" t="n">
        <v>1</v>
      </c>
      <c r="E335" t="s">
        <v>345</v>
      </c>
      <c r="F335" t="s"/>
      <c r="G335" t="s"/>
      <c r="H335" t="s"/>
      <c r="I335" t="s"/>
      <c r="J335" t="n">
        <v>0.4404</v>
      </c>
      <c r="K335" t="n">
        <v>0</v>
      </c>
      <c r="L335" t="n">
        <v>0.903</v>
      </c>
      <c r="M335" t="n">
        <v>0.097</v>
      </c>
    </row>
    <row r="336" spans="1:13">
      <c r="A336" s="1">
        <f>HYPERLINK("http://www.twitter.com/NathanBLawrence/status/946875391142191104", "946875391142191104")</f>
        <v/>
      </c>
      <c r="B336" s="2" t="n">
        <v>43098.94975694444</v>
      </c>
      <c r="C336" t="n">
        <v>0</v>
      </c>
      <c r="D336" t="n">
        <v>0</v>
      </c>
      <c r="E336" t="s">
        <v>346</v>
      </c>
      <c r="F336" t="s"/>
      <c r="G336" t="s"/>
      <c r="H336" t="s"/>
      <c r="I336" t="s"/>
      <c r="J336" t="n">
        <v>0</v>
      </c>
      <c r="K336" t="n">
        <v>0</v>
      </c>
      <c r="L336" t="n">
        <v>1</v>
      </c>
      <c r="M336" t="n">
        <v>0</v>
      </c>
    </row>
    <row r="337" spans="1:13">
      <c r="A337" s="1">
        <f>HYPERLINK("http://www.twitter.com/NathanBLawrence/status/946865955606552582", "946865955606552582")</f>
        <v/>
      </c>
      <c r="B337" s="2" t="n">
        <v>43098.92372685186</v>
      </c>
      <c r="C337" t="n">
        <v>0</v>
      </c>
      <c r="D337" t="n">
        <v>0</v>
      </c>
      <c r="E337" t="s">
        <v>347</v>
      </c>
      <c r="F337" t="s"/>
      <c r="G337" t="s"/>
      <c r="H337" t="s"/>
      <c r="I337" t="s"/>
      <c r="J337" t="n">
        <v>0.4215</v>
      </c>
      <c r="K337" t="n">
        <v>0</v>
      </c>
      <c r="L337" t="n">
        <v>0.851</v>
      </c>
      <c r="M337" t="n">
        <v>0.149</v>
      </c>
    </row>
    <row r="338" spans="1:13">
      <c r="A338" s="1">
        <f>HYPERLINK("http://www.twitter.com/NathanBLawrence/status/946865107098853378", "946865107098853378")</f>
        <v/>
      </c>
      <c r="B338" s="2" t="n">
        <v>43098.92138888889</v>
      </c>
      <c r="C338" t="n">
        <v>0</v>
      </c>
      <c r="D338" t="n">
        <v>0</v>
      </c>
      <c r="E338" t="s">
        <v>348</v>
      </c>
      <c r="F338" t="s"/>
      <c r="G338" t="s"/>
      <c r="H338" t="s"/>
      <c r="I338" t="s"/>
      <c r="J338" t="n">
        <v>-0.296</v>
      </c>
      <c r="K338" t="n">
        <v>0.216</v>
      </c>
      <c r="L338" t="n">
        <v>0.784</v>
      </c>
      <c r="M338" t="n">
        <v>0</v>
      </c>
    </row>
    <row r="339" spans="1:13">
      <c r="A339" s="1">
        <f>HYPERLINK("http://www.twitter.com/NathanBLawrence/status/946852831184728066", "946852831184728066")</f>
        <v/>
      </c>
      <c r="B339" s="2" t="n">
        <v>43098.88751157407</v>
      </c>
      <c r="C339" t="n">
        <v>0</v>
      </c>
      <c r="D339" t="n">
        <v>0</v>
      </c>
      <c r="E339" t="s">
        <v>349</v>
      </c>
      <c r="F339" t="s"/>
      <c r="G339" t="s"/>
      <c r="H339" t="s"/>
      <c r="I339" t="s"/>
      <c r="J339" t="n">
        <v>0.5859</v>
      </c>
      <c r="K339" t="n">
        <v>0</v>
      </c>
      <c r="L339" t="n">
        <v>0.806</v>
      </c>
      <c r="M339" t="n">
        <v>0.194</v>
      </c>
    </row>
    <row r="340" spans="1:13">
      <c r="A340" s="1">
        <f>HYPERLINK("http://www.twitter.com/NathanBLawrence/status/944399662240423937", "944399662240423937")</f>
        <v/>
      </c>
      <c r="B340" s="2" t="n">
        <v>43092.11805555555</v>
      </c>
      <c r="C340" t="n">
        <v>0</v>
      </c>
      <c r="D340" t="n">
        <v>2</v>
      </c>
      <c r="E340" t="s">
        <v>350</v>
      </c>
      <c r="F340" t="s"/>
      <c r="G340" t="s"/>
      <c r="H340" t="s"/>
      <c r="I340" t="s"/>
      <c r="J340" t="n">
        <v>0.296</v>
      </c>
      <c r="K340" t="n">
        <v>0.165</v>
      </c>
      <c r="L340" t="n">
        <v>0.5659999999999999</v>
      </c>
      <c r="M340" t="n">
        <v>0.269</v>
      </c>
    </row>
    <row r="341" spans="1:13">
      <c r="A341" s="1">
        <f>HYPERLINK("http://www.twitter.com/NathanBLawrence/status/943870900960669696", "943870900960669696")</f>
        <v/>
      </c>
      <c r="B341" s="2" t="n">
        <v>43090.65894675926</v>
      </c>
      <c r="C341" t="n">
        <v>0</v>
      </c>
      <c r="D341" t="n">
        <v>0</v>
      </c>
      <c r="E341" t="s">
        <v>351</v>
      </c>
      <c r="F341" t="s"/>
      <c r="G341" t="s"/>
      <c r="H341" t="s"/>
      <c r="I341" t="s"/>
      <c r="J341" t="n">
        <v>-0.8126</v>
      </c>
      <c r="K341" t="n">
        <v>0.25</v>
      </c>
      <c r="L341" t="n">
        <v>0.68</v>
      </c>
      <c r="M341" t="n">
        <v>0.07000000000000001</v>
      </c>
    </row>
    <row r="342" spans="1:13">
      <c r="A342" s="1">
        <f>HYPERLINK("http://www.twitter.com/NathanBLawrence/status/943869822932275200", "943869822932275200")</f>
        <v/>
      </c>
      <c r="B342" s="2" t="n">
        <v>43090.65597222222</v>
      </c>
      <c r="C342" t="n">
        <v>0</v>
      </c>
      <c r="D342" t="n">
        <v>0</v>
      </c>
      <c r="E342" t="s">
        <v>352</v>
      </c>
      <c r="F342" t="s"/>
      <c r="G342" t="s"/>
      <c r="H342" t="s"/>
      <c r="I342" t="s"/>
      <c r="J342" t="n">
        <v>-0.2481</v>
      </c>
      <c r="K342" t="n">
        <v>0.12</v>
      </c>
      <c r="L342" t="n">
        <v>0.793</v>
      </c>
      <c r="M342" t="n">
        <v>0.08599999999999999</v>
      </c>
    </row>
    <row r="343" spans="1:13">
      <c r="A343" s="1">
        <f>HYPERLINK("http://www.twitter.com/NathanBLawrence/status/943185977392160769", "943185977392160769")</f>
        <v/>
      </c>
      <c r="B343" s="2" t="n">
        <v>43088.76892361111</v>
      </c>
      <c r="C343" t="n">
        <v>0</v>
      </c>
      <c r="D343" t="n">
        <v>1</v>
      </c>
      <c r="E343" t="s">
        <v>353</v>
      </c>
      <c r="F343">
        <f>HYPERLINK("http://pbs.twimg.com/media/DRa3QVvX4AAGN5X.jpg", "http://pbs.twimg.com/media/DRa3QVvX4AAGN5X.jpg")</f>
        <v/>
      </c>
      <c r="G343" t="s"/>
      <c r="H343" t="s"/>
      <c r="I343" t="s"/>
      <c r="J343" t="n">
        <v>0.4215</v>
      </c>
      <c r="K343" t="n">
        <v>0</v>
      </c>
      <c r="L343" t="n">
        <v>0.823</v>
      </c>
      <c r="M343" t="n">
        <v>0.177</v>
      </c>
    </row>
    <row r="344" spans="1:13">
      <c r="A344" s="1">
        <f>HYPERLINK("http://www.twitter.com/NathanBLawrence/status/943184304179437568", "943184304179437568")</f>
        <v/>
      </c>
      <c r="B344" s="2" t="n">
        <v>43088.76430555555</v>
      </c>
      <c r="C344" t="n">
        <v>0</v>
      </c>
      <c r="D344" t="n">
        <v>3</v>
      </c>
      <c r="E344" t="s">
        <v>354</v>
      </c>
      <c r="F344" t="s"/>
      <c r="G344" t="s"/>
      <c r="H344" t="s"/>
      <c r="I344" t="s"/>
      <c r="J344" t="n">
        <v>0.6369</v>
      </c>
      <c r="K344" t="n">
        <v>0</v>
      </c>
      <c r="L344" t="n">
        <v>0.714</v>
      </c>
      <c r="M344" t="n">
        <v>0.286</v>
      </c>
    </row>
    <row r="345" spans="1:13">
      <c r="A345" s="1">
        <f>HYPERLINK("http://www.twitter.com/NathanBLawrence/status/939838303196545024", "939838303196545024")</f>
        <v/>
      </c>
      <c r="B345" s="2" t="n">
        <v>43079.53109953704</v>
      </c>
      <c r="C345" t="n">
        <v>0</v>
      </c>
      <c r="D345" t="n">
        <v>0</v>
      </c>
      <c r="E345" t="s">
        <v>355</v>
      </c>
      <c r="F345" t="s"/>
      <c r="G345" t="s"/>
      <c r="H345" t="s"/>
      <c r="I345" t="s"/>
      <c r="J345" t="n">
        <v>0.128</v>
      </c>
      <c r="K345" t="n">
        <v>0.08500000000000001</v>
      </c>
      <c r="L345" t="n">
        <v>0.8070000000000001</v>
      </c>
      <c r="M345" t="n">
        <v>0.108</v>
      </c>
    </row>
    <row r="346" spans="1:13">
      <c r="A346" s="1">
        <f>HYPERLINK("http://www.twitter.com/NathanBLawrence/status/939837897020239872", "939837897020239872")</f>
        <v/>
      </c>
      <c r="B346" s="2" t="n">
        <v>43079.52997685185</v>
      </c>
      <c r="C346" t="n">
        <v>0</v>
      </c>
      <c r="D346" t="n">
        <v>0</v>
      </c>
      <c r="E346" t="s">
        <v>356</v>
      </c>
      <c r="F346" t="s"/>
      <c r="G346" t="s"/>
      <c r="H346" t="s"/>
      <c r="I346" t="s"/>
      <c r="J346" t="n">
        <v>-0.2263</v>
      </c>
      <c r="K346" t="n">
        <v>0.083</v>
      </c>
      <c r="L346" t="n">
        <v>0.917</v>
      </c>
      <c r="M346" t="n">
        <v>0</v>
      </c>
    </row>
    <row r="347" spans="1:13">
      <c r="A347" s="1">
        <f>HYPERLINK("http://www.twitter.com/NathanBLawrence/status/939688896706809856", "939688896706809856")</f>
        <v/>
      </c>
      <c r="B347" s="2" t="n">
        <v>43079.11881944445</v>
      </c>
      <c r="C347" t="n">
        <v>2</v>
      </c>
      <c r="D347" t="n">
        <v>0</v>
      </c>
      <c r="E347" t="s">
        <v>357</v>
      </c>
      <c r="F347" t="s"/>
      <c r="G347" t="s"/>
      <c r="H347" t="s"/>
      <c r="I347" t="s"/>
      <c r="J347" t="n">
        <v>0.8809</v>
      </c>
      <c r="K347" t="n">
        <v>0</v>
      </c>
      <c r="L347" t="n">
        <v>0.469</v>
      </c>
      <c r="M347" t="n">
        <v>0.531</v>
      </c>
    </row>
    <row r="348" spans="1:13">
      <c r="A348" s="1">
        <f>HYPERLINK("http://www.twitter.com/NathanBLawrence/status/938963138514444289", "938963138514444289")</f>
        <v/>
      </c>
      <c r="B348" s="2" t="n">
        <v>43077.11609953704</v>
      </c>
      <c r="C348" t="n">
        <v>0</v>
      </c>
      <c r="D348" t="n">
        <v>0</v>
      </c>
      <c r="E348" t="s">
        <v>358</v>
      </c>
      <c r="F348" t="s"/>
      <c r="G348" t="s"/>
      <c r="H348" t="s"/>
      <c r="I348" t="s"/>
      <c r="J348" t="n">
        <v>-0.7579</v>
      </c>
      <c r="K348" t="n">
        <v>0.146</v>
      </c>
      <c r="L348" t="n">
        <v>0.854</v>
      </c>
      <c r="M348" t="n">
        <v>0</v>
      </c>
    </row>
    <row r="349" spans="1:13">
      <c r="A349" s="1">
        <f>HYPERLINK("http://www.twitter.com/NathanBLawrence/status/938961513993375745", "938961513993375745")</f>
        <v/>
      </c>
      <c r="B349" s="2" t="n">
        <v>43077.11162037037</v>
      </c>
      <c r="C349" t="n">
        <v>0</v>
      </c>
      <c r="D349" t="n">
        <v>1</v>
      </c>
      <c r="E349" t="s">
        <v>359</v>
      </c>
      <c r="F349" t="s"/>
      <c r="G349" t="s"/>
      <c r="H349" t="s"/>
      <c r="I349" t="s"/>
      <c r="J349" t="n">
        <v>-0.5423</v>
      </c>
      <c r="K349" t="n">
        <v>0.149</v>
      </c>
      <c r="L349" t="n">
        <v>0.851</v>
      </c>
      <c r="M349" t="n">
        <v>0</v>
      </c>
    </row>
    <row r="350" spans="1:13">
      <c r="A350" s="1">
        <f>HYPERLINK("http://www.twitter.com/NathanBLawrence/status/938094182148780033", "938094182148780033")</f>
        <v/>
      </c>
      <c r="B350" s="2" t="n">
        <v>43074.71824074074</v>
      </c>
      <c r="C350" t="n">
        <v>0</v>
      </c>
      <c r="D350" t="n">
        <v>4</v>
      </c>
      <c r="E350" t="s">
        <v>360</v>
      </c>
      <c r="F350" t="s"/>
      <c r="G350" t="s"/>
      <c r="H350" t="s"/>
      <c r="I350" t="s"/>
      <c r="J350" t="n">
        <v>-0.7717000000000001</v>
      </c>
      <c r="K350" t="n">
        <v>0.285</v>
      </c>
      <c r="L350" t="n">
        <v>0.647</v>
      </c>
      <c r="M350" t="n">
        <v>0.068</v>
      </c>
    </row>
    <row r="351" spans="1:13">
      <c r="A351" s="1">
        <f>HYPERLINK("http://www.twitter.com/NathanBLawrence/status/937666457164533760", "937666457164533760")</f>
        <v/>
      </c>
      <c r="B351" s="2" t="n">
        <v>43073.53795138889</v>
      </c>
      <c r="C351" t="n">
        <v>1</v>
      </c>
      <c r="D351" t="n">
        <v>0</v>
      </c>
      <c r="E351" t="s">
        <v>361</v>
      </c>
      <c r="F351" t="s"/>
      <c r="G351" t="s"/>
      <c r="H351" t="s"/>
      <c r="I351" t="s"/>
      <c r="J351" t="n">
        <v>-0.6124000000000001</v>
      </c>
      <c r="K351" t="n">
        <v>0.161</v>
      </c>
      <c r="L351" t="n">
        <v>0.839</v>
      </c>
      <c r="M351" t="n">
        <v>0</v>
      </c>
    </row>
    <row r="352" spans="1:13">
      <c r="A352" s="1">
        <f>HYPERLINK("http://www.twitter.com/NathanBLawrence/status/937665619624906752", "937665619624906752")</f>
        <v/>
      </c>
      <c r="B352" s="2" t="n">
        <v>43073.53563657407</v>
      </c>
      <c r="C352" t="n">
        <v>1</v>
      </c>
      <c r="D352" t="n">
        <v>0</v>
      </c>
      <c r="E352" t="s">
        <v>362</v>
      </c>
      <c r="F352" t="s"/>
      <c r="G352" t="s"/>
      <c r="H352" t="s"/>
      <c r="I352" t="s"/>
      <c r="J352" t="n">
        <v>-0.4215</v>
      </c>
      <c r="K352" t="n">
        <v>0.189</v>
      </c>
      <c r="L352" t="n">
        <v>0.697</v>
      </c>
      <c r="M352" t="n">
        <v>0.115</v>
      </c>
    </row>
    <row r="353" spans="1:13">
      <c r="A353" s="1">
        <f>HYPERLINK("http://www.twitter.com/NathanBLawrence/status/937519041727655936", "937519041727655936")</f>
        <v/>
      </c>
      <c r="B353" s="2" t="n">
        <v>43073.13115740741</v>
      </c>
      <c r="C353" t="n">
        <v>0</v>
      </c>
      <c r="D353" t="n">
        <v>0</v>
      </c>
      <c r="E353" t="s">
        <v>363</v>
      </c>
      <c r="F353" t="s"/>
      <c r="G353" t="s"/>
      <c r="H353" t="s"/>
      <c r="I353" t="s"/>
      <c r="J353" t="n">
        <v>0</v>
      </c>
      <c r="K353" t="n">
        <v>0</v>
      </c>
      <c r="L353" t="n">
        <v>1</v>
      </c>
      <c r="M353" t="n">
        <v>0</v>
      </c>
    </row>
    <row r="354" spans="1:13">
      <c r="A354" s="1">
        <f>HYPERLINK("http://www.twitter.com/NathanBLawrence/status/937514826670247937", "937514826670247937")</f>
        <v/>
      </c>
      <c r="B354" s="2" t="n">
        <v>43073.11952546296</v>
      </c>
      <c r="C354" t="n">
        <v>0</v>
      </c>
      <c r="D354" t="n">
        <v>0</v>
      </c>
      <c r="E354" t="s">
        <v>364</v>
      </c>
      <c r="F354" t="s"/>
      <c r="G354" t="s"/>
      <c r="H354" t="s"/>
      <c r="I354" t="s"/>
      <c r="J354" t="n">
        <v>-0.8972</v>
      </c>
      <c r="K354" t="n">
        <v>0.352</v>
      </c>
      <c r="L354" t="n">
        <v>0.648</v>
      </c>
      <c r="M354" t="n">
        <v>0</v>
      </c>
    </row>
    <row r="355" spans="1:13">
      <c r="A355" s="1">
        <f>HYPERLINK("http://www.twitter.com/NathanBLawrence/status/937514273298886656", "937514273298886656")</f>
        <v/>
      </c>
      <c r="B355" s="2" t="n">
        <v>43073.11799768519</v>
      </c>
      <c r="C355" t="n">
        <v>0</v>
      </c>
      <c r="D355" t="n">
        <v>0</v>
      </c>
      <c r="E355" t="s">
        <v>365</v>
      </c>
      <c r="F355" t="s"/>
      <c r="G355" t="s"/>
      <c r="H355" t="s"/>
      <c r="I355" t="s"/>
      <c r="J355" t="n">
        <v>-0.9267</v>
      </c>
      <c r="K355" t="n">
        <v>0.327</v>
      </c>
      <c r="L355" t="n">
        <v>0.673</v>
      </c>
      <c r="M355" t="n">
        <v>0</v>
      </c>
    </row>
    <row r="356" spans="1:13">
      <c r="A356" s="1">
        <f>HYPERLINK("http://www.twitter.com/NathanBLawrence/status/937512354815848451", "937512354815848451")</f>
        <v/>
      </c>
      <c r="B356" s="2" t="n">
        <v>43073.11270833333</v>
      </c>
      <c r="C356" t="n">
        <v>0</v>
      </c>
      <c r="D356" t="n">
        <v>0</v>
      </c>
      <c r="E356" t="s">
        <v>366</v>
      </c>
      <c r="F356" t="s"/>
      <c r="G356" t="s"/>
      <c r="H356" t="s"/>
      <c r="I356" t="s"/>
      <c r="J356" t="n">
        <v>-0.9633</v>
      </c>
      <c r="K356" t="n">
        <v>0.499</v>
      </c>
      <c r="L356" t="n">
        <v>0.501</v>
      </c>
      <c r="M356" t="n">
        <v>0</v>
      </c>
    </row>
    <row r="357" spans="1:13">
      <c r="A357" s="1">
        <f>HYPERLINK("http://www.twitter.com/NathanBLawrence/status/937511282567254017", "937511282567254017")</f>
        <v/>
      </c>
      <c r="B357" s="2" t="n">
        <v>43073.10974537037</v>
      </c>
      <c r="C357" t="n">
        <v>0</v>
      </c>
      <c r="D357" t="n">
        <v>0</v>
      </c>
      <c r="E357" t="s">
        <v>367</v>
      </c>
      <c r="F357" t="s"/>
      <c r="G357" t="s"/>
      <c r="H357" t="s"/>
      <c r="I357" t="s"/>
      <c r="J357" t="n">
        <v>0.5423</v>
      </c>
      <c r="K357" t="n">
        <v>0.076</v>
      </c>
      <c r="L357" t="n">
        <v>0.698</v>
      </c>
      <c r="M357" t="n">
        <v>0.226</v>
      </c>
    </row>
    <row r="358" spans="1:13">
      <c r="A358" s="1">
        <f>HYPERLINK("http://www.twitter.com/NathanBLawrence/status/937510555404955650", "937510555404955650")</f>
        <v/>
      </c>
      <c r="B358" s="2" t="n">
        <v>43073.10774305555</v>
      </c>
      <c r="C358" t="n">
        <v>2</v>
      </c>
      <c r="D358" t="n">
        <v>1</v>
      </c>
      <c r="E358" t="s">
        <v>368</v>
      </c>
      <c r="F358" t="s"/>
      <c r="G358" t="s"/>
      <c r="H358" t="s"/>
      <c r="I358" t="s"/>
      <c r="J358" t="n">
        <v>-0.34</v>
      </c>
      <c r="K358" t="n">
        <v>0.13</v>
      </c>
      <c r="L358" t="n">
        <v>0.87</v>
      </c>
      <c r="M358" t="n">
        <v>0</v>
      </c>
    </row>
    <row r="359" spans="1:13">
      <c r="A359" s="1">
        <f>HYPERLINK("http://www.twitter.com/NathanBLawrence/status/937509882063998976", "937509882063998976")</f>
        <v/>
      </c>
      <c r="B359" s="2" t="n">
        <v>43073.10587962963</v>
      </c>
      <c r="C359" t="n">
        <v>1</v>
      </c>
      <c r="D359" t="n">
        <v>0</v>
      </c>
      <c r="E359" t="s">
        <v>369</v>
      </c>
      <c r="F359" t="s"/>
      <c r="G359" t="s"/>
      <c r="H359" t="s"/>
      <c r="I359" t="s"/>
      <c r="J359" t="n">
        <v>0.4149</v>
      </c>
      <c r="K359" t="n">
        <v>0.117</v>
      </c>
      <c r="L359" t="n">
        <v>0.72</v>
      </c>
      <c r="M359" t="n">
        <v>0.164</v>
      </c>
    </row>
    <row r="360" spans="1:13">
      <c r="A360" s="1">
        <f>HYPERLINK("http://www.twitter.com/NathanBLawrence/status/937508812327718912", "937508812327718912")</f>
        <v/>
      </c>
      <c r="B360" s="2" t="n">
        <v>43073.10292824074</v>
      </c>
      <c r="C360" t="n">
        <v>1</v>
      </c>
      <c r="D360" t="n">
        <v>0</v>
      </c>
      <c r="E360" t="s">
        <v>370</v>
      </c>
      <c r="F360" t="s"/>
      <c r="G360" t="s"/>
      <c r="H360" t="s"/>
      <c r="I360" t="s"/>
      <c r="J360" t="n">
        <v>0</v>
      </c>
      <c r="K360" t="n">
        <v>0</v>
      </c>
      <c r="L360" t="n">
        <v>1</v>
      </c>
      <c r="M360" t="n">
        <v>0</v>
      </c>
    </row>
    <row r="361" spans="1:13">
      <c r="A361" s="1">
        <f>HYPERLINK("http://www.twitter.com/NathanBLawrence/status/937507994547511307", "937507994547511307")</f>
        <v/>
      </c>
      <c r="B361" s="2" t="n">
        <v>43073.1006712963</v>
      </c>
      <c r="C361" t="n">
        <v>0</v>
      </c>
      <c r="D361" t="n">
        <v>0</v>
      </c>
      <c r="E361" t="s">
        <v>371</v>
      </c>
      <c r="F361" t="s"/>
      <c r="G361" t="s"/>
      <c r="H361" t="s"/>
      <c r="I361" t="s"/>
      <c r="J361" t="n">
        <v>-0.5106000000000001</v>
      </c>
      <c r="K361" t="n">
        <v>0.249</v>
      </c>
      <c r="L361" t="n">
        <v>0.751</v>
      </c>
      <c r="M361" t="n">
        <v>0</v>
      </c>
    </row>
    <row r="362" spans="1:13">
      <c r="A362" s="1">
        <f>HYPERLINK("http://www.twitter.com/NathanBLawrence/status/937506278187945984", "937506278187945984")</f>
        <v/>
      </c>
      <c r="B362" s="2" t="n">
        <v>43073.0959375</v>
      </c>
      <c r="C362" t="n">
        <v>0</v>
      </c>
      <c r="D362" t="n">
        <v>0</v>
      </c>
      <c r="E362" t="s">
        <v>372</v>
      </c>
      <c r="F362" t="s"/>
      <c r="G362" t="s"/>
      <c r="H362" t="s"/>
      <c r="I362" t="s"/>
      <c r="J362" t="n">
        <v>0.3612</v>
      </c>
      <c r="K362" t="n">
        <v>0</v>
      </c>
      <c r="L362" t="n">
        <v>0.918</v>
      </c>
      <c r="M362" t="n">
        <v>0.082</v>
      </c>
    </row>
    <row r="363" spans="1:13">
      <c r="A363" s="1">
        <f>HYPERLINK("http://www.twitter.com/NathanBLawrence/status/937505169897553920", "937505169897553920")</f>
        <v/>
      </c>
      <c r="B363" s="2" t="n">
        <v>43073.09288194445</v>
      </c>
      <c r="C363" t="n">
        <v>1</v>
      </c>
      <c r="D363" t="n">
        <v>0</v>
      </c>
      <c r="E363" t="s">
        <v>373</v>
      </c>
      <c r="F363" t="s"/>
      <c r="G363" t="s"/>
      <c r="H363" t="s"/>
      <c r="I363" t="s"/>
      <c r="J363" t="n">
        <v>0.1625</v>
      </c>
      <c r="K363" t="n">
        <v>0.082</v>
      </c>
      <c r="L363" t="n">
        <v>0.819</v>
      </c>
      <c r="M363" t="n">
        <v>0.099</v>
      </c>
    </row>
    <row r="364" spans="1:13">
      <c r="A364" s="1">
        <f>HYPERLINK("http://www.twitter.com/NathanBLawrence/status/937504320702083073", "937504320702083073")</f>
        <v/>
      </c>
      <c r="B364" s="2" t="n">
        <v>43073.0905324074</v>
      </c>
      <c r="C364" t="n">
        <v>0</v>
      </c>
      <c r="D364" t="n">
        <v>0</v>
      </c>
      <c r="E364" t="s">
        <v>374</v>
      </c>
      <c r="F364" t="s"/>
      <c r="G364" t="s"/>
      <c r="H364" t="s"/>
      <c r="I364" t="s"/>
      <c r="J364" t="n">
        <v>-0.374</v>
      </c>
      <c r="K364" t="n">
        <v>0.224</v>
      </c>
      <c r="L364" t="n">
        <v>0.6830000000000001</v>
      </c>
      <c r="M364" t="n">
        <v>0.094</v>
      </c>
    </row>
    <row r="365" spans="1:13">
      <c r="A365" s="1">
        <f>HYPERLINK("http://www.twitter.com/NathanBLawrence/status/937448690213638145", "937448690213638145")</f>
        <v/>
      </c>
      <c r="B365" s="2" t="n">
        <v>43072.93702546296</v>
      </c>
      <c r="C365" t="n">
        <v>3</v>
      </c>
      <c r="D365" t="n">
        <v>0</v>
      </c>
      <c r="E365" t="s">
        <v>375</v>
      </c>
      <c r="F365" t="s"/>
      <c r="G365" t="s"/>
      <c r="H365" t="s"/>
      <c r="I365" t="s"/>
      <c r="J365" t="n">
        <v>0.9519</v>
      </c>
      <c r="K365" t="n">
        <v>0.08400000000000001</v>
      </c>
      <c r="L365" t="n">
        <v>0.515</v>
      </c>
      <c r="M365" t="n">
        <v>0.401</v>
      </c>
    </row>
    <row r="366" spans="1:13">
      <c r="A366" s="1">
        <f>HYPERLINK("http://www.twitter.com/NathanBLawrence/status/937447261021274112", "937447261021274112")</f>
        <v/>
      </c>
      <c r="B366" s="2" t="n">
        <v>43072.9330787037</v>
      </c>
      <c r="C366" t="n">
        <v>1</v>
      </c>
      <c r="D366" t="n">
        <v>0</v>
      </c>
      <c r="E366" t="s">
        <v>376</v>
      </c>
      <c r="F366" t="s"/>
      <c r="G366" t="s"/>
      <c r="H366" t="s"/>
      <c r="I366" t="s"/>
      <c r="J366" t="n">
        <v>-0.6705</v>
      </c>
      <c r="K366" t="n">
        <v>0.524</v>
      </c>
      <c r="L366" t="n">
        <v>0.476</v>
      </c>
      <c r="M366" t="n">
        <v>0</v>
      </c>
    </row>
    <row r="367" spans="1:13">
      <c r="A367" s="1">
        <f>HYPERLINK("http://www.twitter.com/NathanBLawrence/status/937342475747946496", "937342475747946496")</f>
        <v/>
      </c>
      <c r="B367" s="2" t="n">
        <v>43072.64392361111</v>
      </c>
      <c r="C367" t="n">
        <v>1</v>
      </c>
      <c r="D367" t="n">
        <v>0</v>
      </c>
      <c r="E367" t="s">
        <v>377</v>
      </c>
      <c r="F367" t="s"/>
      <c r="G367" t="s"/>
      <c r="H367" t="s"/>
      <c r="I367" t="s"/>
      <c r="J367" t="n">
        <v>0</v>
      </c>
      <c r="K367" t="n">
        <v>0</v>
      </c>
      <c r="L367" t="n">
        <v>1</v>
      </c>
      <c r="M367" t="n">
        <v>0</v>
      </c>
    </row>
    <row r="368" spans="1:13">
      <c r="A368" s="1">
        <f>HYPERLINK("http://www.twitter.com/NathanBLawrence/status/937341404895956993", "937341404895956993")</f>
        <v/>
      </c>
      <c r="B368" s="2" t="n">
        <v>43072.64097222222</v>
      </c>
      <c r="C368" t="n">
        <v>1</v>
      </c>
      <c r="D368" t="n">
        <v>1</v>
      </c>
      <c r="E368" t="s">
        <v>378</v>
      </c>
      <c r="F368" t="s"/>
      <c r="G368" t="s"/>
      <c r="H368" t="s"/>
      <c r="I368" t="s"/>
      <c r="J368" t="n">
        <v>0.3182</v>
      </c>
      <c r="K368" t="n">
        <v>0</v>
      </c>
      <c r="L368" t="n">
        <v>0.892</v>
      </c>
      <c r="M368" t="n">
        <v>0.108</v>
      </c>
    </row>
    <row r="369" spans="1:13">
      <c r="A369" s="1">
        <f>HYPERLINK("http://www.twitter.com/NathanBLawrence/status/937104270448582656", "937104270448582656")</f>
        <v/>
      </c>
      <c r="B369" s="2" t="n">
        <v>43071.98660879629</v>
      </c>
      <c r="C369" t="n">
        <v>1</v>
      </c>
      <c r="D369" t="n">
        <v>0</v>
      </c>
      <c r="E369" t="s">
        <v>379</v>
      </c>
      <c r="F369" t="s"/>
      <c r="G369" t="s"/>
      <c r="H369" t="s"/>
      <c r="I369" t="s"/>
      <c r="J369" t="n">
        <v>-0.6486</v>
      </c>
      <c r="K369" t="n">
        <v>0.27</v>
      </c>
      <c r="L369" t="n">
        <v>0.627</v>
      </c>
      <c r="M369" t="n">
        <v>0.103</v>
      </c>
    </row>
    <row r="370" spans="1:13">
      <c r="A370" s="1">
        <f>HYPERLINK("http://www.twitter.com/NathanBLawrence/status/937095526411067392", "937095526411067392")</f>
        <v/>
      </c>
      <c r="B370" s="2" t="n">
        <v>43071.96247685186</v>
      </c>
      <c r="C370" t="n">
        <v>0</v>
      </c>
      <c r="D370" t="n">
        <v>0</v>
      </c>
      <c r="E370" t="s">
        <v>380</v>
      </c>
      <c r="F370" t="s"/>
      <c r="G370" t="s"/>
      <c r="H370" t="s"/>
      <c r="I370" t="s"/>
      <c r="J370" t="n">
        <v>0</v>
      </c>
      <c r="K370" t="n">
        <v>0</v>
      </c>
      <c r="L370" t="n">
        <v>1</v>
      </c>
      <c r="M370" t="n">
        <v>0</v>
      </c>
    </row>
    <row r="371" spans="1:13">
      <c r="A371" s="1">
        <f>HYPERLINK("http://www.twitter.com/NathanBLawrence/status/937095175230447618", "937095175230447618")</f>
        <v/>
      </c>
      <c r="B371" s="2" t="n">
        <v>43071.96150462963</v>
      </c>
      <c r="C371" t="n">
        <v>5</v>
      </c>
      <c r="D371" t="n">
        <v>1</v>
      </c>
      <c r="E371" t="s">
        <v>381</v>
      </c>
      <c r="F371" t="s"/>
      <c r="G371" t="s"/>
      <c r="H371" t="s"/>
      <c r="I371" t="s"/>
      <c r="J371" t="n">
        <v>-0.9771</v>
      </c>
      <c r="K371" t="n">
        <v>0.466</v>
      </c>
      <c r="L371" t="n">
        <v>0.534</v>
      </c>
      <c r="M371" t="n">
        <v>0</v>
      </c>
    </row>
    <row r="372" spans="1:13">
      <c r="A372" s="1">
        <f>HYPERLINK("http://www.twitter.com/NathanBLawrence/status/937091792633294848", "937091792633294848")</f>
        <v/>
      </c>
      <c r="B372" s="2" t="n">
        <v>43071.95217592592</v>
      </c>
      <c r="C372" t="n">
        <v>0</v>
      </c>
      <c r="D372" t="n">
        <v>0</v>
      </c>
      <c r="E372" t="s">
        <v>382</v>
      </c>
      <c r="F372" t="s"/>
      <c r="G372" t="s"/>
      <c r="H372" t="s"/>
      <c r="I372" t="s"/>
      <c r="J372" t="n">
        <v>-0.0516</v>
      </c>
      <c r="K372" t="n">
        <v>0.158</v>
      </c>
      <c r="L372" t="n">
        <v>0.703</v>
      </c>
      <c r="M372" t="n">
        <v>0.139</v>
      </c>
    </row>
    <row r="373" spans="1:13">
      <c r="A373" s="1">
        <f>HYPERLINK("http://www.twitter.com/NathanBLawrence/status/937089509640032257", "937089509640032257")</f>
        <v/>
      </c>
      <c r="B373" s="2" t="n">
        <v>43071.94587962963</v>
      </c>
      <c r="C373" t="n">
        <v>0</v>
      </c>
      <c r="D373" t="n">
        <v>2</v>
      </c>
      <c r="E373" t="s">
        <v>383</v>
      </c>
      <c r="F373" t="s"/>
      <c r="G373" t="s"/>
      <c r="H373" t="s"/>
      <c r="I373" t="s"/>
      <c r="J373" t="n">
        <v>-0.8481</v>
      </c>
      <c r="K373" t="n">
        <v>0.413</v>
      </c>
      <c r="L373" t="n">
        <v>0.507</v>
      </c>
      <c r="M373" t="n">
        <v>0.08</v>
      </c>
    </row>
    <row r="374" spans="1:13">
      <c r="A374" s="1">
        <f>HYPERLINK("http://www.twitter.com/NathanBLawrence/status/937087532449325056", "937087532449325056")</f>
        <v/>
      </c>
      <c r="B374" s="2" t="n">
        <v>43071.94041666666</v>
      </c>
      <c r="C374" t="n">
        <v>0</v>
      </c>
      <c r="D374" t="n">
        <v>1</v>
      </c>
      <c r="E374" t="s">
        <v>384</v>
      </c>
      <c r="F374" t="s"/>
      <c r="G374" t="s"/>
      <c r="H374" t="s"/>
      <c r="I374" t="s"/>
      <c r="J374" t="n">
        <v>0</v>
      </c>
      <c r="K374" t="n">
        <v>0</v>
      </c>
      <c r="L374" t="n">
        <v>1</v>
      </c>
      <c r="M374" t="n">
        <v>0</v>
      </c>
    </row>
    <row r="375" spans="1:13">
      <c r="A375" s="1">
        <f>HYPERLINK("http://www.twitter.com/NathanBLawrence/status/937087247916130306", "937087247916130306")</f>
        <v/>
      </c>
      <c r="B375" s="2" t="n">
        <v>43071.93962962963</v>
      </c>
      <c r="C375" t="n">
        <v>0</v>
      </c>
      <c r="D375" t="n">
        <v>0</v>
      </c>
      <c r="E375" t="s">
        <v>385</v>
      </c>
      <c r="F375" t="s"/>
      <c r="G375" t="s"/>
      <c r="H375" t="s"/>
      <c r="I375" t="s"/>
      <c r="J375" t="n">
        <v>0.1531</v>
      </c>
      <c r="K375" t="n">
        <v>0.142</v>
      </c>
      <c r="L375" t="n">
        <v>0.672</v>
      </c>
      <c r="M375" t="n">
        <v>0.187</v>
      </c>
    </row>
    <row r="376" spans="1:13">
      <c r="A376" s="1">
        <f>HYPERLINK("http://www.twitter.com/NathanBLawrence/status/936781637156667392", "936781637156667392")</f>
        <v/>
      </c>
      <c r="B376" s="2" t="n">
        <v>43071.09630787037</v>
      </c>
      <c r="C376" t="n">
        <v>6</v>
      </c>
      <c r="D376" t="n">
        <v>0</v>
      </c>
      <c r="E376" t="s">
        <v>386</v>
      </c>
      <c r="F376" t="s"/>
      <c r="G376" t="s"/>
      <c r="H376" t="s"/>
      <c r="I376" t="s"/>
      <c r="J376" t="n">
        <v>-0.6478</v>
      </c>
      <c r="K376" t="n">
        <v>0.156</v>
      </c>
      <c r="L376" t="n">
        <v>0.799</v>
      </c>
      <c r="M376" t="n">
        <v>0.044</v>
      </c>
    </row>
    <row r="377" spans="1:13">
      <c r="A377" s="1">
        <f>HYPERLINK("http://www.twitter.com/NathanBLawrence/status/936779485847760898", "936779485847760898")</f>
        <v/>
      </c>
      <c r="B377" s="2" t="n">
        <v>43071.09037037037</v>
      </c>
      <c r="C377" t="n">
        <v>0</v>
      </c>
      <c r="D377" t="n">
        <v>0</v>
      </c>
      <c r="E377" t="s">
        <v>387</v>
      </c>
      <c r="F377" t="s"/>
      <c r="G377" t="s"/>
      <c r="H377" t="s"/>
      <c r="I377" t="s"/>
      <c r="J377" t="n">
        <v>-0.4663</v>
      </c>
      <c r="K377" t="n">
        <v>0.366</v>
      </c>
      <c r="L377" t="n">
        <v>0.634</v>
      </c>
      <c r="M377" t="n">
        <v>0</v>
      </c>
    </row>
    <row r="378" spans="1:13">
      <c r="A378" s="1">
        <f>HYPERLINK("http://www.twitter.com/NathanBLawrence/status/936777922941034497", "936777922941034497")</f>
        <v/>
      </c>
      <c r="B378" s="2" t="n">
        <v>43071.08605324074</v>
      </c>
      <c r="C378" t="n">
        <v>0</v>
      </c>
      <c r="D378" t="n">
        <v>0</v>
      </c>
      <c r="E378" t="s">
        <v>388</v>
      </c>
      <c r="F378" t="s"/>
      <c r="G378" t="s"/>
      <c r="H378" t="s"/>
      <c r="I378" t="s"/>
      <c r="J378" t="n">
        <v>0.3182</v>
      </c>
      <c r="K378" t="n">
        <v>0</v>
      </c>
      <c r="L378" t="n">
        <v>0.635</v>
      </c>
      <c r="M378" t="n">
        <v>0.365</v>
      </c>
    </row>
    <row r="379" spans="1:13">
      <c r="A379" s="1">
        <f>HYPERLINK("http://www.twitter.com/NathanBLawrence/status/936776728051040257", "936776728051040257")</f>
        <v/>
      </c>
      <c r="B379" s="2" t="n">
        <v>43071.0827662037</v>
      </c>
      <c r="C379" t="n">
        <v>0</v>
      </c>
      <c r="D379" t="n">
        <v>0</v>
      </c>
      <c r="E379" t="s">
        <v>389</v>
      </c>
      <c r="F379" t="s"/>
      <c r="G379" t="s"/>
      <c r="H379" t="s"/>
      <c r="I379" t="s"/>
      <c r="J379" t="n">
        <v>-0.4019</v>
      </c>
      <c r="K379" t="n">
        <v>0.166</v>
      </c>
      <c r="L379" t="n">
        <v>0.745</v>
      </c>
      <c r="M379" t="n">
        <v>0.089</v>
      </c>
    </row>
    <row r="380" spans="1:13">
      <c r="A380" s="1">
        <f>HYPERLINK("http://www.twitter.com/NathanBLawrence/status/936738442788122625", "936738442788122625")</f>
        <v/>
      </c>
      <c r="B380" s="2" t="n">
        <v>43070.97711805555</v>
      </c>
      <c r="C380" t="n">
        <v>2</v>
      </c>
      <c r="D380" t="n">
        <v>0</v>
      </c>
      <c r="E380" t="s">
        <v>390</v>
      </c>
      <c r="F380" t="s"/>
      <c r="G380" t="s"/>
      <c r="H380" t="s"/>
      <c r="I380" t="s"/>
      <c r="J380" t="n">
        <v>-0.34</v>
      </c>
      <c r="K380" t="n">
        <v>0.194</v>
      </c>
      <c r="L380" t="n">
        <v>0.806</v>
      </c>
      <c r="M380" t="n">
        <v>0</v>
      </c>
    </row>
    <row r="381" spans="1:13">
      <c r="A381" s="1">
        <f>HYPERLINK("http://www.twitter.com/NathanBLawrence/status/936737842461634560", "936737842461634560")</f>
        <v/>
      </c>
      <c r="B381" s="2" t="n">
        <v>43070.97546296296</v>
      </c>
      <c r="C381" t="n">
        <v>0</v>
      </c>
      <c r="D381" t="n">
        <v>0</v>
      </c>
      <c r="E381" t="s">
        <v>391</v>
      </c>
      <c r="F381" t="s"/>
      <c r="G381" t="s"/>
      <c r="H381" t="s"/>
      <c r="I381" t="s"/>
      <c r="J381" t="n">
        <v>0</v>
      </c>
      <c r="K381" t="n">
        <v>0</v>
      </c>
      <c r="L381" t="n">
        <v>1</v>
      </c>
      <c r="M381" t="n">
        <v>0</v>
      </c>
    </row>
    <row r="382" spans="1:13">
      <c r="A382" s="1">
        <f>HYPERLINK("http://www.twitter.com/NathanBLawrence/status/936737145901015040", "936737145901015040")</f>
        <v/>
      </c>
      <c r="B382" s="2" t="n">
        <v>43070.97353009259</v>
      </c>
      <c r="C382" t="n">
        <v>1</v>
      </c>
      <c r="D382" t="n">
        <v>0</v>
      </c>
      <c r="E382" t="s">
        <v>392</v>
      </c>
      <c r="F382" t="s"/>
      <c r="G382" t="s"/>
      <c r="H382" t="s"/>
      <c r="I382" t="s"/>
      <c r="J382" t="n">
        <v>0.1531</v>
      </c>
      <c r="K382" t="n">
        <v>0.051</v>
      </c>
      <c r="L382" t="n">
        <v>0.882</v>
      </c>
      <c r="M382" t="n">
        <v>0.067</v>
      </c>
    </row>
    <row r="383" spans="1:13">
      <c r="A383" s="1">
        <f>HYPERLINK("http://www.twitter.com/NathanBLawrence/status/936736432445710336", "936736432445710336")</f>
        <v/>
      </c>
      <c r="B383" s="2" t="n">
        <v>43070.9715625</v>
      </c>
      <c r="C383" t="n">
        <v>0</v>
      </c>
      <c r="D383" t="n">
        <v>0</v>
      </c>
      <c r="E383" t="s">
        <v>393</v>
      </c>
      <c r="F383" t="s"/>
      <c r="G383" t="s"/>
      <c r="H383" t="s"/>
      <c r="I383" t="s"/>
      <c r="J383" t="n">
        <v>0.875</v>
      </c>
      <c r="K383" t="n">
        <v>0</v>
      </c>
      <c r="L383" t="n">
        <v>0.676</v>
      </c>
      <c r="M383" t="n">
        <v>0.324</v>
      </c>
    </row>
    <row r="384" spans="1:13">
      <c r="A384" s="1">
        <f>HYPERLINK("http://www.twitter.com/NathanBLawrence/status/936727009182539776", "936727009182539776")</f>
        <v/>
      </c>
      <c r="B384" s="2" t="n">
        <v>43070.94556712963</v>
      </c>
      <c r="C384" t="n">
        <v>1</v>
      </c>
      <c r="D384" t="n">
        <v>0</v>
      </c>
      <c r="E384" t="s">
        <v>394</v>
      </c>
      <c r="F384" t="s"/>
      <c r="G384" t="s"/>
      <c r="H384" t="s"/>
      <c r="I384" t="s"/>
      <c r="J384" t="n">
        <v>-0.0258</v>
      </c>
      <c r="K384" t="n">
        <v>0.121</v>
      </c>
      <c r="L384" t="n">
        <v>0.764</v>
      </c>
      <c r="M384" t="n">
        <v>0.115</v>
      </c>
    </row>
    <row r="385" spans="1:13">
      <c r="A385" s="1">
        <f>HYPERLINK("http://www.twitter.com/NathanBLawrence/status/936617020275200006", "936617020275200006")</f>
        <v/>
      </c>
      <c r="B385" s="2" t="n">
        <v>43070.64204861111</v>
      </c>
      <c r="C385" t="n">
        <v>0</v>
      </c>
      <c r="D385" t="n">
        <v>0</v>
      </c>
      <c r="E385" t="s">
        <v>395</v>
      </c>
      <c r="F385" t="s"/>
      <c r="G385" t="s"/>
      <c r="H385" t="s"/>
      <c r="I385" t="s"/>
      <c r="J385" t="n">
        <v>-0.25</v>
      </c>
      <c r="K385" t="n">
        <v>0.167</v>
      </c>
      <c r="L385" t="n">
        <v>0.833</v>
      </c>
      <c r="M385" t="n">
        <v>0</v>
      </c>
    </row>
    <row r="386" spans="1:13">
      <c r="A386" s="1">
        <f>HYPERLINK("http://www.twitter.com/NathanBLawrence/status/936605396931932161", "936605396931932161")</f>
        <v/>
      </c>
      <c r="B386" s="2" t="n">
        <v>43070.60997685185</v>
      </c>
      <c r="C386" t="n">
        <v>0</v>
      </c>
      <c r="D386" t="n">
        <v>0</v>
      </c>
      <c r="E386" t="s">
        <v>396</v>
      </c>
      <c r="F386" t="s"/>
      <c r="G386" t="s"/>
      <c r="H386" t="s"/>
      <c r="I386" t="s"/>
      <c r="J386" t="n">
        <v>-0.6808</v>
      </c>
      <c r="K386" t="n">
        <v>0.189</v>
      </c>
      <c r="L386" t="n">
        <v>0.8110000000000001</v>
      </c>
      <c r="M386" t="n">
        <v>0</v>
      </c>
    </row>
    <row r="387" spans="1:13">
      <c r="A387" s="1">
        <f>HYPERLINK("http://www.twitter.com/NathanBLawrence/status/936602166776786944", "936602166776786944")</f>
        <v/>
      </c>
      <c r="B387" s="2" t="n">
        <v>43070.60106481481</v>
      </c>
      <c r="C387" t="n">
        <v>2</v>
      </c>
      <c r="D387" t="n">
        <v>0</v>
      </c>
      <c r="E387" t="s">
        <v>397</v>
      </c>
      <c r="F387" t="s"/>
      <c r="G387" t="s"/>
      <c r="H387" t="s"/>
      <c r="I387" t="s"/>
      <c r="J387" t="n">
        <v>-0.3818</v>
      </c>
      <c r="K387" t="n">
        <v>0.12</v>
      </c>
      <c r="L387" t="n">
        <v>0.88</v>
      </c>
      <c r="M387" t="n">
        <v>0</v>
      </c>
    </row>
    <row r="388" spans="1:13">
      <c r="A388" s="1">
        <f>HYPERLINK("http://www.twitter.com/NathanBLawrence/status/936601578953433089", "936601578953433089")</f>
        <v/>
      </c>
      <c r="B388" s="2" t="n">
        <v>43070.59944444444</v>
      </c>
      <c r="C388" t="n">
        <v>0</v>
      </c>
      <c r="D388" t="n">
        <v>1</v>
      </c>
      <c r="E388" t="s">
        <v>398</v>
      </c>
      <c r="F388" t="s"/>
      <c r="G388" t="s"/>
      <c r="H388" t="s"/>
      <c r="I388" t="s"/>
      <c r="J388" t="n">
        <v>0.6476</v>
      </c>
      <c r="K388" t="n">
        <v>0</v>
      </c>
      <c r="L388" t="n">
        <v>0.763</v>
      </c>
      <c r="M388" t="n">
        <v>0.237</v>
      </c>
    </row>
    <row r="389" spans="1:13">
      <c r="A389" s="1">
        <f>HYPERLINK("http://www.twitter.com/NathanBLawrence/status/936582093810946048", "936582093810946048")</f>
        <v/>
      </c>
      <c r="B389" s="2" t="n">
        <v>43070.5456712963</v>
      </c>
      <c r="C389" t="n">
        <v>0</v>
      </c>
      <c r="D389" t="n">
        <v>0</v>
      </c>
      <c r="E389" t="s">
        <v>399</v>
      </c>
      <c r="F389" t="s"/>
      <c r="G389" t="s"/>
      <c r="H389" t="s"/>
      <c r="I389" t="s"/>
      <c r="J389" t="n">
        <v>-0.5574</v>
      </c>
      <c r="K389" t="n">
        <v>0.118</v>
      </c>
      <c r="L389" t="n">
        <v>0.882</v>
      </c>
      <c r="M389" t="n">
        <v>0</v>
      </c>
    </row>
    <row r="390" spans="1:13">
      <c r="A390" s="1">
        <f>HYPERLINK("http://www.twitter.com/NathanBLawrence/status/936581714167652358", "936581714167652358")</f>
        <v/>
      </c>
      <c r="B390" s="2" t="n">
        <v>43070.54462962963</v>
      </c>
      <c r="C390" t="n">
        <v>2</v>
      </c>
      <c r="D390" t="n">
        <v>0</v>
      </c>
      <c r="E390" t="s">
        <v>400</v>
      </c>
      <c r="F390">
        <f>HYPERLINK("http://pbs.twimg.com/media/DP9oGd0VwAAzK89.jpg", "http://pbs.twimg.com/media/DP9oGd0VwAAzK89.jpg")</f>
        <v/>
      </c>
      <c r="G390" t="s"/>
      <c r="H390" t="s"/>
      <c r="I390" t="s"/>
      <c r="J390" t="n">
        <v>0.4767</v>
      </c>
      <c r="K390" t="n">
        <v>0.096</v>
      </c>
      <c r="L390" t="n">
        <v>0.761</v>
      </c>
      <c r="M390" t="n">
        <v>0.143</v>
      </c>
    </row>
    <row r="391" spans="1:13">
      <c r="A391" s="1">
        <f>HYPERLINK("http://www.twitter.com/NathanBLawrence/status/936443870426132480", "936443870426132480")</f>
        <v/>
      </c>
      <c r="B391" s="2" t="n">
        <v>43070.16424768518</v>
      </c>
      <c r="C391" t="n">
        <v>3</v>
      </c>
      <c r="D391" t="n">
        <v>0</v>
      </c>
      <c r="E391" t="s">
        <v>401</v>
      </c>
      <c r="F391" t="s"/>
      <c r="G391" t="s"/>
      <c r="H391" t="s"/>
      <c r="I391" t="s"/>
      <c r="J391" t="n">
        <v>0.8316</v>
      </c>
      <c r="K391" t="n">
        <v>0</v>
      </c>
      <c r="L391" t="n">
        <v>0.791</v>
      </c>
      <c r="M391" t="n">
        <v>0.209</v>
      </c>
    </row>
    <row r="392" spans="1:13">
      <c r="A392" s="1">
        <f>HYPERLINK("http://www.twitter.com/NathanBLawrence/status/936442370622656512", "936442370622656512")</f>
        <v/>
      </c>
      <c r="B392" s="2" t="n">
        <v>43070.16011574074</v>
      </c>
      <c r="C392" t="n">
        <v>1</v>
      </c>
      <c r="D392" t="n">
        <v>1</v>
      </c>
      <c r="E392" t="s">
        <v>402</v>
      </c>
      <c r="F392" t="s"/>
      <c r="G392" t="s"/>
      <c r="H392" t="s"/>
      <c r="I392" t="s"/>
      <c r="J392" t="n">
        <v>0</v>
      </c>
      <c r="K392" t="n">
        <v>0</v>
      </c>
      <c r="L392" t="n">
        <v>1</v>
      </c>
      <c r="M392" t="n">
        <v>0</v>
      </c>
    </row>
    <row r="393" spans="1:13">
      <c r="A393" s="1">
        <f>HYPERLINK("http://www.twitter.com/NathanBLawrence/status/936433673846640640", "936433673846640640")</f>
        <v/>
      </c>
      <c r="B393" s="2" t="n">
        <v>43070.13611111111</v>
      </c>
      <c r="C393" t="n">
        <v>2</v>
      </c>
      <c r="D393" t="n">
        <v>1</v>
      </c>
      <c r="E393" t="s">
        <v>403</v>
      </c>
      <c r="F393" t="s"/>
      <c r="G393" t="s"/>
      <c r="H393" t="s"/>
      <c r="I393" t="s"/>
      <c r="J393" t="n">
        <v>0.0258</v>
      </c>
      <c r="K393" t="n">
        <v>0</v>
      </c>
      <c r="L393" t="n">
        <v>0.945</v>
      </c>
      <c r="M393" t="n">
        <v>0.055</v>
      </c>
    </row>
    <row r="394" spans="1:13">
      <c r="A394" s="1">
        <f>HYPERLINK("http://www.twitter.com/NathanBLawrence/status/936431403092381697", "936431403092381697")</f>
        <v/>
      </c>
      <c r="B394" s="2" t="n">
        <v>43070.12984953704</v>
      </c>
      <c r="C394" t="n">
        <v>4</v>
      </c>
      <c r="D394" t="n">
        <v>0</v>
      </c>
      <c r="E394" t="s">
        <v>404</v>
      </c>
      <c r="F394" t="s"/>
      <c r="G394" t="s"/>
      <c r="H394" t="s"/>
      <c r="I394" t="s"/>
      <c r="J394" t="n">
        <v>0.8225</v>
      </c>
      <c r="K394" t="n">
        <v>0.131</v>
      </c>
      <c r="L394" t="n">
        <v>0.5639999999999999</v>
      </c>
      <c r="M394" t="n">
        <v>0.305</v>
      </c>
    </row>
    <row r="395" spans="1:13">
      <c r="A395" s="1">
        <f>HYPERLINK("http://www.twitter.com/NathanBLawrence/status/936430850136330240", "936430850136330240")</f>
        <v/>
      </c>
      <c r="B395" s="2" t="n">
        <v>43070.12832175926</v>
      </c>
      <c r="C395" t="n">
        <v>0</v>
      </c>
      <c r="D395" t="n">
        <v>0</v>
      </c>
      <c r="E395" t="s">
        <v>405</v>
      </c>
      <c r="F395" t="s"/>
      <c r="G395" t="s"/>
      <c r="H395" t="s"/>
      <c r="I395" t="s"/>
      <c r="J395" t="n">
        <v>0</v>
      </c>
      <c r="K395" t="n">
        <v>0</v>
      </c>
      <c r="L395" t="n">
        <v>1</v>
      </c>
      <c r="M395" t="n">
        <v>0</v>
      </c>
    </row>
    <row r="396" spans="1:13">
      <c r="A396" s="1">
        <f>HYPERLINK("http://www.twitter.com/NathanBLawrence/status/936430516634636288", "936430516634636288")</f>
        <v/>
      </c>
      <c r="B396" s="2" t="n">
        <v>43070.12739583333</v>
      </c>
      <c r="C396" t="n">
        <v>0</v>
      </c>
      <c r="D396" t="n">
        <v>0</v>
      </c>
      <c r="E396" t="s">
        <v>406</v>
      </c>
      <c r="F396" t="s"/>
      <c r="G396" t="s"/>
      <c r="H396" t="s"/>
      <c r="I396" t="s"/>
      <c r="J396" t="n">
        <v>0.34</v>
      </c>
      <c r="K396" t="n">
        <v>0</v>
      </c>
      <c r="L396" t="n">
        <v>0.789</v>
      </c>
      <c r="M396" t="n">
        <v>0.211</v>
      </c>
    </row>
    <row r="397" spans="1:13">
      <c r="A397" s="1">
        <f>HYPERLINK("http://www.twitter.com/NathanBLawrence/status/936430155987333121", "936430155987333121")</f>
        <v/>
      </c>
      <c r="B397" s="2" t="n">
        <v>43070.12640046296</v>
      </c>
      <c r="C397" t="n">
        <v>0</v>
      </c>
      <c r="D397" t="n">
        <v>0</v>
      </c>
      <c r="E397" t="s">
        <v>407</v>
      </c>
      <c r="F397" t="s"/>
      <c r="G397" t="s"/>
      <c r="H397" t="s"/>
      <c r="I397" t="s"/>
      <c r="J397" t="n">
        <v>-0.25</v>
      </c>
      <c r="K397" t="n">
        <v>0.143</v>
      </c>
      <c r="L397" t="n">
        <v>0.857</v>
      </c>
      <c r="M397" t="n">
        <v>0</v>
      </c>
    </row>
    <row r="398" spans="1:13">
      <c r="A398" s="1">
        <f>HYPERLINK("http://www.twitter.com/NathanBLawrence/status/936427172524445696", "936427172524445696")</f>
        <v/>
      </c>
      <c r="B398" s="2" t="n">
        <v>43070.11817129629</v>
      </c>
      <c r="C398" t="n">
        <v>0</v>
      </c>
      <c r="D398" t="n">
        <v>0</v>
      </c>
      <c r="E398" t="s">
        <v>408</v>
      </c>
      <c r="F398" t="s"/>
      <c r="G398" t="s"/>
      <c r="H398" t="s"/>
      <c r="I398" t="s"/>
      <c r="J398" t="n">
        <v>0.5266999999999999</v>
      </c>
      <c r="K398" t="n">
        <v>0</v>
      </c>
      <c r="L398" t="n">
        <v>0.614</v>
      </c>
      <c r="M398" t="n">
        <v>0.386</v>
      </c>
    </row>
    <row r="399" spans="1:13">
      <c r="A399" s="1">
        <f>HYPERLINK("http://www.twitter.com/NathanBLawrence/status/936118860570349568", "936118860570349568")</f>
        <v/>
      </c>
      <c r="B399" s="2" t="n">
        <v>43069.26739583333</v>
      </c>
      <c r="C399" t="n">
        <v>0</v>
      </c>
      <c r="D399" t="n">
        <v>0</v>
      </c>
      <c r="E399" t="s">
        <v>409</v>
      </c>
      <c r="F399" t="s"/>
      <c r="G399" t="s"/>
      <c r="H399" t="s"/>
      <c r="I399" t="s"/>
      <c r="J399" t="n">
        <v>-0.9559</v>
      </c>
      <c r="K399" t="n">
        <v>0.274</v>
      </c>
      <c r="L399" t="n">
        <v>0.726</v>
      </c>
      <c r="M399" t="n">
        <v>0</v>
      </c>
    </row>
    <row r="400" spans="1:13">
      <c r="A400" s="1">
        <f>HYPERLINK("http://www.twitter.com/NathanBLawrence/status/936117064569417728", "936117064569417728")</f>
        <v/>
      </c>
      <c r="B400" s="2" t="n">
        <v>43069.26244212963</v>
      </c>
      <c r="C400" t="n">
        <v>0</v>
      </c>
      <c r="D400" t="n">
        <v>0</v>
      </c>
      <c r="E400" t="s">
        <v>410</v>
      </c>
      <c r="F400" t="s"/>
      <c r="G400" t="s"/>
      <c r="H400" t="s"/>
      <c r="I400" t="s"/>
      <c r="J400" t="n">
        <v>-0.8555</v>
      </c>
      <c r="K400" t="n">
        <v>0.465</v>
      </c>
      <c r="L400" t="n">
        <v>0.439</v>
      </c>
      <c r="M400" t="n">
        <v>0.096</v>
      </c>
    </row>
    <row r="401" spans="1:13">
      <c r="A401" s="1">
        <f>HYPERLINK("http://www.twitter.com/NathanBLawrence/status/936116293505355777", "936116293505355777")</f>
        <v/>
      </c>
      <c r="B401" s="2" t="n">
        <v>43069.2603125</v>
      </c>
      <c r="C401" t="n">
        <v>0</v>
      </c>
      <c r="D401" t="n">
        <v>0</v>
      </c>
      <c r="E401" t="s">
        <v>411</v>
      </c>
      <c r="F401" t="s"/>
      <c r="G401" t="s"/>
      <c r="H401" t="s"/>
      <c r="I401" t="s"/>
      <c r="J401" t="n">
        <v>-0.9419999999999999</v>
      </c>
      <c r="K401" t="n">
        <v>0.467</v>
      </c>
      <c r="L401" t="n">
        <v>0.533</v>
      </c>
      <c r="M401" t="n">
        <v>0</v>
      </c>
    </row>
    <row r="402" spans="1:13">
      <c r="A402" s="1">
        <f>HYPERLINK("http://www.twitter.com/NathanBLawrence/status/936115307952959489", "936115307952959489")</f>
        <v/>
      </c>
      <c r="B402" s="2" t="n">
        <v>43069.25759259259</v>
      </c>
      <c r="C402" t="n">
        <v>0</v>
      </c>
      <c r="D402" t="n">
        <v>0</v>
      </c>
      <c r="E402" t="s">
        <v>412</v>
      </c>
      <c r="F402" t="s"/>
      <c r="G402" t="s"/>
      <c r="H402" t="s"/>
      <c r="I402" t="s"/>
      <c r="J402" t="n">
        <v>0.6703</v>
      </c>
      <c r="K402" t="n">
        <v>0</v>
      </c>
      <c r="L402" t="n">
        <v>0.874</v>
      </c>
      <c r="M402" t="n">
        <v>0.126</v>
      </c>
    </row>
    <row r="403" spans="1:13">
      <c r="A403" s="1">
        <f>HYPERLINK("http://www.twitter.com/NathanBLawrence/status/936053939241390080", "936053939241390080")</f>
        <v/>
      </c>
      <c r="B403" s="2" t="n">
        <v>43069.08824074074</v>
      </c>
      <c r="C403" t="n">
        <v>1</v>
      </c>
      <c r="D403" t="n">
        <v>0</v>
      </c>
      <c r="E403" t="s">
        <v>413</v>
      </c>
      <c r="F403" t="s"/>
      <c r="G403" t="s"/>
      <c r="H403" t="s"/>
      <c r="I403" t="s"/>
      <c r="J403" t="n">
        <v>0</v>
      </c>
      <c r="K403" t="n">
        <v>0</v>
      </c>
      <c r="L403" t="n">
        <v>1</v>
      </c>
      <c r="M403" t="n">
        <v>0</v>
      </c>
    </row>
    <row r="404" spans="1:13">
      <c r="A404" s="1">
        <f>HYPERLINK("http://www.twitter.com/NathanBLawrence/status/936010068419645441", "936010068419645441")</f>
        <v/>
      </c>
      <c r="B404" s="2" t="n">
        <v>43068.9671875</v>
      </c>
      <c r="C404" t="n">
        <v>4</v>
      </c>
      <c r="D404" t="n">
        <v>0</v>
      </c>
      <c r="E404" t="s">
        <v>414</v>
      </c>
      <c r="F404" t="s"/>
      <c r="G404" t="s"/>
      <c r="H404" t="s"/>
      <c r="I404" t="s"/>
      <c r="J404" t="n">
        <v>0.5719</v>
      </c>
      <c r="K404" t="n">
        <v>0</v>
      </c>
      <c r="L404" t="n">
        <v>0.844</v>
      </c>
      <c r="M404" t="n">
        <v>0.156</v>
      </c>
    </row>
    <row r="405" spans="1:13">
      <c r="A405" s="1">
        <f>HYPERLINK("http://www.twitter.com/NathanBLawrence/status/935948457461895170", "935948457461895170")</f>
        <v/>
      </c>
      <c r="B405" s="2" t="n">
        <v>43068.79716435185</v>
      </c>
      <c r="C405" t="n">
        <v>3</v>
      </c>
      <c r="D405" t="n">
        <v>0</v>
      </c>
      <c r="E405" t="s">
        <v>415</v>
      </c>
      <c r="F405" t="s"/>
      <c r="G405" t="s"/>
      <c r="H405" t="s"/>
      <c r="I405" t="s"/>
      <c r="J405" t="n">
        <v>-0.0258</v>
      </c>
      <c r="K405" t="n">
        <v>0.125</v>
      </c>
      <c r="L405" t="n">
        <v>0.787</v>
      </c>
      <c r="M405" t="n">
        <v>0.089</v>
      </c>
    </row>
    <row r="406" spans="1:13">
      <c r="A406" s="1">
        <f>HYPERLINK("http://www.twitter.com/NathanBLawrence/status/935746854045863936", "935746854045863936")</f>
        <v/>
      </c>
      <c r="B406" s="2" t="n">
        <v>43068.24084490741</v>
      </c>
      <c r="C406" t="n">
        <v>0</v>
      </c>
      <c r="D406" t="n">
        <v>0</v>
      </c>
      <c r="E406" t="s">
        <v>416</v>
      </c>
      <c r="F406" t="s"/>
      <c r="G406" t="s"/>
      <c r="H406" t="s"/>
      <c r="I406" t="s"/>
      <c r="J406" t="n">
        <v>-0.4767</v>
      </c>
      <c r="K406" t="n">
        <v>0.804</v>
      </c>
      <c r="L406" t="n">
        <v>0.196</v>
      </c>
      <c r="M406" t="n">
        <v>0</v>
      </c>
    </row>
    <row r="407" spans="1:13">
      <c r="A407" s="1">
        <f>HYPERLINK("http://www.twitter.com/NathanBLawrence/status/935745527668453376", "935745527668453376")</f>
        <v/>
      </c>
      <c r="B407" s="2" t="n">
        <v>43068.2371875</v>
      </c>
      <c r="C407" t="n">
        <v>0</v>
      </c>
      <c r="D407" t="n">
        <v>0</v>
      </c>
      <c r="E407" t="s">
        <v>417</v>
      </c>
      <c r="F407" t="s"/>
      <c r="G407" t="s"/>
      <c r="H407" t="s"/>
      <c r="I407" t="s"/>
      <c r="J407" t="n">
        <v>-0.2732</v>
      </c>
      <c r="K407" t="n">
        <v>0.151</v>
      </c>
      <c r="L407" t="n">
        <v>0.727</v>
      </c>
      <c r="M407" t="n">
        <v>0.122</v>
      </c>
    </row>
    <row r="408" spans="1:13">
      <c r="A408" s="1">
        <f>HYPERLINK("http://www.twitter.com/NathanBLawrence/status/935740172016259072", "935740172016259072")</f>
        <v/>
      </c>
      <c r="B408" s="2" t="n">
        <v>43068.2224074074</v>
      </c>
      <c r="C408" t="n">
        <v>2</v>
      </c>
      <c r="D408" t="n">
        <v>1</v>
      </c>
      <c r="E408" t="s">
        <v>418</v>
      </c>
      <c r="F408" t="s"/>
      <c r="G408" t="s"/>
      <c r="H408" t="s"/>
      <c r="I408" t="s"/>
      <c r="J408" t="n">
        <v>0.25</v>
      </c>
      <c r="K408" t="n">
        <v>0.068</v>
      </c>
      <c r="L408" t="n">
        <v>0.833</v>
      </c>
      <c r="M408" t="n">
        <v>0.099</v>
      </c>
    </row>
    <row r="409" spans="1:13">
      <c r="A409" s="1">
        <f>HYPERLINK("http://www.twitter.com/NathanBLawrence/status/935668513796173824", "935668513796173824")</f>
        <v/>
      </c>
      <c r="B409" s="2" t="n">
        <v>43068.02467592592</v>
      </c>
      <c r="C409" t="n">
        <v>1</v>
      </c>
      <c r="D409" t="n">
        <v>1</v>
      </c>
      <c r="E409" t="s">
        <v>419</v>
      </c>
      <c r="F409" t="s"/>
      <c r="G409" t="s"/>
      <c r="H409" t="s"/>
      <c r="I409" t="s"/>
      <c r="J409" t="n">
        <v>0.3612</v>
      </c>
      <c r="K409" t="n">
        <v>0.08500000000000001</v>
      </c>
      <c r="L409" t="n">
        <v>0.734</v>
      </c>
      <c r="M409" t="n">
        <v>0.181</v>
      </c>
    </row>
    <row r="410" spans="1:13">
      <c r="A410" s="1">
        <f>HYPERLINK("http://www.twitter.com/NathanBLawrence/status/935666433689833472", "935666433689833472")</f>
        <v/>
      </c>
      <c r="B410" s="2" t="n">
        <v>43068.01893518519</v>
      </c>
      <c r="C410" t="n">
        <v>1</v>
      </c>
      <c r="D410" t="n">
        <v>1</v>
      </c>
      <c r="E410" t="s">
        <v>420</v>
      </c>
      <c r="F410" t="s"/>
      <c r="G410" t="s"/>
      <c r="H410" t="s"/>
      <c r="I410" t="s"/>
      <c r="J410" t="n">
        <v>0.4019</v>
      </c>
      <c r="K410" t="n">
        <v>0</v>
      </c>
      <c r="L410" t="n">
        <v>0.769</v>
      </c>
      <c r="M410" t="n">
        <v>0.231</v>
      </c>
    </row>
    <row r="411" spans="1:13">
      <c r="A411" s="1">
        <f>HYPERLINK("http://www.twitter.com/NathanBLawrence/status/935663430186418176", "935663430186418176")</f>
        <v/>
      </c>
      <c r="B411" s="2" t="n">
        <v>43068.01064814815</v>
      </c>
      <c r="C411" t="n">
        <v>1</v>
      </c>
      <c r="D411" t="n">
        <v>0</v>
      </c>
      <c r="E411" t="s">
        <v>421</v>
      </c>
      <c r="F411" t="s"/>
      <c r="G411" t="s"/>
      <c r="H411" t="s"/>
      <c r="I411" t="s"/>
      <c r="J411" t="n">
        <v>-0.4466</v>
      </c>
      <c r="K411" t="n">
        <v>0.173</v>
      </c>
      <c r="L411" t="n">
        <v>0.827</v>
      </c>
      <c r="M411" t="n">
        <v>0</v>
      </c>
    </row>
    <row r="412" spans="1:13">
      <c r="A412" s="1">
        <f>HYPERLINK("http://www.twitter.com/NathanBLawrence/status/935662938207203328", "935662938207203328")</f>
        <v/>
      </c>
      <c r="B412" s="2" t="n">
        <v>43068.00928240741</v>
      </c>
      <c r="C412" t="n">
        <v>0</v>
      </c>
      <c r="D412" t="n">
        <v>0</v>
      </c>
      <c r="E412" t="s">
        <v>422</v>
      </c>
      <c r="F412" t="s"/>
      <c r="G412" t="s"/>
      <c r="H412" t="s"/>
      <c r="I412" t="s"/>
      <c r="J412" t="n">
        <v>0.4939</v>
      </c>
      <c r="K412" t="n">
        <v>0</v>
      </c>
      <c r="L412" t="n">
        <v>0.758</v>
      </c>
      <c r="M412" t="n">
        <v>0.242</v>
      </c>
    </row>
    <row r="413" spans="1:13">
      <c r="A413" s="1">
        <f>HYPERLINK("http://www.twitter.com/NathanBLawrence/status/935488479764664320", "935488479764664320")</f>
        <v/>
      </c>
      <c r="B413" s="2" t="n">
        <v>43067.52787037037</v>
      </c>
      <c r="C413" t="n">
        <v>1</v>
      </c>
      <c r="D413" t="n">
        <v>0</v>
      </c>
      <c r="E413" t="s">
        <v>423</v>
      </c>
      <c r="F413" t="s"/>
      <c r="G413" t="s"/>
      <c r="H413" t="s"/>
      <c r="I413" t="s"/>
      <c r="J413" t="n">
        <v>-0.5927</v>
      </c>
      <c r="K413" t="n">
        <v>0.168</v>
      </c>
      <c r="L413" t="n">
        <v>0.832</v>
      </c>
      <c r="M413" t="n">
        <v>0</v>
      </c>
    </row>
    <row r="414" spans="1:13">
      <c r="A414" s="1">
        <f>HYPERLINK("http://www.twitter.com/NathanBLawrence/status/935488019569758209", "935488019569758209")</f>
        <v/>
      </c>
      <c r="B414" s="2" t="n">
        <v>43067.5266087963</v>
      </c>
      <c r="C414" t="n">
        <v>1</v>
      </c>
      <c r="D414" t="n">
        <v>2</v>
      </c>
      <c r="E414" t="s">
        <v>424</v>
      </c>
      <c r="F414" t="s"/>
      <c r="G414" t="s"/>
      <c r="H414" t="s"/>
      <c r="I414" t="s"/>
      <c r="J414" t="n">
        <v>-0.7003</v>
      </c>
      <c r="K414" t="n">
        <v>0.186</v>
      </c>
      <c r="L414" t="n">
        <v>0.723</v>
      </c>
      <c r="M414" t="n">
        <v>0.092</v>
      </c>
    </row>
    <row r="415" spans="1:13">
      <c r="A415" s="1">
        <f>HYPERLINK("http://www.twitter.com/NathanBLawrence/status/935338985098006528", "935338985098006528")</f>
        <v/>
      </c>
      <c r="B415" s="2" t="n">
        <v>43067.11534722222</v>
      </c>
      <c r="C415" t="n">
        <v>0</v>
      </c>
      <c r="D415" t="n">
        <v>0</v>
      </c>
      <c r="E415" t="s">
        <v>425</v>
      </c>
      <c r="F415" t="s"/>
      <c r="G415" t="s"/>
      <c r="H415" t="s"/>
      <c r="I415" t="s"/>
      <c r="J415" t="n">
        <v>0.3089</v>
      </c>
      <c r="K415" t="n">
        <v>0.067</v>
      </c>
      <c r="L415" t="n">
        <v>0.822</v>
      </c>
      <c r="M415" t="n">
        <v>0.11</v>
      </c>
    </row>
    <row r="416" spans="1:13">
      <c r="A416" s="1">
        <f>HYPERLINK("http://www.twitter.com/NathanBLawrence/status/935327575987118082", "935327575987118082")</f>
        <v/>
      </c>
      <c r="B416" s="2" t="n">
        <v>43067.08386574074</v>
      </c>
      <c r="C416" t="n">
        <v>0</v>
      </c>
      <c r="D416" t="n">
        <v>0</v>
      </c>
      <c r="E416" t="s">
        <v>426</v>
      </c>
      <c r="F416" t="s"/>
      <c r="G416" t="s"/>
      <c r="H416" t="s"/>
      <c r="I416" t="s"/>
      <c r="J416" t="n">
        <v>-0.9186</v>
      </c>
      <c r="K416" t="n">
        <v>0.325</v>
      </c>
      <c r="L416" t="n">
        <v>0.675</v>
      </c>
      <c r="M416" t="n">
        <v>0</v>
      </c>
    </row>
    <row r="417" spans="1:13">
      <c r="A417" s="1">
        <f>HYPERLINK("http://www.twitter.com/NathanBLawrence/status/935326795041333253", "935326795041333253")</f>
        <v/>
      </c>
      <c r="B417" s="2" t="n">
        <v>43067.08171296296</v>
      </c>
      <c r="C417" t="n">
        <v>0</v>
      </c>
      <c r="D417" t="n">
        <v>1250</v>
      </c>
      <c r="E417" t="s">
        <v>427</v>
      </c>
      <c r="F417">
        <f>HYPERLINK("http://pbs.twimg.com/media/DPqbfzYVwAA-JuM.jpg", "http://pbs.twimg.com/media/DPqbfzYVwAA-JuM.jpg")</f>
        <v/>
      </c>
      <c r="G417" t="s"/>
      <c r="H417" t="s"/>
      <c r="I417" t="s"/>
      <c r="J417" t="n">
        <v>0</v>
      </c>
      <c r="K417" t="n">
        <v>0</v>
      </c>
      <c r="L417" t="n">
        <v>1</v>
      </c>
      <c r="M417" t="n">
        <v>0</v>
      </c>
    </row>
    <row r="418" spans="1:13">
      <c r="A418" s="1">
        <f>HYPERLINK("http://www.twitter.com/NathanBLawrence/status/935208529580974080", "935208529580974080")</f>
        <v/>
      </c>
      <c r="B418" s="2" t="n">
        <v>43066.7553587963</v>
      </c>
      <c r="C418" t="n">
        <v>2</v>
      </c>
      <c r="D418" t="n">
        <v>0</v>
      </c>
      <c r="E418" t="s">
        <v>428</v>
      </c>
      <c r="F418" t="s"/>
      <c r="G418" t="s"/>
      <c r="H418" t="s"/>
      <c r="I418" t="s"/>
      <c r="J418" t="n">
        <v>-0.4404</v>
      </c>
      <c r="K418" t="n">
        <v>0.187</v>
      </c>
      <c r="L418" t="n">
        <v>0.8129999999999999</v>
      </c>
      <c r="M418" t="n">
        <v>0</v>
      </c>
    </row>
    <row r="419" spans="1:13">
      <c r="A419" s="1">
        <f>HYPERLINK("http://www.twitter.com/NathanBLawrence/status/935208192539230208", "935208192539230208")</f>
        <v/>
      </c>
      <c r="B419" s="2" t="n">
        <v>43066.75443287037</v>
      </c>
      <c r="C419" t="n">
        <v>1</v>
      </c>
      <c r="D419" t="n">
        <v>0</v>
      </c>
      <c r="E419" t="s">
        <v>429</v>
      </c>
      <c r="F419" t="s"/>
      <c r="G419" t="s"/>
      <c r="H419" t="s"/>
      <c r="I419" t="s"/>
      <c r="J419" t="n">
        <v>0.293</v>
      </c>
      <c r="K419" t="n">
        <v>0.117</v>
      </c>
      <c r="L419" t="n">
        <v>0.72</v>
      </c>
      <c r="M419" t="n">
        <v>0.162</v>
      </c>
    </row>
    <row r="420" spans="1:13">
      <c r="A420" s="1">
        <f>HYPERLINK("http://www.twitter.com/NathanBLawrence/status/935207506447659009", "935207506447659009")</f>
        <v/>
      </c>
      <c r="B420" s="2" t="n">
        <v>43066.75253472223</v>
      </c>
      <c r="C420" t="n">
        <v>0</v>
      </c>
      <c r="D420" t="n">
        <v>3</v>
      </c>
      <c r="E420" t="s">
        <v>430</v>
      </c>
      <c r="F420" t="s"/>
      <c r="G420" t="s"/>
      <c r="H420" t="s"/>
      <c r="I420" t="s"/>
      <c r="J420" t="n">
        <v>-0.6369</v>
      </c>
      <c r="K420" t="n">
        <v>0.213</v>
      </c>
      <c r="L420" t="n">
        <v>0.701</v>
      </c>
      <c r="M420" t="n">
        <v>0.08500000000000001</v>
      </c>
    </row>
    <row r="421" spans="1:13">
      <c r="A421" s="1">
        <f>HYPERLINK("http://www.twitter.com/NathanBLawrence/status/935206848231243776", "935206848231243776")</f>
        <v/>
      </c>
      <c r="B421" s="2" t="n">
        <v>43066.75071759259</v>
      </c>
      <c r="C421" t="n">
        <v>3</v>
      </c>
      <c r="D421" t="n">
        <v>0</v>
      </c>
      <c r="E421" t="s">
        <v>431</v>
      </c>
      <c r="F421" t="s"/>
      <c r="G421" t="s"/>
      <c r="H421" t="s"/>
      <c r="I421" t="s"/>
      <c r="J421" t="n">
        <v>0</v>
      </c>
      <c r="K421" t="n">
        <v>0</v>
      </c>
      <c r="L421" t="n">
        <v>1</v>
      </c>
      <c r="M421" t="n">
        <v>0</v>
      </c>
    </row>
    <row r="422" spans="1:13">
      <c r="A422" s="1">
        <f>HYPERLINK("http://www.twitter.com/NathanBLawrence/status/934973432273473542", "934973432273473542")</f>
        <v/>
      </c>
      <c r="B422" s="2" t="n">
        <v>43066.1066087963</v>
      </c>
      <c r="C422" t="n">
        <v>0</v>
      </c>
      <c r="D422" t="n">
        <v>0</v>
      </c>
      <c r="E422" t="s">
        <v>432</v>
      </c>
      <c r="F422" t="s"/>
      <c r="G422" t="s"/>
      <c r="H422" t="s"/>
      <c r="I422" t="s"/>
      <c r="J422" t="n">
        <v>0.2023</v>
      </c>
      <c r="K422" t="n">
        <v>0</v>
      </c>
      <c r="L422" t="n">
        <v>0.924</v>
      </c>
      <c r="M422" t="n">
        <v>0.076</v>
      </c>
    </row>
    <row r="423" spans="1:13">
      <c r="A423" s="1">
        <f>HYPERLINK("http://www.twitter.com/NathanBLawrence/status/934948711402295299", "934948711402295299")</f>
        <v/>
      </c>
      <c r="B423" s="2" t="n">
        <v>43066.03839120371</v>
      </c>
      <c r="C423" t="n">
        <v>0</v>
      </c>
      <c r="D423" t="n">
        <v>1</v>
      </c>
      <c r="E423" t="s">
        <v>433</v>
      </c>
      <c r="F423" t="s"/>
      <c r="G423" t="s"/>
      <c r="H423" t="s"/>
      <c r="I423" t="s"/>
      <c r="J423" t="n">
        <v>-0.4939</v>
      </c>
      <c r="K423" t="n">
        <v>0.186</v>
      </c>
      <c r="L423" t="n">
        <v>0.8139999999999999</v>
      </c>
      <c r="M423" t="n">
        <v>0</v>
      </c>
    </row>
    <row r="424" spans="1:13">
      <c r="A424" s="1">
        <f>HYPERLINK("http://www.twitter.com/NathanBLawrence/status/934948329192124416", "934948329192124416")</f>
        <v/>
      </c>
      <c r="B424" s="2" t="n">
        <v>43066.03733796296</v>
      </c>
      <c r="C424" t="n">
        <v>0</v>
      </c>
      <c r="D424" t="n">
        <v>0</v>
      </c>
      <c r="E424" t="s">
        <v>434</v>
      </c>
      <c r="F424" t="s"/>
      <c r="G424" t="s"/>
      <c r="H424" t="s"/>
      <c r="I424" t="s"/>
      <c r="J424" t="n">
        <v>0</v>
      </c>
      <c r="K424" t="n">
        <v>0</v>
      </c>
      <c r="L424" t="n">
        <v>1</v>
      </c>
      <c r="M424" t="n">
        <v>0</v>
      </c>
    </row>
    <row r="425" spans="1:13">
      <c r="A425" s="1">
        <f>HYPERLINK("http://www.twitter.com/NathanBLawrence/status/934912722847895552", "934912722847895552")</f>
        <v/>
      </c>
      <c r="B425" s="2" t="n">
        <v>43065.93908564815</v>
      </c>
      <c r="C425" t="n">
        <v>1</v>
      </c>
      <c r="D425" t="n">
        <v>0</v>
      </c>
      <c r="E425" t="s">
        <v>435</v>
      </c>
      <c r="F425">
        <f>HYPERLINK("http://pbs.twimg.com/media/DPl6KVJUMAAkssb.jpg", "http://pbs.twimg.com/media/DPl6KVJUMAAkssb.jpg")</f>
        <v/>
      </c>
      <c r="G425" t="s"/>
      <c r="H425" t="s"/>
      <c r="I425" t="s"/>
      <c r="J425" t="n">
        <v>0</v>
      </c>
      <c r="K425" t="n">
        <v>0</v>
      </c>
      <c r="L425" t="n">
        <v>1</v>
      </c>
      <c r="M425" t="n">
        <v>0</v>
      </c>
    </row>
    <row r="426" spans="1:13">
      <c r="A426" s="1">
        <f>HYPERLINK("http://www.twitter.com/NathanBLawrence/status/934912329128529926", "934912329128529926")</f>
        <v/>
      </c>
      <c r="B426" s="2" t="n">
        <v>43065.93799768519</v>
      </c>
      <c r="C426" t="n">
        <v>0</v>
      </c>
      <c r="D426" t="n">
        <v>1</v>
      </c>
      <c r="E426" t="s">
        <v>436</v>
      </c>
      <c r="F426" t="s"/>
      <c r="G426" t="s"/>
      <c r="H426" t="s"/>
      <c r="I426" t="s"/>
      <c r="J426" t="n">
        <v>-0.5423</v>
      </c>
      <c r="K426" t="n">
        <v>0.2</v>
      </c>
      <c r="L426" t="n">
        <v>0.8</v>
      </c>
      <c r="M426" t="n">
        <v>0</v>
      </c>
    </row>
    <row r="427" spans="1:13">
      <c r="A427" s="1">
        <f>HYPERLINK("http://www.twitter.com/NathanBLawrence/status/934912248392441858", "934912248392441858")</f>
        <v/>
      </c>
      <c r="B427" s="2" t="n">
        <v>43065.93777777778</v>
      </c>
      <c r="C427" t="n">
        <v>2</v>
      </c>
      <c r="D427" t="n">
        <v>0</v>
      </c>
      <c r="E427" t="s">
        <v>437</v>
      </c>
      <c r="F427" t="s"/>
      <c r="G427" t="s"/>
      <c r="H427" t="s"/>
      <c r="I427" t="s"/>
      <c r="J427" t="n">
        <v>0</v>
      </c>
      <c r="K427" t="n">
        <v>0</v>
      </c>
      <c r="L427" t="n">
        <v>1</v>
      </c>
      <c r="M427" t="n">
        <v>0</v>
      </c>
    </row>
    <row r="428" spans="1:13">
      <c r="A428" s="1">
        <f>HYPERLINK("http://www.twitter.com/NathanBLawrence/status/934912135108485121", "934912135108485121")</f>
        <v/>
      </c>
      <c r="B428" s="2" t="n">
        <v>43065.93746527778</v>
      </c>
      <c r="C428" t="n">
        <v>2</v>
      </c>
      <c r="D428" t="n">
        <v>0</v>
      </c>
      <c r="E428" t="s">
        <v>438</v>
      </c>
      <c r="F428" t="s"/>
      <c r="G428" t="s"/>
      <c r="H428" t="s"/>
      <c r="I428" t="s"/>
      <c r="J428" t="n">
        <v>-0.4767</v>
      </c>
      <c r="K428" t="n">
        <v>0.193</v>
      </c>
      <c r="L428" t="n">
        <v>0.8070000000000001</v>
      </c>
      <c r="M428" t="n">
        <v>0</v>
      </c>
    </row>
    <row r="429" spans="1:13">
      <c r="A429" s="1">
        <f>HYPERLINK("http://www.twitter.com/NathanBLawrence/status/934911507774701573", "934911507774701573")</f>
        <v/>
      </c>
      <c r="B429" s="2" t="n">
        <v>43065.93572916667</v>
      </c>
      <c r="C429" t="n">
        <v>0</v>
      </c>
      <c r="D429" t="n">
        <v>0</v>
      </c>
      <c r="E429" t="s">
        <v>439</v>
      </c>
      <c r="F429" t="s"/>
      <c r="G429" t="s"/>
      <c r="H429" t="s"/>
      <c r="I429" t="s"/>
      <c r="J429" t="n">
        <v>-0.34</v>
      </c>
      <c r="K429" t="n">
        <v>0.231</v>
      </c>
      <c r="L429" t="n">
        <v>0.769</v>
      </c>
      <c r="M429" t="n">
        <v>0</v>
      </c>
    </row>
    <row r="430" spans="1:13">
      <c r="A430" s="1">
        <f>HYPERLINK("http://www.twitter.com/NathanBLawrence/status/934911120372060161", "934911120372060161")</f>
        <v/>
      </c>
      <c r="B430" s="2" t="n">
        <v>43065.93466435185</v>
      </c>
      <c r="C430" t="n">
        <v>3</v>
      </c>
      <c r="D430" t="n">
        <v>0</v>
      </c>
      <c r="E430" t="s">
        <v>440</v>
      </c>
      <c r="F430" t="s"/>
      <c r="G430" t="s"/>
      <c r="H430" t="s"/>
      <c r="I430" t="s"/>
      <c r="J430" t="n">
        <v>0.0772</v>
      </c>
      <c r="K430" t="n">
        <v>0.161</v>
      </c>
      <c r="L430" t="n">
        <v>0.657</v>
      </c>
      <c r="M430" t="n">
        <v>0.182</v>
      </c>
    </row>
    <row r="431" spans="1:13">
      <c r="A431" s="1">
        <f>HYPERLINK("http://www.twitter.com/NathanBLawrence/status/934910719203725312", "934910719203725312")</f>
        <v/>
      </c>
      <c r="B431" s="2" t="n">
        <v>43065.93355324074</v>
      </c>
      <c r="C431" t="n">
        <v>0</v>
      </c>
      <c r="D431" t="n">
        <v>0</v>
      </c>
      <c r="E431" t="s">
        <v>441</v>
      </c>
      <c r="F431">
        <f>HYPERLINK("http://pbs.twimg.com/media/DPl4VmmVoAA5BlW.jpg", "http://pbs.twimg.com/media/DPl4VmmVoAA5BlW.jpg")</f>
        <v/>
      </c>
      <c r="G431" t="s"/>
      <c r="H431" t="s"/>
      <c r="I431" t="s"/>
      <c r="J431" t="n">
        <v>0</v>
      </c>
      <c r="K431" t="n">
        <v>0</v>
      </c>
      <c r="L431" t="n">
        <v>1</v>
      </c>
      <c r="M431" t="n">
        <v>0</v>
      </c>
    </row>
    <row r="432" spans="1:13">
      <c r="A432" s="1">
        <f>HYPERLINK("http://www.twitter.com/NathanBLawrence/status/934893142494638080", "934893142494638080")</f>
        <v/>
      </c>
      <c r="B432" s="2" t="n">
        <v>43065.88505787037</v>
      </c>
      <c r="C432" t="n">
        <v>0</v>
      </c>
      <c r="D432" t="n">
        <v>0</v>
      </c>
      <c r="E432" t="s">
        <v>442</v>
      </c>
      <c r="F432" t="s"/>
      <c r="G432" t="s"/>
      <c r="H432" t="s"/>
      <c r="I432" t="s"/>
      <c r="J432" t="n">
        <v>0.6249</v>
      </c>
      <c r="K432" t="n">
        <v>0</v>
      </c>
      <c r="L432" t="n">
        <v>0.549</v>
      </c>
      <c r="M432" t="n">
        <v>0.451</v>
      </c>
    </row>
    <row r="433" spans="1:13">
      <c r="A433" s="1">
        <f>HYPERLINK("http://www.twitter.com/NathanBLawrence/status/934597451671068672", "934597451671068672")</f>
        <v/>
      </c>
      <c r="B433" s="2" t="n">
        <v>43065.0691087963</v>
      </c>
      <c r="C433" t="n">
        <v>2</v>
      </c>
      <c r="D433" t="n">
        <v>0</v>
      </c>
      <c r="E433" t="s">
        <v>443</v>
      </c>
      <c r="F433" t="s"/>
      <c r="G433" t="s"/>
      <c r="H433" t="s"/>
      <c r="I433" t="s"/>
      <c r="J433" t="n">
        <v>-0.6369</v>
      </c>
      <c r="K433" t="n">
        <v>0.161</v>
      </c>
      <c r="L433" t="n">
        <v>0.839</v>
      </c>
      <c r="M433" t="n">
        <v>0</v>
      </c>
    </row>
    <row r="434" spans="1:13">
      <c r="A434" s="1">
        <f>HYPERLINK("http://www.twitter.com/NathanBLawrence/status/934457407777988610", "934457407777988610")</f>
        <v/>
      </c>
      <c r="B434" s="2" t="n">
        <v>43064.68266203703</v>
      </c>
      <c r="C434" t="n">
        <v>0</v>
      </c>
      <c r="D434" t="n">
        <v>0</v>
      </c>
      <c r="E434" t="s">
        <v>444</v>
      </c>
      <c r="F434" t="s"/>
      <c r="G434" t="s"/>
      <c r="H434" t="s"/>
      <c r="I434" t="s"/>
      <c r="J434" t="n">
        <v>-0.25</v>
      </c>
      <c r="K434" t="n">
        <v>0.257</v>
      </c>
      <c r="L434" t="n">
        <v>0.556</v>
      </c>
      <c r="M434" t="n">
        <v>0.188</v>
      </c>
    </row>
    <row r="435" spans="1:13">
      <c r="A435" s="1">
        <f>HYPERLINK("http://www.twitter.com/NathanBLawrence/status/934247474121895936", "934247474121895936")</f>
        <v/>
      </c>
      <c r="B435" s="2" t="n">
        <v>43064.10334490741</v>
      </c>
      <c r="C435" t="n">
        <v>0</v>
      </c>
      <c r="D435" t="n">
        <v>0</v>
      </c>
      <c r="E435" t="s">
        <v>445</v>
      </c>
      <c r="F435" t="s"/>
      <c r="G435" t="s"/>
      <c r="H435" t="s"/>
      <c r="I435" t="s"/>
      <c r="J435" t="n">
        <v>0.0258</v>
      </c>
      <c r="K435" t="n">
        <v>0</v>
      </c>
      <c r="L435" t="n">
        <v>0.784</v>
      </c>
      <c r="M435" t="n">
        <v>0.216</v>
      </c>
    </row>
    <row r="436" spans="1:13">
      <c r="A436" s="1">
        <f>HYPERLINK("http://www.twitter.com/NathanBLawrence/status/934247109813063680", "934247109813063680")</f>
        <v/>
      </c>
      <c r="B436" s="2" t="n">
        <v>43064.10234953704</v>
      </c>
      <c r="C436" t="n">
        <v>2</v>
      </c>
      <c r="D436" t="n">
        <v>0</v>
      </c>
      <c r="E436" t="s">
        <v>446</v>
      </c>
      <c r="F436" t="s"/>
      <c r="G436" t="s"/>
      <c r="H436" t="s"/>
      <c r="I436" t="s"/>
      <c r="J436" t="n">
        <v>0.2023</v>
      </c>
      <c r="K436" t="n">
        <v>0.115</v>
      </c>
      <c r="L436" t="n">
        <v>0.697</v>
      </c>
      <c r="M436" t="n">
        <v>0.189</v>
      </c>
    </row>
    <row r="437" spans="1:13">
      <c r="A437" s="1">
        <f>HYPERLINK("http://www.twitter.com/NathanBLawrence/status/934175140581138432", "934175140581138432")</f>
        <v/>
      </c>
      <c r="B437" s="2" t="n">
        <v>43063.90375</v>
      </c>
      <c r="C437" t="n">
        <v>1</v>
      </c>
      <c r="D437" t="n">
        <v>0</v>
      </c>
      <c r="E437" t="s">
        <v>447</v>
      </c>
      <c r="F437" t="s"/>
      <c r="G437" t="s"/>
      <c r="H437" t="s"/>
      <c r="I437" t="s"/>
      <c r="J437" t="n">
        <v>-0.25</v>
      </c>
      <c r="K437" t="n">
        <v>0.333</v>
      </c>
      <c r="L437" t="n">
        <v>0.667</v>
      </c>
      <c r="M437" t="n">
        <v>0</v>
      </c>
    </row>
    <row r="438" spans="1:13">
      <c r="A438" s="1">
        <f>HYPERLINK("http://www.twitter.com/NathanBLawrence/status/934168406227550209", "934168406227550209")</f>
        <v/>
      </c>
      <c r="B438" s="2" t="n">
        <v>43063.88516203704</v>
      </c>
      <c r="C438" t="n">
        <v>2</v>
      </c>
      <c r="D438" t="n">
        <v>0</v>
      </c>
      <c r="E438" t="s">
        <v>448</v>
      </c>
      <c r="F438" t="s"/>
      <c r="G438" t="s"/>
      <c r="H438" t="s"/>
      <c r="I438" t="s"/>
      <c r="J438" t="n">
        <v>0.4404</v>
      </c>
      <c r="K438" t="n">
        <v>0.139</v>
      </c>
      <c r="L438" t="n">
        <v>0.584</v>
      </c>
      <c r="M438" t="n">
        <v>0.277</v>
      </c>
    </row>
    <row r="439" spans="1:13">
      <c r="A439" s="1">
        <f>HYPERLINK("http://www.twitter.com/NathanBLawrence/status/932428939536031746", "932428939536031746")</f>
        <v/>
      </c>
      <c r="B439" s="2" t="n">
        <v>43059.08515046296</v>
      </c>
      <c r="C439" t="n">
        <v>0</v>
      </c>
      <c r="D439" t="n">
        <v>0</v>
      </c>
      <c r="E439" t="s">
        <v>449</v>
      </c>
      <c r="F439" t="s"/>
      <c r="G439" t="s"/>
      <c r="H439" t="s"/>
      <c r="I439" t="s"/>
      <c r="J439" t="n">
        <v>0.503</v>
      </c>
      <c r="K439" t="n">
        <v>0.055</v>
      </c>
      <c r="L439" t="n">
        <v>0.8120000000000001</v>
      </c>
      <c r="M439" t="n">
        <v>0.133</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2018-05-08T06:34:12Z</dcterms:created>
  <dcterms:modified xmlns:dcterms="http://purl.org/dc/terms/" xmlns:xsi="http://www.w3.org/2001/XMLSchema-instance" xsi:type="dcterms:W3CDTF">2018-05-08T06:34:12Z</dcterms:modified>
</cp:coreProperties>
</file>