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codeName="ThisWorkbook" hidePivotFieldList="1" defaultThemeVersion="124226"/>
  <xr:revisionPtr revIDLastSave="0" documentId="13_ncr:1_{042D3EC9-5644-438F-81E2-AA3D554C0AE9}" xr6:coauthVersionLast="47" xr6:coauthVersionMax="47" xr10:uidLastSave="{00000000-0000-0000-0000-000000000000}"/>
  <bookViews>
    <workbookView xWindow="-108" yWindow="-108" windowWidth="23256" windowHeight="12456" tabRatio="882" firstSheet="9" activeTab="9" xr2:uid="{00000000-000D-0000-FFFF-FFFF00000000}"/>
  </bookViews>
  <sheets>
    <sheet name="FE (1st trial)" sheetId="707" state="hidden" r:id="rId1"/>
    <sheet name="Changes" sheetId="615" state="hidden" r:id="rId2"/>
    <sheet name="Named Ranges" sheetId="687" state="hidden" r:id="rId3"/>
    <sheet name="PDL Elec Vide (6)" sheetId="693" state="hidden" r:id="rId4"/>
    <sheet name="PDL Elec Vide (5)" sheetId="692" state="hidden" r:id="rId5"/>
    <sheet name="PDL Elec Vide (4)" sheetId="691" state="hidden" r:id="rId6"/>
    <sheet name="PDL Elec Vide (3)" sheetId="690" state="hidden" r:id="rId7"/>
    <sheet name="PDL Elec Vide (2)" sheetId="689" state="hidden" r:id="rId8"/>
    <sheet name="PDL Elec Vide" sheetId="688" state="hidden" r:id="rId9"/>
    <sheet name="Annecy Elec (554090)" sheetId="711" r:id="rId10"/>
    <sheet name="Sites (Ref)" sheetId="156" state="hidden" r:id="rId11"/>
    <sheet name="Zones (Ref)" sheetId="260" state="hidden" r:id="rId12"/>
    <sheet name="2017 Headcount by Site" sheetId="538" state="hidden" r:id="rId13"/>
    <sheet name="2017 Headcount" sheetId="539" state="hidden" r:id="rId14"/>
    <sheet name="FE Measured Old" sheetId="535" state="hidden" r:id="rId15"/>
    <sheet name="FE Measured 2020" sheetId="681" state="hidden" r:id="rId16"/>
  </sheets>
  <definedNames>
    <definedName name="_xlnm._FilterDatabase" localSheetId="10" hidden="1">'Sites (Ref)'!$A$2:$I$64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711" l="1"/>
  <c r="O20" i="711" l="1"/>
  <c r="M20" i="711"/>
  <c r="C160" i="707" l="1"/>
  <c r="A6" i="707"/>
  <c r="C6" i="707" s="1"/>
  <c r="E6" i="707" s="1"/>
  <c r="A160" i="707"/>
  <c r="A159" i="707"/>
  <c r="C159" i="707" s="1"/>
  <c r="E159" i="707" s="1"/>
  <c r="A158" i="707"/>
  <c r="C158" i="707" s="1"/>
  <c r="E158" i="707" s="1"/>
  <c r="A157" i="707"/>
  <c r="C157" i="707" s="1"/>
  <c r="E157" i="707" s="1"/>
  <c r="A156" i="707"/>
  <c r="C156" i="707" s="1"/>
  <c r="E156" i="707" s="1"/>
  <c r="A155" i="707"/>
  <c r="C155" i="707" s="1"/>
  <c r="E155" i="707" s="1"/>
  <c r="A154" i="707"/>
  <c r="C154" i="707" s="1"/>
  <c r="E154" i="707" s="1"/>
  <c r="A153" i="707"/>
  <c r="C153" i="707" s="1"/>
  <c r="E153" i="707" s="1"/>
  <c r="A152" i="707"/>
  <c r="C152" i="707" s="1"/>
  <c r="E152" i="707" s="1"/>
  <c r="A151" i="707"/>
  <c r="C151" i="707" s="1"/>
  <c r="E151" i="707" s="1"/>
  <c r="A150" i="707"/>
  <c r="C150" i="707" s="1"/>
  <c r="E150" i="707" s="1"/>
  <c r="A149" i="707"/>
  <c r="C149" i="707" s="1"/>
  <c r="E149" i="707" s="1"/>
  <c r="A148" i="707"/>
  <c r="C148" i="707" s="1"/>
  <c r="E148" i="707" s="1"/>
  <c r="A147" i="707"/>
  <c r="C147" i="707" s="1"/>
  <c r="E147" i="707" s="1"/>
  <c r="A146" i="707"/>
  <c r="C146" i="707" s="1"/>
  <c r="E146" i="707" s="1"/>
  <c r="A145" i="707"/>
  <c r="C145" i="707" s="1"/>
  <c r="E145" i="707" s="1"/>
  <c r="A144" i="707"/>
  <c r="C144" i="707" s="1"/>
  <c r="E144" i="707" s="1"/>
  <c r="A143" i="707"/>
  <c r="C143" i="707" s="1"/>
  <c r="E143" i="707" s="1"/>
  <c r="A142" i="707"/>
  <c r="C142" i="707" s="1"/>
  <c r="E142" i="707" s="1"/>
  <c r="A141" i="707"/>
  <c r="C141" i="707" s="1"/>
  <c r="E141" i="707" s="1"/>
  <c r="A140" i="707"/>
  <c r="C140" i="707" s="1"/>
  <c r="E140" i="707" s="1"/>
  <c r="A139" i="707"/>
  <c r="C139" i="707" s="1"/>
  <c r="E139" i="707" s="1"/>
  <c r="A138" i="707"/>
  <c r="C138" i="707" s="1"/>
  <c r="E138" i="707" s="1"/>
  <c r="A137" i="707"/>
  <c r="C137" i="707" s="1"/>
  <c r="E137" i="707" s="1"/>
  <c r="A136" i="707"/>
  <c r="C136" i="707" s="1"/>
  <c r="E136" i="707" s="1"/>
  <c r="A135" i="707"/>
  <c r="C135" i="707" s="1"/>
  <c r="E135" i="707" s="1"/>
  <c r="A134" i="707"/>
  <c r="C134" i="707" s="1"/>
  <c r="E134" i="707" s="1"/>
  <c r="A133" i="707"/>
  <c r="C133" i="707" s="1"/>
  <c r="E133" i="707" s="1"/>
  <c r="A132" i="707"/>
  <c r="C132" i="707" s="1"/>
  <c r="E132" i="707" s="1"/>
  <c r="A131" i="707"/>
  <c r="C131" i="707" s="1"/>
  <c r="E131" i="707" s="1"/>
  <c r="A130" i="707"/>
  <c r="C130" i="707" s="1"/>
  <c r="E130" i="707" s="1"/>
  <c r="A129" i="707"/>
  <c r="C129" i="707" s="1"/>
  <c r="E129" i="707" s="1"/>
  <c r="A128" i="707"/>
  <c r="C128" i="707" s="1"/>
  <c r="E128" i="707" s="1"/>
  <c r="A127" i="707"/>
  <c r="C127" i="707" s="1"/>
  <c r="E127" i="707" s="1"/>
  <c r="A126" i="707"/>
  <c r="C126" i="707" s="1"/>
  <c r="E126" i="707" s="1"/>
  <c r="A125" i="707"/>
  <c r="C125" i="707" s="1"/>
  <c r="E125" i="707" s="1"/>
  <c r="A124" i="707"/>
  <c r="C124" i="707" s="1"/>
  <c r="E124" i="707" s="1"/>
  <c r="A123" i="707"/>
  <c r="C123" i="707" s="1"/>
  <c r="E123" i="707" s="1"/>
  <c r="A122" i="707"/>
  <c r="C122" i="707" s="1"/>
  <c r="E122" i="707" s="1"/>
  <c r="A121" i="707"/>
  <c r="C121" i="707" s="1"/>
  <c r="E121" i="707" s="1"/>
  <c r="A120" i="707"/>
  <c r="C120" i="707" s="1"/>
  <c r="E120" i="707" s="1"/>
  <c r="A119" i="707"/>
  <c r="C119" i="707" s="1"/>
  <c r="E119" i="707" s="1"/>
  <c r="A118" i="707"/>
  <c r="C118" i="707" s="1"/>
  <c r="E118" i="707" s="1"/>
  <c r="A117" i="707"/>
  <c r="C117" i="707" s="1"/>
  <c r="E117" i="707" s="1"/>
  <c r="A116" i="707"/>
  <c r="C116" i="707" s="1"/>
  <c r="E116" i="707" s="1"/>
  <c r="A115" i="707"/>
  <c r="C115" i="707" s="1"/>
  <c r="E115" i="707" s="1"/>
  <c r="A114" i="707"/>
  <c r="C114" i="707" s="1"/>
  <c r="E114" i="707" s="1"/>
  <c r="A113" i="707"/>
  <c r="C113" i="707" s="1"/>
  <c r="E113" i="707" s="1"/>
  <c r="A112" i="707"/>
  <c r="C112" i="707" s="1"/>
  <c r="E112" i="707" s="1"/>
  <c r="A111" i="707"/>
  <c r="C111" i="707" s="1"/>
  <c r="E111" i="707" s="1"/>
  <c r="A110" i="707"/>
  <c r="C110" i="707" s="1"/>
  <c r="E110" i="707" s="1"/>
  <c r="A109" i="707"/>
  <c r="C109" i="707" s="1"/>
  <c r="E109" i="707" s="1"/>
  <c r="A108" i="707"/>
  <c r="C108" i="707" s="1"/>
  <c r="E108" i="707" s="1"/>
  <c r="A107" i="707"/>
  <c r="C107" i="707" s="1"/>
  <c r="E107" i="707" s="1"/>
  <c r="A106" i="707"/>
  <c r="C106" i="707" s="1"/>
  <c r="E106" i="707" s="1"/>
  <c r="B105" i="707"/>
  <c r="A105" i="707"/>
  <c r="B104" i="707"/>
  <c r="A104" i="707"/>
  <c r="A103" i="707"/>
  <c r="C103" i="707" s="1"/>
  <c r="E103" i="707" s="1"/>
  <c r="A102" i="707"/>
  <c r="C102" i="707" s="1"/>
  <c r="E102" i="707" s="1"/>
  <c r="A101" i="707"/>
  <c r="C101" i="707" s="1"/>
  <c r="E101" i="707" s="1"/>
  <c r="A100" i="707"/>
  <c r="C100" i="707" s="1"/>
  <c r="E100" i="707" s="1"/>
  <c r="A99" i="707"/>
  <c r="C99" i="707" s="1"/>
  <c r="E99" i="707" s="1"/>
  <c r="A98" i="707"/>
  <c r="C98" i="707" s="1"/>
  <c r="E98" i="707" s="1"/>
  <c r="A97" i="707"/>
  <c r="C97" i="707" s="1"/>
  <c r="E97" i="707" s="1"/>
  <c r="A96" i="707"/>
  <c r="C96" i="707" s="1"/>
  <c r="E96" i="707" s="1"/>
  <c r="A95" i="707"/>
  <c r="C95" i="707" s="1"/>
  <c r="E95" i="707" s="1"/>
  <c r="A94" i="707"/>
  <c r="C94" i="707" s="1"/>
  <c r="E94" i="707" s="1"/>
  <c r="A93" i="707"/>
  <c r="C93" i="707" s="1"/>
  <c r="E93" i="707" s="1"/>
  <c r="A92" i="707"/>
  <c r="C92" i="707" s="1"/>
  <c r="E92" i="707" s="1"/>
  <c r="A91" i="707"/>
  <c r="C91" i="707" s="1"/>
  <c r="E91" i="707" s="1"/>
  <c r="A90" i="707"/>
  <c r="C90" i="707" s="1"/>
  <c r="E90" i="707" s="1"/>
  <c r="A89" i="707"/>
  <c r="C89" i="707" s="1"/>
  <c r="E89" i="707" s="1"/>
  <c r="A88" i="707"/>
  <c r="C88" i="707" s="1"/>
  <c r="E88" i="707" s="1"/>
  <c r="A87" i="707"/>
  <c r="C87" i="707" s="1"/>
  <c r="E87" i="707" s="1"/>
  <c r="A86" i="707"/>
  <c r="C86" i="707" s="1"/>
  <c r="E86" i="707" s="1"/>
  <c r="A85" i="707"/>
  <c r="C85" i="707" s="1"/>
  <c r="E85" i="707" s="1"/>
  <c r="A84" i="707"/>
  <c r="C84" i="707" s="1"/>
  <c r="E84" i="707" s="1"/>
  <c r="A83" i="707"/>
  <c r="C83" i="707" s="1"/>
  <c r="E83" i="707" s="1"/>
  <c r="A82" i="707"/>
  <c r="C82" i="707" s="1"/>
  <c r="E82" i="707" s="1"/>
  <c r="A81" i="707"/>
  <c r="C81" i="707" s="1"/>
  <c r="E81" i="707" s="1"/>
  <c r="A80" i="707"/>
  <c r="C80" i="707" s="1"/>
  <c r="E80" i="707" s="1"/>
  <c r="A79" i="707"/>
  <c r="C79" i="707" s="1"/>
  <c r="E79" i="707" s="1"/>
  <c r="A78" i="707"/>
  <c r="C78" i="707" s="1"/>
  <c r="E78" i="707" s="1"/>
  <c r="A77" i="707"/>
  <c r="C77" i="707" s="1"/>
  <c r="E77" i="707" s="1"/>
  <c r="A76" i="707"/>
  <c r="C76" i="707" s="1"/>
  <c r="E76" i="707" s="1"/>
  <c r="A75" i="707"/>
  <c r="C75" i="707" s="1"/>
  <c r="E75" i="707" s="1"/>
  <c r="A74" i="707"/>
  <c r="C74" i="707" s="1"/>
  <c r="E74" i="707" s="1"/>
  <c r="A73" i="707"/>
  <c r="C73" i="707" s="1"/>
  <c r="E73" i="707" s="1"/>
  <c r="A72" i="707"/>
  <c r="C72" i="707" s="1"/>
  <c r="E72" i="707" s="1"/>
  <c r="A71" i="707"/>
  <c r="C71" i="707" s="1"/>
  <c r="E71" i="707" s="1"/>
  <c r="A70" i="707"/>
  <c r="C70" i="707" s="1"/>
  <c r="E70" i="707" s="1"/>
  <c r="A69" i="707"/>
  <c r="C69" i="707" s="1"/>
  <c r="E69" i="707" s="1"/>
  <c r="A68" i="707"/>
  <c r="C68" i="707" s="1"/>
  <c r="E68" i="707" s="1"/>
  <c r="A67" i="707"/>
  <c r="C67" i="707" s="1"/>
  <c r="E67" i="707" s="1"/>
  <c r="A66" i="707"/>
  <c r="C66" i="707" s="1"/>
  <c r="E66" i="707" s="1"/>
  <c r="A65" i="707"/>
  <c r="C65" i="707" s="1"/>
  <c r="E65" i="707" s="1"/>
  <c r="A64" i="707"/>
  <c r="C64" i="707" s="1"/>
  <c r="E64" i="707" s="1"/>
  <c r="A63" i="707"/>
  <c r="C63" i="707" s="1"/>
  <c r="E63" i="707" s="1"/>
  <c r="A62" i="707"/>
  <c r="C62" i="707" s="1"/>
  <c r="E62" i="707" s="1"/>
  <c r="A61" i="707"/>
  <c r="C61" i="707" s="1"/>
  <c r="E61" i="707" s="1"/>
  <c r="A60" i="707"/>
  <c r="C60" i="707" s="1"/>
  <c r="E60" i="707" s="1"/>
  <c r="A59" i="707"/>
  <c r="C59" i="707" s="1"/>
  <c r="E59" i="707" s="1"/>
  <c r="A58" i="707"/>
  <c r="C58" i="707" s="1"/>
  <c r="E58" i="707" s="1"/>
  <c r="A57" i="707"/>
  <c r="C57" i="707" s="1"/>
  <c r="E57" i="707" s="1"/>
  <c r="A56" i="707"/>
  <c r="C56" i="707" s="1"/>
  <c r="E56" i="707" s="1"/>
  <c r="A55" i="707"/>
  <c r="C55" i="707" s="1"/>
  <c r="E55" i="707" s="1"/>
  <c r="A54" i="707"/>
  <c r="C54" i="707" s="1"/>
  <c r="E54" i="707" s="1"/>
  <c r="A53" i="707"/>
  <c r="C53" i="707" s="1"/>
  <c r="E53" i="707" s="1"/>
  <c r="A52" i="707"/>
  <c r="C52" i="707" s="1"/>
  <c r="E52" i="707" s="1"/>
  <c r="A51" i="707"/>
  <c r="C51" i="707" s="1"/>
  <c r="E51" i="707" s="1"/>
  <c r="A50" i="707"/>
  <c r="C50" i="707" s="1"/>
  <c r="E50" i="707" s="1"/>
  <c r="A49" i="707"/>
  <c r="C49" i="707" s="1"/>
  <c r="E49" i="707" s="1"/>
  <c r="A48" i="707"/>
  <c r="C48" i="707" s="1"/>
  <c r="E48" i="707" s="1"/>
  <c r="A47" i="707"/>
  <c r="C47" i="707" s="1"/>
  <c r="E47" i="707" s="1"/>
  <c r="A46" i="707"/>
  <c r="C46" i="707" s="1"/>
  <c r="E46" i="707" s="1"/>
  <c r="A45" i="707"/>
  <c r="C45" i="707" s="1"/>
  <c r="E45" i="707" s="1"/>
  <c r="A44" i="707"/>
  <c r="C44" i="707" s="1"/>
  <c r="E44" i="707" s="1"/>
  <c r="A43" i="707"/>
  <c r="C43" i="707" s="1"/>
  <c r="E43" i="707" s="1"/>
  <c r="A42" i="707"/>
  <c r="C42" i="707" s="1"/>
  <c r="E42" i="707" s="1"/>
  <c r="A41" i="707"/>
  <c r="C41" i="707" s="1"/>
  <c r="E41" i="707" s="1"/>
  <c r="A40" i="707"/>
  <c r="C40" i="707" s="1"/>
  <c r="E40" i="707" s="1"/>
  <c r="A39" i="707"/>
  <c r="C39" i="707" s="1"/>
  <c r="E39" i="707" s="1"/>
  <c r="A38" i="707"/>
  <c r="C38" i="707" s="1"/>
  <c r="E38" i="707" s="1"/>
  <c r="C37" i="707"/>
  <c r="E37" i="707" s="1"/>
  <c r="A36" i="707"/>
  <c r="C36" i="707" s="1"/>
  <c r="E36" i="707" s="1"/>
  <c r="A35" i="707"/>
  <c r="C35" i="707" s="1"/>
  <c r="E35" i="707" s="1"/>
  <c r="A34" i="707"/>
  <c r="C34" i="707" s="1"/>
  <c r="E34" i="707" s="1"/>
  <c r="A33" i="707"/>
  <c r="C33" i="707" s="1"/>
  <c r="E33" i="707" s="1"/>
  <c r="A32" i="707"/>
  <c r="C32" i="707" s="1"/>
  <c r="E32" i="707" s="1"/>
  <c r="A31" i="707"/>
  <c r="C31" i="707" s="1"/>
  <c r="E31" i="707" s="1"/>
  <c r="A30" i="707"/>
  <c r="C30" i="707" s="1"/>
  <c r="E30" i="707" s="1"/>
  <c r="A29" i="707"/>
  <c r="C29" i="707" s="1"/>
  <c r="E29" i="707" s="1"/>
  <c r="A28" i="707"/>
  <c r="G28" i="707" s="1"/>
  <c r="A27" i="707"/>
  <c r="A26" i="707"/>
  <c r="C26" i="707" s="1"/>
  <c r="E26" i="707" s="1"/>
  <c r="A25" i="707"/>
  <c r="C25" i="707" s="1"/>
  <c r="E25" i="707" s="1"/>
  <c r="A24" i="707"/>
  <c r="C24" i="707" s="1"/>
  <c r="E24" i="707" s="1"/>
  <c r="A23" i="707"/>
  <c r="C23" i="707" s="1"/>
  <c r="E23" i="707" s="1"/>
  <c r="A22" i="707"/>
  <c r="C22" i="707" s="1"/>
  <c r="E22" i="707" s="1"/>
  <c r="A21" i="707"/>
  <c r="C21" i="707" s="1"/>
  <c r="E21" i="707" s="1"/>
  <c r="G21" i="707" s="1"/>
  <c r="A20" i="707"/>
  <c r="C20" i="707" s="1"/>
  <c r="E20" i="707" s="1"/>
  <c r="A19" i="707"/>
  <c r="C19" i="707" s="1"/>
  <c r="E19" i="707" s="1"/>
  <c r="A18" i="707"/>
  <c r="C18" i="707" s="1"/>
  <c r="E18" i="707" s="1"/>
  <c r="A17" i="707"/>
  <c r="C17" i="707" s="1"/>
  <c r="E17" i="707" s="1"/>
  <c r="A16" i="707"/>
  <c r="C16" i="707" s="1"/>
  <c r="E16" i="707" s="1"/>
  <c r="A15" i="707"/>
  <c r="C15" i="707" s="1"/>
  <c r="E15" i="707" s="1"/>
  <c r="A14" i="707"/>
  <c r="C14" i="707" s="1"/>
  <c r="E14" i="707" s="1"/>
  <c r="A13" i="707"/>
  <c r="C13" i="707" s="1"/>
  <c r="E13" i="707" s="1"/>
  <c r="A12" i="707"/>
  <c r="C12" i="707" s="1"/>
  <c r="E12" i="707" s="1"/>
  <c r="A11" i="707"/>
  <c r="C11" i="707" s="1"/>
  <c r="E11" i="707" s="1"/>
  <c r="A10" i="707"/>
  <c r="C10" i="707" s="1"/>
  <c r="E10" i="707" s="1"/>
  <c r="A9" i="707"/>
  <c r="C9" i="707" s="1"/>
  <c r="E9" i="707" s="1"/>
  <c r="A8" i="707"/>
  <c r="C8" i="707" s="1"/>
  <c r="E8" i="707" s="1"/>
  <c r="A7" i="707"/>
  <c r="C7" i="707" s="1"/>
  <c r="E7" i="707" s="1"/>
  <c r="A5" i="707"/>
  <c r="C5" i="707" s="1"/>
  <c r="E5" i="707" s="1"/>
  <c r="E1" i="707"/>
  <c r="R7" i="693"/>
  <c r="Q7" i="693"/>
  <c r="C6" i="693"/>
  <c r="B6" i="693"/>
  <c r="R7" i="692"/>
  <c r="Q7" i="692"/>
  <c r="C6" i="692"/>
  <c r="B6" i="692"/>
  <c r="R7" i="691"/>
  <c r="Q7" i="691"/>
  <c r="C6" i="691"/>
  <c r="B6" i="691"/>
  <c r="R7" i="690"/>
  <c r="Q7" i="690"/>
  <c r="C6" i="690"/>
  <c r="B6" i="690"/>
  <c r="R7" i="689"/>
  <c r="Q7" i="689"/>
  <c r="C6" i="689"/>
  <c r="B6" i="689"/>
  <c r="R7" i="688"/>
  <c r="Q7" i="688"/>
  <c r="C6" i="688"/>
  <c r="B6" i="688"/>
  <c r="J92" i="260" a="1"/>
  <c r="J92" i="260" s="1"/>
  <c r="K92" i="260" s="1"/>
  <c r="J91" i="260" a="1"/>
  <c r="J91" i="260" s="1"/>
  <c r="K91" i="260" s="1"/>
  <c r="J90" i="260" a="1"/>
  <c r="J90" i="260" s="1"/>
  <c r="K90" i="260" s="1"/>
  <c r="J89" i="260" a="1"/>
  <c r="J89" i="260" s="1"/>
  <c r="K89" i="260" s="1"/>
  <c r="J88" i="260" a="1"/>
  <c r="J88" i="260" s="1"/>
  <c r="K88" i="260" s="1"/>
  <c r="J87" i="260" a="1"/>
  <c r="J87" i="260" s="1"/>
  <c r="K87" i="260" s="1"/>
  <c r="J86" i="260" a="1"/>
  <c r="J86" i="260" s="1"/>
  <c r="K86" i="260" s="1"/>
  <c r="J85" i="260" a="1"/>
  <c r="J85" i="260" s="1"/>
  <c r="K85" i="260" s="1"/>
  <c r="J84" i="260" a="1"/>
  <c r="J84" i="260" s="1"/>
  <c r="K84" i="260" s="1"/>
  <c r="J83" i="260" a="1"/>
  <c r="J83" i="260" s="1"/>
  <c r="K83" i="260" s="1"/>
  <c r="J82" i="260" a="1"/>
  <c r="J82" i="260" s="1"/>
  <c r="K82" i="260" s="1"/>
  <c r="J81" i="260" a="1"/>
  <c r="J81" i="260" s="1"/>
  <c r="K81" i="260" s="1"/>
  <c r="J80" i="260" a="1"/>
  <c r="J80" i="260" s="1"/>
  <c r="K80" i="260" s="1"/>
  <c r="J79" i="260" a="1"/>
  <c r="J79" i="260" s="1"/>
  <c r="K79" i="260" s="1"/>
  <c r="J78" i="260" a="1"/>
  <c r="J78" i="260" s="1"/>
  <c r="K78" i="260" s="1"/>
  <c r="J77" i="260" a="1"/>
  <c r="J77" i="260" s="1"/>
  <c r="K77" i="260" s="1"/>
  <c r="J76" i="260" a="1"/>
  <c r="J76" i="260" s="1"/>
  <c r="K76" i="260" s="1"/>
  <c r="J75" i="260" a="1"/>
  <c r="J75" i="260" s="1"/>
  <c r="J74" i="260" a="1"/>
  <c r="J74" i="260" s="1"/>
  <c r="K74" i="260" s="1"/>
  <c r="J73" i="260" a="1"/>
  <c r="J73" i="260" s="1"/>
  <c r="K73" i="260" s="1"/>
  <c r="J72" i="260" a="1"/>
  <c r="J72" i="260" s="1"/>
  <c r="K72" i="260" s="1"/>
  <c r="J71" i="260" a="1"/>
  <c r="J71" i="260" s="1"/>
  <c r="K71" i="260" s="1"/>
  <c r="J70" i="260" a="1"/>
  <c r="J70" i="260" s="1"/>
  <c r="K70" i="260" s="1"/>
  <c r="J69" i="260" a="1"/>
  <c r="J69" i="260" s="1"/>
  <c r="K69" i="260" s="1"/>
  <c r="J68" i="260" a="1"/>
  <c r="J68" i="260" s="1"/>
  <c r="K68" i="260" s="1"/>
  <c r="J67" i="260" a="1"/>
  <c r="J67" i="260" s="1"/>
  <c r="K67" i="260" s="1"/>
  <c r="J66" i="260" a="1"/>
  <c r="J66" i="260" s="1"/>
  <c r="K66" i="260" s="1"/>
  <c r="J65" i="260" a="1"/>
  <c r="J65" i="260" s="1"/>
  <c r="K65" i="260" s="1"/>
  <c r="J64" i="260" a="1"/>
  <c r="J64" i="260" s="1"/>
  <c r="K64" i="260" s="1"/>
  <c r="J63" i="260" a="1"/>
  <c r="J63" i="260" s="1"/>
  <c r="K63" i="260" s="1"/>
  <c r="J62" i="260" a="1"/>
  <c r="J62" i="260" s="1"/>
  <c r="K62" i="260" s="1"/>
  <c r="J61" i="260" a="1"/>
  <c r="J61" i="260" s="1"/>
  <c r="K61" i="260" s="1"/>
  <c r="J60" i="260" a="1"/>
  <c r="J60" i="260" s="1"/>
  <c r="K60" i="260" s="1"/>
  <c r="J59" i="260" a="1"/>
  <c r="J59" i="260" s="1"/>
  <c r="K59" i="260" s="1"/>
  <c r="J58" i="260" a="1"/>
  <c r="J58" i="260" s="1"/>
  <c r="K58" i="260" s="1"/>
  <c r="J57" i="260" a="1"/>
  <c r="J57" i="260" s="1"/>
  <c r="J56" i="260" a="1"/>
  <c r="J56" i="260" s="1"/>
  <c r="K56" i="260" s="1"/>
  <c r="J55" i="260" a="1"/>
  <c r="J55" i="260" s="1"/>
  <c r="K55" i="260" s="1"/>
  <c r="J54" i="260" a="1"/>
  <c r="J54" i="260" s="1"/>
  <c r="K54" i="260" s="1"/>
  <c r="J53" i="260" a="1"/>
  <c r="J53" i="260" s="1"/>
  <c r="K53" i="260" s="1"/>
  <c r="J52" i="260" a="1"/>
  <c r="J52" i="260" s="1"/>
  <c r="K52" i="260" s="1"/>
  <c r="J51" i="260" a="1"/>
  <c r="J51" i="260" s="1"/>
  <c r="K51" i="260" s="1"/>
  <c r="J50" i="260" a="1"/>
  <c r="J50" i="260" s="1"/>
  <c r="K50" i="260" s="1"/>
  <c r="J49" i="260" a="1"/>
  <c r="J49" i="260" s="1"/>
  <c r="K49" i="260" s="1"/>
  <c r="J48" i="260" a="1"/>
  <c r="J48" i="260" s="1"/>
  <c r="K48" i="260" s="1"/>
  <c r="J47" i="260" a="1"/>
  <c r="J47" i="260" s="1"/>
  <c r="K47" i="260" s="1"/>
  <c r="J46" i="260" a="1"/>
  <c r="J46" i="260" s="1"/>
  <c r="K46" i="260" s="1"/>
  <c r="J45" i="260" a="1"/>
  <c r="J45" i="260" s="1"/>
  <c r="K45" i="260" s="1"/>
  <c r="J44" i="260" a="1"/>
  <c r="J44" i="260" s="1"/>
  <c r="K44" i="260" s="1"/>
  <c r="J43" i="260" a="1"/>
  <c r="J43" i="260" s="1"/>
  <c r="K43" i="260" s="1"/>
  <c r="J42" i="260" a="1"/>
  <c r="J42" i="260" s="1"/>
  <c r="K42" i="260" s="1"/>
  <c r="J41" i="260" a="1"/>
  <c r="J41" i="260" s="1"/>
  <c r="K41" i="260" s="1"/>
  <c r="J40" i="260" a="1"/>
  <c r="J40" i="260" s="1"/>
  <c r="K40" i="260" s="1"/>
  <c r="J39" i="260" a="1"/>
  <c r="J39" i="260" s="1"/>
  <c r="K39" i="260" s="1"/>
  <c r="J38" i="260" a="1"/>
  <c r="J38" i="260" s="1"/>
  <c r="K38" i="260" s="1"/>
  <c r="J37" i="260" a="1"/>
  <c r="J37" i="260" s="1"/>
  <c r="K37" i="260" s="1"/>
  <c r="J36" i="260" a="1"/>
  <c r="J36" i="260" s="1"/>
  <c r="K36" i="260" s="1"/>
  <c r="J35" i="260" a="1"/>
  <c r="J35" i="260" s="1"/>
  <c r="K35" i="260" s="1"/>
  <c r="J34" i="260" a="1"/>
  <c r="J34" i="260" s="1"/>
  <c r="K34" i="260" s="1"/>
  <c r="J33" i="260" a="1"/>
  <c r="J33" i="260" s="1"/>
  <c r="K33" i="260" s="1"/>
  <c r="J32" i="260" a="1"/>
  <c r="J32" i="260" s="1"/>
  <c r="K32" i="260" s="1"/>
  <c r="J31" i="260" a="1"/>
  <c r="J31" i="260" s="1"/>
  <c r="K31" i="260" s="1"/>
  <c r="J30" i="260" a="1"/>
  <c r="J30" i="260" s="1"/>
  <c r="K30" i="260" s="1"/>
  <c r="J29" i="260" a="1"/>
  <c r="J29" i="260" s="1"/>
  <c r="K29" i="260" s="1"/>
  <c r="J28" i="260" a="1"/>
  <c r="J28" i="260" s="1"/>
  <c r="K28" i="260" s="1"/>
  <c r="J27" i="260" a="1"/>
  <c r="J27" i="260" s="1"/>
  <c r="K27" i="260" s="1"/>
  <c r="J26" i="260" a="1"/>
  <c r="J26" i="260" s="1"/>
  <c r="K26" i="260" s="1"/>
  <c r="J25" i="260" a="1"/>
  <c r="J25" i="260" s="1"/>
  <c r="K25" i="260" s="1"/>
  <c r="J24" i="260" a="1"/>
  <c r="J24" i="260" s="1"/>
  <c r="K24" i="260" s="1"/>
  <c r="J23" i="260" a="1"/>
  <c r="J23" i="260" s="1"/>
  <c r="K23" i="260" s="1"/>
  <c r="J22" i="260" a="1"/>
  <c r="J22" i="260" s="1"/>
  <c r="K22" i="260" s="1"/>
  <c r="J21" i="260" a="1"/>
  <c r="J21" i="260" s="1"/>
  <c r="K21" i="260" s="1"/>
  <c r="J20" i="260" a="1"/>
  <c r="J20" i="260" s="1"/>
  <c r="K20" i="260" s="1"/>
  <c r="J19" i="260" a="1"/>
  <c r="J19" i="260" s="1"/>
  <c r="K19" i="260" s="1"/>
  <c r="J18" i="260" a="1"/>
  <c r="J18" i="260" s="1"/>
  <c r="K18" i="260" s="1"/>
  <c r="J17" i="260" a="1"/>
  <c r="J17" i="260" s="1"/>
  <c r="K17" i="260" s="1"/>
  <c r="J16" i="260" a="1"/>
  <c r="J16" i="260" s="1"/>
  <c r="K16" i="260" s="1"/>
  <c r="J15" i="260" a="1"/>
  <c r="J15" i="260" s="1"/>
  <c r="K15" i="260" s="1"/>
  <c r="J14" i="260" a="1"/>
  <c r="J14" i="260" s="1"/>
  <c r="K14" i="260" s="1"/>
  <c r="J13" i="260" a="1"/>
  <c r="J13" i="260" s="1"/>
  <c r="K13" i="260" s="1"/>
  <c r="J12" i="260" a="1"/>
  <c r="J12" i="260" s="1"/>
  <c r="K12" i="260" s="1"/>
  <c r="J10" i="260" a="1"/>
  <c r="J10" i="260" s="1"/>
  <c r="K10" i="260" s="1"/>
  <c r="J9" i="260" a="1"/>
  <c r="J9" i="260" s="1"/>
  <c r="K9" i="260" s="1"/>
  <c r="J8" i="260" a="1"/>
  <c r="J8" i="260" s="1"/>
  <c r="K8" i="260" s="1"/>
  <c r="J6" i="260" a="1"/>
  <c r="J6" i="260" s="1"/>
  <c r="K6" i="260" s="1"/>
  <c r="J5" i="260" a="1"/>
  <c r="J5" i="260" s="1"/>
  <c r="K5" i="260" s="1"/>
  <c r="J4" i="260" a="1"/>
  <c r="J4" i="260" s="1"/>
  <c r="K4" i="260" s="1"/>
  <c r="K93" i="260" s="1"/>
  <c r="E3" i="260" a="1"/>
  <c r="E3" i="260" s="1"/>
  <c r="E52" i="260" s="1"/>
  <c r="E23" i="538"/>
  <c r="E96" i="538"/>
  <c r="E95" i="538"/>
  <c r="E94" i="538"/>
  <c r="E93" i="538"/>
  <c r="E92" i="538"/>
  <c r="E91" i="538"/>
  <c r="E90" i="538"/>
  <c r="E89" i="538"/>
  <c r="E88" i="538"/>
  <c r="E87" i="538"/>
  <c r="E86" i="538"/>
  <c r="E84" i="538"/>
  <c r="E83" i="538"/>
  <c r="E82" i="538"/>
  <c r="E81" i="538"/>
  <c r="E80" i="538"/>
  <c r="E79" i="538"/>
  <c r="E78" i="538"/>
  <c r="E77" i="538"/>
  <c r="E76" i="538"/>
  <c r="E75" i="538"/>
  <c r="E74" i="538"/>
  <c r="E73" i="538"/>
  <c r="E72" i="538"/>
  <c r="E71" i="538"/>
  <c r="E70" i="538"/>
  <c r="E69" i="538"/>
  <c r="E68" i="538"/>
  <c r="E67" i="538"/>
  <c r="E66" i="538"/>
  <c r="E65" i="538"/>
  <c r="E64" i="538"/>
  <c r="E63" i="538"/>
  <c r="E62" i="538"/>
  <c r="E61" i="538"/>
  <c r="E60" i="538"/>
  <c r="E59" i="538"/>
  <c r="E58" i="538"/>
  <c r="E57" i="538"/>
  <c r="E56" i="538"/>
  <c r="E55" i="538"/>
  <c r="E54" i="538"/>
  <c r="E53" i="538"/>
  <c r="E52" i="538"/>
  <c r="E51" i="538"/>
  <c r="E50" i="538"/>
  <c r="E49" i="538"/>
  <c r="E48" i="538"/>
  <c r="E47" i="538"/>
  <c r="E46" i="538"/>
  <c r="E45" i="538"/>
  <c r="E44" i="538"/>
  <c r="E43" i="538"/>
  <c r="E42" i="538"/>
  <c r="E40" i="538"/>
  <c r="E39" i="538"/>
  <c r="E38" i="538"/>
  <c r="E37" i="538"/>
  <c r="E36" i="538"/>
  <c r="E35" i="538"/>
  <c r="E34" i="538"/>
  <c r="E33" i="538"/>
  <c r="E32" i="538"/>
  <c r="E31" i="538"/>
  <c r="E30" i="538"/>
  <c r="E28" i="538"/>
  <c r="E27" i="538"/>
  <c r="E26" i="538"/>
  <c r="E25" i="538"/>
  <c r="E24" i="538"/>
  <c r="E22" i="538"/>
  <c r="E21" i="538"/>
  <c r="E20" i="538"/>
  <c r="E19" i="538"/>
  <c r="E18" i="538"/>
  <c r="E17" i="538"/>
  <c r="E16" i="538"/>
  <c r="E14" i="538"/>
  <c r="E13" i="538"/>
  <c r="E12" i="538"/>
  <c r="E11" i="538"/>
  <c r="E10" i="538"/>
  <c r="E2" i="538"/>
  <c r="N93" i="260"/>
  <c r="L93" i="260"/>
  <c r="G93" i="260"/>
  <c r="C93" i="260"/>
  <c r="A93" i="260"/>
  <c r="S92" i="260"/>
  <c r="L92" i="260"/>
  <c r="G92" i="260"/>
  <c r="C92" i="260"/>
  <c r="S91" i="260"/>
  <c r="L91" i="260"/>
  <c r="G91" i="260"/>
  <c r="C91" i="260"/>
  <c r="S90" i="260"/>
  <c r="L90" i="260"/>
  <c r="G90" i="260"/>
  <c r="C90" i="260"/>
  <c r="S89" i="260"/>
  <c r="L89" i="260"/>
  <c r="G89" i="260"/>
  <c r="C89" i="260"/>
  <c r="S88" i="260"/>
  <c r="L88" i="260"/>
  <c r="G88" i="260"/>
  <c r="C88" i="260"/>
  <c r="S87" i="260"/>
  <c r="L87" i="260"/>
  <c r="G87" i="260"/>
  <c r="C87" i="260"/>
  <c r="S86" i="260"/>
  <c r="L86" i="260"/>
  <c r="G86" i="260"/>
  <c r="C86" i="260"/>
  <c r="S85" i="260"/>
  <c r="L85" i="260"/>
  <c r="G85" i="260"/>
  <c r="C85" i="260"/>
  <c r="S84" i="260"/>
  <c r="L84" i="260"/>
  <c r="G84" i="260"/>
  <c r="C84" i="260"/>
  <c r="S83" i="260"/>
  <c r="L83" i="260"/>
  <c r="G83" i="260"/>
  <c r="C83" i="260"/>
  <c r="S82" i="260"/>
  <c r="L82" i="260"/>
  <c r="G82" i="260"/>
  <c r="C82" i="260"/>
  <c r="S81" i="260"/>
  <c r="L81" i="260"/>
  <c r="G81" i="260"/>
  <c r="C81" i="260"/>
  <c r="S80" i="260"/>
  <c r="L80" i="260"/>
  <c r="G80" i="260"/>
  <c r="C80" i="260"/>
  <c r="S79" i="260"/>
  <c r="L79" i="260"/>
  <c r="G79" i="260"/>
  <c r="C79" i="260"/>
  <c r="S78" i="260"/>
  <c r="L78" i="260"/>
  <c r="G78" i="260"/>
  <c r="C78" i="260"/>
  <c r="S77" i="260"/>
  <c r="L77" i="260"/>
  <c r="G77" i="260"/>
  <c r="C77" i="260"/>
  <c r="S76" i="260"/>
  <c r="L76" i="260"/>
  <c r="G76" i="260"/>
  <c r="C76" i="260"/>
  <c r="R75" i="260"/>
  <c r="L75" i="260"/>
  <c r="G75" i="260"/>
  <c r="F75" i="260"/>
  <c r="C75" i="260"/>
  <c r="S74" i="260"/>
  <c r="L74" i="260"/>
  <c r="G74" i="260"/>
  <c r="C74" i="260"/>
  <c r="S73" i="260"/>
  <c r="L73" i="260"/>
  <c r="G73" i="260"/>
  <c r="C73" i="260"/>
  <c r="S72" i="260"/>
  <c r="L72" i="260"/>
  <c r="G72" i="260"/>
  <c r="C72" i="260"/>
  <c r="S71" i="260"/>
  <c r="L71" i="260"/>
  <c r="G71" i="260"/>
  <c r="C71" i="260"/>
  <c r="S70" i="260"/>
  <c r="L70" i="260"/>
  <c r="G70" i="260"/>
  <c r="C70" i="260"/>
  <c r="S69" i="260"/>
  <c r="L69" i="260"/>
  <c r="G69" i="260"/>
  <c r="C69" i="260"/>
  <c r="S68" i="260"/>
  <c r="L68" i="260"/>
  <c r="G68" i="260"/>
  <c r="C68" i="260"/>
  <c r="S67" i="260"/>
  <c r="M67" i="260" s="1"/>
  <c r="M93" i="260" s="1"/>
  <c r="L67" i="260"/>
  <c r="G67" i="260"/>
  <c r="C67" i="260"/>
  <c r="S66" i="260"/>
  <c r="L66" i="260"/>
  <c r="G66" i="260"/>
  <c r="C66" i="260"/>
  <c r="S65" i="260"/>
  <c r="L65" i="260"/>
  <c r="G65" i="260"/>
  <c r="C65" i="260"/>
  <c r="S64" i="260"/>
  <c r="L64" i="260"/>
  <c r="G64" i="260"/>
  <c r="C64" i="260"/>
  <c r="S63" i="260"/>
  <c r="L63" i="260"/>
  <c r="G63" i="260"/>
  <c r="C63" i="260"/>
  <c r="S62" i="260"/>
  <c r="L62" i="260"/>
  <c r="G62" i="260"/>
  <c r="C62" i="260"/>
  <c r="S61" i="260"/>
  <c r="L61" i="260"/>
  <c r="G61" i="260"/>
  <c r="C61" i="260"/>
  <c r="S60" i="260"/>
  <c r="L60" i="260"/>
  <c r="G60" i="260"/>
  <c r="C60" i="260"/>
  <c r="L59" i="260"/>
  <c r="G59" i="260"/>
  <c r="C59" i="260"/>
  <c r="L58" i="260"/>
  <c r="G58" i="260"/>
  <c r="C58" i="260"/>
  <c r="L57" i="260"/>
  <c r="G57" i="260"/>
  <c r="F57" i="260"/>
  <c r="C57" i="260"/>
  <c r="S56" i="260"/>
  <c r="L56" i="260"/>
  <c r="G56" i="260"/>
  <c r="C56" i="260"/>
  <c r="L55" i="260"/>
  <c r="G55" i="260"/>
  <c r="C55" i="260"/>
  <c r="S54" i="260"/>
  <c r="L54" i="260"/>
  <c r="G54" i="260"/>
  <c r="C54" i="260"/>
  <c r="S53" i="260"/>
  <c r="L53" i="260"/>
  <c r="G53" i="260"/>
  <c r="C53" i="260"/>
  <c r="S52" i="260"/>
  <c r="L52" i="260"/>
  <c r="G52" i="260"/>
  <c r="C52" i="260"/>
  <c r="S51" i="260"/>
  <c r="L51" i="260"/>
  <c r="G51" i="260"/>
  <c r="C51" i="260"/>
  <c r="S50" i="260"/>
  <c r="L50" i="260"/>
  <c r="G50" i="260"/>
  <c r="C50" i="260"/>
  <c r="S49" i="260"/>
  <c r="L49" i="260"/>
  <c r="G49" i="260"/>
  <c r="C49" i="260"/>
  <c r="S48" i="260"/>
  <c r="L48" i="260"/>
  <c r="G48" i="260"/>
  <c r="C48" i="260"/>
  <c r="S47" i="260"/>
  <c r="L47" i="260"/>
  <c r="G47" i="260"/>
  <c r="C47" i="260"/>
  <c r="S46" i="260"/>
  <c r="L46" i="260"/>
  <c r="G46" i="260"/>
  <c r="C46" i="260"/>
  <c r="S45" i="260"/>
  <c r="L45" i="260"/>
  <c r="G45" i="260"/>
  <c r="C45" i="260"/>
  <c r="S44" i="260"/>
  <c r="L44" i="260"/>
  <c r="G44" i="260"/>
  <c r="C44" i="260"/>
  <c r="S43" i="260"/>
  <c r="L43" i="260"/>
  <c r="G43" i="260"/>
  <c r="C43" i="260"/>
  <c r="L42" i="260"/>
  <c r="G42" i="260"/>
  <c r="S41" i="260"/>
  <c r="L41" i="260"/>
  <c r="G41" i="260"/>
  <c r="C41" i="260"/>
  <c r="S40" i="260"/>
  <c r="L40" i="260"/>
  <c r="G40" i="260"/>
  <c r="C40" i="260"/>
  <c r="S39" i="260"/>
  <c r="L39" i="260"/>
  <c r="G39" i="260"/>
  <c r="C39" i="260"/>
  <c r="S38" i="260"/>
  <c r="L38" i="260"/>
  <c r="G38" i="260"/>
  <c r="C38" i="260"/>
  <c r="L37" i="260"/>
  <c r="G37" i="260"/>
  <c r="C37" i="260"/>
  <c r="L36" i="260"/>
  <c r="G36" i="260"/>
  <c r="C36" i="260"/>
  <c r="L35" i="260"/>
  <c r="G35" i="260"/>
  <c r="C35" i="260"/>
  <c r="L34" i="260"/>
  <c r="G34" i="260"/>
  <c r="C34" i="260"/>
  <c r="L33" i="260"/>
  <c r="G33" i="260"/>
  <c r="C33" i="260"/>
  <c r="S32" i="260"/>
  <c r="L32" i="260"/>
  <c r="G32" i="260"/>
  <c r="C32" i="260"/>
  <c r="L31" i="260"/>
  <c r="G31" i="260"/>
  <c r="C31" i="260"/>
  <c r="L30" i="260"/>
  <c r="G30" i="260"/>
  <c r="C30" i="260"/>
  <c r="S29" i="260"/>
  <c r="L29" i="260"/>
  <c r="G29" i="260"/>
  <c r="C29" i="260"/>
  <c r="S28" i="260"/>
  <c r="L28" i="260"/>
  <c r="G28" i="260"/>
  <c r="C28" i="260"/>
  <c r="L27" i="260"/>
  <c r="G27" i="260"/>
  <c r="C27" i="260"/>
  <c r="S26" i="260"/>
  <c r="L26" i="260"/>
  <c r="G26" i="260"/>
  <c r="C26" i="260"/>
  <c r="S25" i="260"/>
  <c r="L25" i="260"/>
  <c r="G25" i="260"/>
  <c r="C25" i="260"/>
  <c r="S24" i="260"/>
  <c r="L24" i="260"/>
  <c r="G24" i="260"/>
  <c r="C24" i="260"/>
  <c r="S23" i="260"/>
  <c r="L23" i="260"/>
  <c r="G23" i="260"/>
  <c r="C23" i="260"/>
  <c r="S22" i="260"/>
  <c r="L22" i="260"/>
  <c r="G22" i="260"/>
  <c r="C22" i="260"/>
  <c r="L21" i="260"/>
  <c r="G21" i="260"/>
  <c r="C21" i="260"/>
  <c r="S20" i="260"/>
  <c r="L20" i="260"/>
  <c r="G20" i="260"/>
  <c r="C20" i="260"/>
  <c r="S19" i="260"/>
  <c r="L19" i="260"/>
  <c r="G19" i="260"/>
  <c r="C19" i="260"/>
  <c r="S18" i="260"/>
  <c r="L18" i="260"/>
  <c r="G18" i="260"/>
  <c r="C18" i="260"/>
  <c r="S17" i="260"/>
  <c r="L17" i="260"/>
  <c r="G17" i="260"/>
  <c r="C17" i="260"/>
  <c r="S16" i="260"/>
  <c r="L16" i="260"/>
  <c r="G16" i="260"/>
  <c r="C16" i="260"/>
  <c r="S15" i="260"/>
  <c r="L15" i="260"/>
  <c r="G15" i="260"/>
  <c r="C15" i="260"/>
  <c r="S14" i="260"/>
  <c r="L14" i="260"/>
  <c r="G14" i="260"/>
  <c r="C14" i="260"/>
  <c r="S13" i="260"/>
  <c r="L13" i="260"/>
  <c r="G13" i="260"/>
  <c r="C13" i="260"/>
  <c r="S12" i="260"/>
  <c r="L12" i="260"/>
  <c r="G12" i="260"/>
  <c r="C12" i="260"/>
  <c r="L10" i="260"/>
  <c r="G10" i="260"/>
  <c r="C10" i="260"/>
  <c r="S9" i="260"/>
  <c r="L9" i="260"/>
  <c r="G9" i="260"/>
  <c r="C9" i="260"/>
  <c r="S8" i="260"/>
  <c r="L8" i="260"/>
  <c r="G8" i="260"/>
  <c r="C8" i="260"/>
  <c r="K7" i="260"/>
  <c r="G7" i="260"/>
  <c r="S6" i="260"/>
  <c r="L6" i="260"/>
  <c r="G6" i="260"/>
  <c r="C6" i="260"/>
  <c r="S5" i="260"/>
  <c r="L5" i="260"/>
  <c r="G5" i="260"/>
  <c r="C5" i="260"/>
  <c r="S4" i="260"/>
  <c r="L4" i="260"/>
  <c r="G4" i="260"/>
  <c r="C4" i="260"/>
  <c r="E29" i="260" l="1"/>
  <c r="E74" i="260"/>
  <c r="E34" i="260"/>
  <c r="E43" i="260"/>
  <c r="E46" i="260"/>
  <c r="P67" i="260"/>
  <c r="P93" i="260" s="1"/>
  <c r="Q67" i="260"/>
  <c r="Q93" i="260" s="1"/>
  <c r="E14" i="260"/>
  <c r="E76" i="260"/>
  <c r="E57" i="260"/>
  <c r="E44" i="260"/>
  <c r="E41" i="260"/>
  <c r="E86" i="260"/>
  <c r="E26" i="260"/>
  <c r="E68" i="260"/>
  <c r="E22" i="260"/>
  <c r="E30" i="260"/>
  <c r="E75" i="260"/>
  <c r="E42" i="260"/>
  <c r="E72" i="260"/>
  <c r="E33" i="260"/>
  <c r="E32" i="260"/>
  <c r="E9" i="260"/>
  <c r="E12" i="260"/>
  <c r="E20" i="260"/>
  <c r="E88" i="260"/>
  <c r="E66" i="260"/>
  <c r="E65" i="260"/>
  <c r="E70" i="260"/>
  <c r="E37" i="260"/>
  <c r="E92" i="260"/>
  <c r="E31" i="260"/>
  <c r="E25" i="260"/>
  <c r="E27" i="260"/>
  <c r="S75" i="260"/>
  <c r="F93" i="260"/>
  <c r="E51" i="260"/>
  <c r="E10" i="260"/>
  <c r="E39" i="260"/>
  <c r="E71" i="260"/>
  <c r="E24" i="260"/>
  <c r="K75" i="260"/>
  <c r="E85" i="260"/>
  <c r="E84" i="260"/>
  <c r="E79" i="260"/>
  <c r="E59" i="260"/>
  <c r="E35" i="260"/>
  <c r="E45" i="260"/>
  <c r="E64" i="260"/>
  <c r="E83" i="260"/>
  <c r="E77" i="260"/>
  <c r="E91" i="260"/>
  <c r="E90" i="260"/>
  <c r="E69" i="260"/>
  <c r="E4" i="260"/>
  <c r="E50" i="260"/>
  <c r="E38" i="260"/>
  <c r="E48" i="260"/>
  <c r="E58" i="260"/>
  <c r="E55" i="260"/>
  <c r="E49" i="260"/>
  <c r="E87" i="260"/>
  <c r="E53" i="260"/>
  <c r="E82" i="260"/>
  <c r="E23" i="260"/>
  <c r="E36" i="260"/>
  <c r="E8" i="260"/>
  <c r="E80" i="260"/>
  <c r="E13" i="260"/>
  <c r="E63" i="260"/>
  <c r="E89" i="260"/>
  <c r="E60" i="260"/>
  <c r="E15" i="260"/>
  <c r="E6" i="260"/>
  <c r="E18" i="260"/>
  <c r="E62" i="260"/>
  <c r="E7" i="260"/>
  <c r="E17" i="260"/>
  <c r="E67" i="260"/>
  <c r="E61" i="260"/>
  <c r="E81" i="260"/>
  <c r="E21" i="260"/>
  <c r="E5" i="260"/>
  <c r="E28" i="260"/>
  <c r="E54" i="260"/>
  <c r="E73" i="260"/>
  <c r="E40" i="260"/>
  <c r="E16" i="260"/>
  <c r="E19" i="260"/>
  <c r="E47" i="260"/>
  <c r="E78" i="260"/>
  <c r="E56" i="260"/>
  <c r="O67" i="260"/>
  <c r="O93" i="260" s="1"/>
  <c r="G24" i="707"/>
  <c r="G25" i="707"/>
  <c r="C105" i="707"/>
  <c r="E105" i="707" s="1"/>
  <c r="C28" i="707"/>
  <c r="E28" i="707" s="1"/>
  <c r="C104" i="707"/>
  <c r="E104" i="707" s="1"/>
  <c r="K57" i="260"/>
  <c r="G26" i="707"/>
  <c r="C27" i="707"/>
  <c r="E27" i="707" s="1"/>
  <c r="G27" i="707"/>
  <c r="C3" i="535" l="1"/>
  <c r="C5" i="535"/>
  <c r="C32" i="535"/>
  <c r="C43" i="535"/>
  <c r="C11" i="535"/>
  <c r="C4" i="535"/>
  <c r="C44" i="535"/>
  <c r="B59" i="681" l="1"/>
  <c r="C18" i="535"/>
  <c r="B60" i="681" l="1"/>
  <c r="B46" i="681"/>
  <c r="B34" i="681"/>
  <c r="B94" i="681"/>
  <c r="C17" i="535"/>
  <c r="B48" i="681"/>
  <c r="B56" i="681"/>
  <c r="C31" i="535"/>
  <c r="B92" i="681"/>
  <c r="B75" i="681"/>
  <c r="B95" i="681"/>
  <c r="B51" i="681"/>
  <c r="B54" i="681"/>
  <c r="B77" i="681" l="1"/>
  <c r="B70" i="681"/>
  <c r="B69" i="681"/>
  <c r="B10" i="681"/>
  <c r="B42" i="681"/>
  <c r="B93" i="681"/>
  <c r="B29" i="681"/>
  <c r="B38" i="681"/>
  <c r="B86" i="681"/>
  <c r="B31" i="681" l="1"/>
  <c r="B90" i="681" l="1"/>
  <c r="B89" i="681" l="1"/>
  <c r="B98" i="681" l="1"/>
  <c r="C45" i="535" l="1"/>
  <c r="B19" i="681"/>
  <c r="B87" i="681"/>
  <c r="B96" i="681" l="1"/>
  <c r="B91" i="681"/>
  <c r="C33" i="535"/>
  <c r="B49" i="681" l="1"/>
  <c r="C29" i="535"/>
  <c r="P7" i="692" a="1"/>
  <c r="O7" i="691" a="1"/>
  <c r="O7" i="690" a="1"/>
  <c r="O7" i="688" a="1"/>
  <c r="O7" i="693" a="1"/>
  <c r="O7" i="689" a="1"/>
  <c r="O7" i="692" a="1"/>
  <c r="P7" i="688" a="1"/>
  <c r="P7" i="690" a="1"/>
  <c r="P7" i="689" a="1"/>
  <c r="P7" i="691" a="1"/>
  <c r="P7" i="693" a="1"/>
  <c r="P7" i="693" l="1"/>
  <c r="O7" i="689"/>
  <c r="P7" i="689"/>
  <c r="P7" i="690"/>
  <c r="P7" i="692"/>
  <c r="P7" i="688"/>
  <c r="P7" i="691"/>
  <c r="O7" i="692"/>
  <c r="O7" i="691"/>
  <c r="O7" i="693"/>
  <c r="O7" i="688"/>
  <c r="O7" i="690"/>
  <c r="R59" i="260" l="1"/>
  <c r="S59" i="260" s="1"/>
  <c r="R58" i="260"/>
  <c r="S58" i="260" l="1"/>
  <c r="R57" i="260"/>
  <c r="B114" i="681"/>
  <c r="C23" i="535" l="1"/>
  <c r="B112" i="681"/>
  <c r="B127" i="681"/>
  <c r="S57" i="260"/>
  <c r="R93" i="260"/>
  <c r="B126" i="681"/>
  <c r="B68" i="681"/>
  <c r="B35" i="681" l="1"/>
  <c r="C12" i="535"/>
  <c r="M94" i="260"/>
  <c r="N94" i="260"/>
  <c r="P94" i="260"/>
  <c r="O94" i="260"/>
  <c r="Q94" i="260"/>
  <c r="B39" i="681"/>
  <c r="C30" i="535"/>
  <c r="B85" i="681"/>
  <c r="B53" i="681"/>
  <c r="B80" i="681"/>
  <c r="B82" i="681"/>
  <c r="B45" i="681"/>
  <c r="B33" i="681"/>
  <c r="B116" i="681"/>
  <c r="B71" i="681"/>
  <c r="C37" i="535"/>
  <c r="B106" i="681"/>
  <c r="B25" i="681"/>
  <c r="B62" i="681"/>
  <c r="C21" i="535"/>
  <c r="B66" i="681"/>
  <c r="B120" i="681"/>
  <c r="B12" i="681"/>
  <c r="B125" i="681" l="1"/>
  <c r="B4" i="681"/>
  <c r="B26" i="681"/>
  <c r="B13" i="681"/>
  <c r="C6" i="535"/>
  <c r="B14" i="681"/>
  <c r="C25" i="535"/>
  <c r="B73" i="681"/>
  <c r="B79" i="681"/>
  <c r="B43" i="681"/>
  <c r="B74" i="681"/>
  <c r="B41" i="681"/>
  <c r="C16" i="535"/>
  <c r="B7" i="681"/>
  <c r="B63" i="681"/>
  <c r="C40" i="535"/>
  <c r="B109" i="681"/>
  <c r="B84" i="681"/>
  <c r="C28" i="535"/>
  <c r="B83" i="681"/>
  <c r="C27" i="535"/>
  <c r="C39" i="535"/>
  <c r="B108" i="681"/>
  <c r="B117" i="681" l="1"/>
  <c r="C42" i="535"/>
  <c r="B27" i="681"/>
  <c r="B5" i="681"/>
  <c r="B102" i="681"/>
  <c r="B113" i="681"/>
  <c r="C24" i="535"/>
  <c r="B78" i="681"/>
  <c r="B119" i="681"/>
  <c r="B121" i="681"/>
  <c r="B111" i="681"/>
  <c r="C22" i="535"/>
  <c r="B55" i="681"/>
  <c r="B88" i="681"/>
  <c r="B52" i="681"/>
  <c r="B50" i="681"/>
  <c r="B118" i="681"/>
  <c r="B11" i="681"/>
  <c r="B107" i="681"/>
  <c r="C38" i="535"/>
  <c r="B6" i="681"/>
  <c r="B24" i="681"/>
  <c r="B37" i="681"/>
  <c r="B30" i="681"/>
  <c r="B81" i="681" l="1"/>
  <c r="C15" i="535"/>
  <c r="B40" i="681"/>
  <c r="C48" i="535"/>
  <c r="B122" i="681"/>
  <c r="B8" i="681"/>
  <c r="B101" i="681"/>
  <c r="B104" i="681"/>
  <c r="B17" i="681"/>
  <c r="B124" i="681"/>
  <c r="B44" i="681"/>
  <c r="B103" i="681"/>
  <c r="C35" i="535"/>
  <c r="B76" i="681"/>
  <c r="C26" i="535"/>
  <c r="C20" i="535"/>
  <c r="B65" i="681"/>
  <c r="B64" i="681"/>
  <c r="B57" i="681"/>
  <c r="B18" i="681"/>
  <c r="B72" i="681"/>
  <c r="B3" i="681" l="1"/>
  <c r="B36" i="681"/>
  <c r="C14" i="535"/>
  <c r="B100" i="681"/>
  <c r="B23" i="681"/>
  <c r="C9" i="535"/>
  <c r="C41" i="535" l="1"/>
  <c r="B110" i="681"/>
  <c r="B22" i="681"/>
  <c r="C49" i="535"/>
  <c r="C34" i="535"/>
  <c r="B97" i="681"/>
  <c r="B16" i="681"/>
  <c r="C7" i="535"/>
  <c r="C13" i="535"/>
  <c r="B32" i="681"/>
  <c r="B130" i="681" s="1"/>
  <c r="C19" i="535" l="1"/>
  <c r="B61" i="681"/>
  <c r="B21" i="681"/>
  <c r="C47" i="535"/>
  <c r="B58" i="681" l="1"/>
  <c r="B115" i="681"/>
  <c r="B123" i="681"/>
  <c r="C50" i="535"/>
  <c r="C46" i="535"/>
  <c r="B20" i="681"/>
  <c r="B47" i="681"/>
  <c r="C10" i="535"/>
  <c r="B28" i="681"/>
  <c r="B99" i="681"/>
  <c r="C36" i="535"/>
  <c r="B105" i="681"/>
  <c r="B67" i="681"/>
  <c r="B15" i="681" l="1"/>
  <c r="C8" i="535" l="1"/>
  <c r="C51" i="535" s="1"/>
  <c r="H55" i="535" s="1"/>
  <c r="B9" i="681"/>
  <c r="B131" i="681" l="1"/>
  <c r="B128" i="681"/>
  <c r="B129" i="681" s="1"/>
  <c r="E51" i="535" l="1"/>
  <c r="C52" i="535" s="1"/>
  <c r="D51" i="535" l="1"/>
  <c r="D55" i="535" l="1"/>
  <c r="E55" i="535" s="1"/>
  <c r="D52" i="5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<sst xmlns="http://schemas.openxmlformats.org/spreadsheetml/2006/main" count="2907" uniqueCount="1795">
  <si>
    <t>Site</t>
  </si>
  <si>
    <t>Réf.</t>
  </si>
  <si>
    <t>Bâtiment</t>
  </si>
  <si>
    <t>Zone</t>
  </si>
  <si>
    <t>Type</t>
  </si>
  <si>
    <t>Link</t>
  </si>
  <si>
    <t>Bureaux</t>
  </si>
  <si>
    <t/>
  </si>
  <si>
    <t>Albi Dzeta FE</t>
  </si>
  <si>
    <t>Annecy FE</t>
  </si>
  <si>
    <t>DC</t>
  </si>
  <si>
    <t>Data Center</t>
  </si>
  <si>
    <t>Bordeaux Galilee FE</t>
  </si>
  <si>
    <t>Parking</t>
  </si>
  <si>
    <t>B1</t>
  </si>
  <si>
    <t>B2</t>
  </si>
  <si>
    <t>REGUS</t>
  </si>
  <si>
    <t>Guipavas</t>
  </si>
  <si>
    <t>B</t>
  </si>
  <si>
    <t>Commun</t>
  </si>
  <si>
    <t>Salle 3B2</t>
  </si>
  <si>
    <t>Salle B1D</t>
  </si>
  <si>
    <t>Salle 8A3</t>
  </si>
  <si>
    <t>Salle 8A4</t>
  </si>
  <si>
    <t>Salle A3D</t>
  </si>
  <si>
    <t>HRA</t>
  </si>
  <si>
    <t>Boîte aux Lettres</t>
  </si>
  <si>
    <t>ABC</t>
  </si>
  <si>
    <t>A</t>
  </si>
  <si>
    <t>C</t>
  </si>
  <si>
    <t>E</t>
  </si>
  <si>
    <t>Plazza</t>
  </si>
  <si>
    <t>8-10</t>
  </si>
  <si>
    <t>8-11</t>
  </si>
  <si>
    <t>9-11</t>
  </si>
  <si>
    <t>F</t>
  </si>
  <si>
    <t>B3</t>
  </si>
  <si>
    <t>S</t>
  </si>
  <si>
    <t>V</t>
  </si>
  <si>
    <t>N</t>
  </si>
  <si>
    <t>R1+R2</t>
  </si>
  <si>
    <t>1 HQ</t>
  </si>
  <si>
    <t>2+3</t>
  </si>
  <si>
    <t>Banking</t>
  </si>
  <si>
    <t>Difference</t>
  </si>
  <si>
    <t>Benchmark</t>
  </si>
  <si>
    <t>Bâtiment - Factures</t>
  </si>
  <si>
    <t>Site - Factures</t>
  </si>
  <si>
    <t>Electricité Factures</t>
  </si>
  <si>
    <t>Electricité Charges</t>
  </si>
  <si>
    <t>Eau</t>
  </si>
  <si>
    <t>Mixte</t>
  </si>
  <si>
    <t>Date</t>
  </si>
  <si>
    <t>Change</t>
  </si>
  <si>
    <t>Type de Chauffage for Annecy to Clima Reversible</t>
  </si>
  <si>
    <t>Reference to Annecy Charges Gaz removed</t>
  </si>
  <si>
    <t>Added Super-EPPY to Chauffage</t>
  </si>
  <si>
    <t>Added Benchmark where no records even after Super-EPPY in Chauffage</t>
  </si>
  <si>
    <t>Added Benchmark to Lauriston in Chauffage</t>
  </si>
  <si>
    <t>Added Benchmark Chaudiere a Gaz= Radiateurs a Gaz to Chauffage, if no figure for Benchmark Chaudiere a Gaz</t>
  </si>
  <si>
    <t>Added "REGUS" to Grenoble Concorde in Chauffage to enable Chauffage to find area (for benchmark)</t>
  </si>
  <si>
    <t>Added an extension of the EPPY method to Elec Charges so that it can refer to records three years old in making estimates</t>
  </si>
  <si>
    <t>Corrected "Net Coverage" in Factures so that it now includes in coverage only records for which there are data; it used to be that same as "Gross Coverage"</t>
  </si>
  <si>
    <t>Removed redundant formulae from named ranges</t>
  </si>
  <si>
    <t>Removed records for 2016 from Manhattan Charges, because they were suspiciously large and no documentation was available for them</t>
  </si>
  <si>
    <t>For Paris Manhattan, charges for 2016 are now copies of those for 2015, which are the average of those for 2014 and 2013</t>
  </si>
  <si>
    <t>(For Paris Manhattan C and N, charges are too old to be detected, and are ignored.)</t>
  </si>
  <si>
    <t>Added charges for Annecy</t>
  </si>
  <si>
    <t>Added charges for Nantes Armor Piazza</t>
  </si>
  <si>
    <t>Added records for Lille VdA</t>
  </si>
  <si>
    <t>Removed reference to Lyon Limonest 1 DC Charges from Elec Charges: this has no effect on the overall figures</t>
  </si>
  <si>
    <t>For Lille Euralille, elec charges for 2016 are now copies of those for 2015 (which are copies of those for 2014)</t>
  </si>
  <si>
    <t>For Colomiers Eolis 2, elec charges for 2016 are now copies of those for 2015</t>
  </si>
  <si>
    <t>For Paris Triangle HRA, charges for "8-11" supersede those for "8-10" and "9-11"</t>
  </si>
  <si>
    <t>For Rennes Cesson F, charges are too old to be detected, and have not been copied.</t>
  </si>
  <si>
    <t>Addition of headcount for SAB Monaco as a way of estimating consumption</t>
  </si>
  <si>
    <t>Activities</t>
  </si>
  <si>
    <t>=Configuration!$Q$28:$Q$35</t>
  </si>
  <si>
    <t>Area_Unit</t>
  </si>
  <si>
    <t>=Configuration!$A$18</t>
  </si>
  <si>
    <t>BAT_COUT</t>
  </si>
  <si>
    <t>=INDIRECT("$B$4")</t>
  </si>
  <si>
    <t>BATIMENT_CHARGES_FOR_BATIMENT</t>
  </si>
  <si>
    <t>=SUMIFS(Bâtiment!F$5:F$150, Bâtiment!$C$5:$C$150,Bâtiment!$C4)</t>
  </si>
  <si>
    <t>BATIMENT_CHARGES_FOR_SITE</t>
  </si>
  <si>
    <t>=SUMIFS(Bâtiment!F$5:F$150, Bâtiment!$A$5:$A$150,Bâtiment!$A5, Bâtiment!$G$5:$G$150,Bâtiment!$G5)</t>
  </si>
  <si>
    <t>BATIMENT_CHARGES_FOR_ZONE</t>
  </si>
  <si>
    <t>=SUMIFS(Bâtiment!F$5:F$150, Bâtiment!$E$5:$E$150,Bâtiment!$E6)</t>
  </si>
  <si>
    <t>BATIMENT_CHARGES_SOURCE</t>
  </si>
  <si>
    <t>=INDEX('Electricité Charges'!$K$3:$K$106, MATCH(Bâtiment!$A7, 'Electricité Charges'!$A$3:$A$106,0))</t>
  </si>
  <si>
    <t>BATIMENT_CHAUFFAGE_SOURCE</t>
  </si>
  <si>
    <t>=IFNA(INDEX(Chauffage!$K$5:$K$137,MATCH(Bâtiment!$C8&amp;Bâtiment!A$3,Chauffage!$C$5:$C$137&amp;Chauffage!$H$5:$H$137,0)),"Source")</t>
  </si>
  <si>
    <t>BATIMENT_COGEN_FOURNISSEUR</t>
  </si>
  <si>
    <t>=INDEX('Electricité Cogen'!$AC$5:$AC$5, MATCH(Bâtiment!$A9,'Electricité Cogen'!$A$5:$A$5,0))</t>
  </si>
  <si>
    <t>BATIMENT_COGEN_SOURCE</t>
  </si>
  <si>
    <t>=INDEX('Electricité Cogen'!$E$5:$E$5, MATCH(Bâtiment!$A10,'Electricité Cogen'!$A$5:$A$5,0))</t>
  </si>
  <si>
    <t>BATIMENT_ELEC_BENCHMARK</t>
  </si>
  <si>
    <t>=INDEX(BATIMENT_ELEC_BENCHMARKS,MATCH(Bâtiment!$F11&amp;Bâtiment!$G11,BATIMENT_ELEC_BENCHMARK_QUALITE&amp;BATIMENT_ELEC_BENCHMARK_TYPE,0))</t>
  </si>
  <si>
    <t>BATIMENT_ELEC_BENCHMARK_QUALITE</t>
  </si>
  <si>
    <t>=Bâtiment!$F$162:$F$168</t>
  </si>
  <si>
    <t>BATIMENT_ELEC_BENCHMARK_TYPE</t>
  </si>
  <si>
    <t>=Bâtiment!$G$162:$G$168</t>
  </si>
  <si>
    <t>BATIMENT_ELEC_BENCHMARKS</t>
  </si>
  <si>
    <t>=Bâtiment!$FH$162:$FH$168</t>
  </si>
  <si>
    <t>BATIMENT_FACTURES_CONSUMPTION_FOR_BATIMENT</t>
  </si>
  <si>
    <t>=SUMIFS('Electricité Factures'!$AB$5:$AB$213,'Electricité Factures'!$C$5:$C$213,Bâtiment!$C15,'Electricité Factures'!$F$5:$F$213,Bâtiment!$G15)</t>
  </si>
  <si>
    <t>BATIMENT_FACTURES_CONSUMPTION_FOR_SITE</t>
  </si>
  <si>
    <t>=SUMIFS('Electricité Factures'!$AB$5:$AB$213,'Electricité Factures'!$A$5:$A$213,Bâtiment!$A16,'Electricité Factures'!$F$5:$F$213,Bâtiment!$G16)</t>
  </si>
  <si>
    <t>BATIMENT_FACTURES_CONSUMPTION_FOR_ZONE</t>
  </si>
  <si>
    <t>=SUMIFS('Electricité Factures'!$AB$5:$AB$213, 'Electricité Factures'!$E$5:$E$213,Bâtiment!$E17,'Electricité Factures'!$F$5:$F$213,Bâtiment!$G17)</t>
  </si>
  <si>
    <t>BATIMENT_FACTURES_FOURNISSEUR</t>
  </si>
  <si>
    <t>=INDEX('Electricité Factures'!$H$3:$H$213, MATCH(Bâtiment!$A18,'Electricité Factures'!$A$3:$A$213,0))</t>
  </si>
  <si>
    <t>BATIMENT_FACTURES_SOURCE</t>
  </si>
  <si>
    <t>=INDEX('Electricité Factures'!$O$3:$O$213, MATCH(Bâtiment!$A19,'Electricité Factures'!$A$3:$A$213,0))</t>
  </si>
  <si>
    <t>BATIMENT_FACTURES_TARIF</t>
  </si>
  <si>
    <t>=INDEX('Electricité Factures'!$AM$3:$AM$213, MATCH(Bâtiment!$A20,'Electricité Factures'!$A$3:$A$213,0))</t>
  </si>
  <si>
    <t>BATIMENT_ZONE_COUNT_ON_SITE</t>
  </si>
  <si>
    <t>=COUNTIFS(Bâtiment!$A$5:$A$150,Bâtiment!$A23, Bâtiment!$G$5:$G$150, Bâtiment!$G23, Bâtiment!$N$5:$N$150,"&lt;="&amp;REPORTING_PERIOD_END_DATE,Bâtiment!$O$5:$O$150,"&gt;="&amp;REPORTING_PERIOD_START_DATE)</t>
  </si>
  <si>
    <t>BD_kWh_Litre</t>
  </si>
  <si>
    <t>=Configuration!$BX$6</t>
  </si>
  <si>
    <t>Building_Area_per_Seat_Benchmark</t>
  </si>
  <si>
    <t>=Bâtiment!$T$154</t>
  </si>
  <si>
    <t>BUILDING_OCCUPANCY_END_DATE</t>
  </si>
  <si>
    <t>=Bâtiment!$O26</t>
  </si>
  <si>
    <t>BUILDING_OCCUPANCY_START_DATE</t>
  </si>
  <si>
    <t>=Bâtiment!$N27</t>
  </si>
  <si>
    <t>Building_Quality</t>
  </si>
  <si>
    <t>=Configuration!$V$10:$V$13</t>
  </si>
  <si>
    <t>CHARGES_NIVEAUX</t>
  </si>
  <si>
    <t>='Electricité Charges'!$Q$5:$Q$106</t>
  </si>
  <si>
    <t>CHAUFFAGE_BENCHMARK_CONSOMMATION_TYPES</t>
  </si>
  <si>
    <t>=Chauffage!$H$157:$H$161</t>
  </si>
  <si>
    <t>CHAUFFAGE_BENCHMARK_CONSOMMATION_UNITAIRE</t>
  </si>
  <si>
    <t>=Chauffage!$AL$157:$AL$161</t>
  </si>
  <si>
    <t>CHAUFFAGE_BENCHMARK_COUT_TYPES</t>
  </si>
  <si>
    <t>=Chauffage!$C$143:$C$149</t>
  </si>
  <si>
    <t>CHAUFFAGE_BENCHMARK_COUT_UNITAIRE</t>
  </si>
  <si>
    <t>=Chauffage!$AY$143:$AY$149</t>
  </si>
  <si>
    <t>CHAUFFAGE_BENCHMARK_TYPES</t>
  </si>
  <si>
    <t>=Chauffage!$C$157:$C$162</t>
  </si>
  <si>
    <t>CHAUFFAGE_BENCHMARKS</t>
  </si>
  <si>
    <t>=Chauffage!$AL$157:$AL$162</t>
  </si>
  <si>
    <t>CHAUFFAGE_BUILDING_OCCUPANCY_END_DATE</t>
  </si>
  <si>
    <t>=INDEX(Bâtiment!$O$5:$O$150,MATCH(Chauffage!$C36,Bâtiment!$C$5:$C$150,0))</t>
  </si>
  <si>
    <t>CHAUFFAGE_BUILDING_OCCUPANCY_START_DATE</t>
  </si>
  <si>
    <t>=INDEX(Bâtiment!$N$5:$N$150,MATCH(Chauffage!$C37,Bâtiment!$C$5:$C$150,0))</t>
  </si>
  <si>
    <t>CHAUFFAGE_CONSUMPTION_SOURCE</t>
  </si>
  <si>
    <t>=INDIRECT("'"&amp;Chauffage!$N38&amp;"'!$F"&amp;LPR_CHAUFFAGE)</t>
  </si>
  <si>
    <t>CHAUFFAGE_CONTRACT_END_DATE</t>
  </si>
  <si>
    <t>=Chauffage!$Q39</t>
  </si>
  <si>
    <t>CHAUFFAGE_CONTRACT_START_DATE</t>
  </si>
  <si>
    <t>=Chauffage!$P40</t>
  </si>
  <si>
    <t>CHAUFFAGE_EARLIER_OF_RECORDS_REPORTING_PERIOD_OCCUPANCY_AND_CONTRACT_END_DATES</t>
  </si>
  <si>
    <t>=IF(CHAUFFAGE_EARLIEST_OF_REPORTING_PERIOD_OCCUPANCY_AND_CONTRACT_END_DATES&lt;CHAUFFAGE_RECORDS_END_DATES, CHAUFFAGE_EARLIEST_OF_REPORTING_PERIOD_OCCUPANCY_AND_CONTRACT_END_DATES, CHAUFFAGE_RECORDS_END_DATES)</t>
  </si>
  <si>
    <t>CHAUFFAGE_EARLIER_OF_REPORTING_PERIOD_AND_OCCUPANCY_END_DATES</t>
  </si>
  <si>
    <t>=MIN(CHAUFFAGE_OCCUPANCY_END_DATE,REPORTING_PERIOD_END_DATE)</t>
  </si>
  <si>
    <t>CHAUFFAGE_EARLIER_OF_REPORTING_PERIOD_AND_RECORDS_END_DATES</t>
  </si>
  <si>
    <t>=MIN(REPORTING_PERIOD_END_DATE, CHAUFFAGE_RECORDS_END_DATE)</t>
  </si>
  <si>
    <t>CHAUFFAGE_EARLIER_OF_REPORTING_PERIOD_EPPY_AND_OCCUPANCY_END_DATES</t>
  </si>
  <si>
    <t>=MIN(REPORTING_PERIOD_EPPY_END_DATE, CHAUFFAGE_OCCUPANCY_END_DATE)</t>
  </si>
  <si>
    <t>CHAUFFAGE_EARLIEST_OF_RECORDS_GAP_AND_REPORTING_PERIOD_EPPY_OCCUPANCY_AND_CONTRACT_END_DATES</t>
  </si>
  <si>
    <t>=MIN(CHAUFFAGE_OCCUPANCY_END_DATE, CHAUFFAGE_CONTRACT_END_DATE, REPORTING_PERIOD_EPPY_END_DATE, CHAUFFAGE_RECORDS_GAP_EPPY_END_DATE)</t>
  </si>
  <si>
    <t>CHAUFFAGE_EARLIEST_OF_RECORDS_GAP_AND_REPORTING_PERIOD_SUPER_EPPY_OCCUPANCY_AND_CONTRACT_END_DATES</t>
  </si>
  <si>
    <t>=MIN(CHAUFFAGE_OCCUPANCY_END_DATE, CHAUFFAGE_CONTRACT_END_DATE, REPORTING_PERIOD_SUPER_EPPY_END_DATE, CHAUFFAGE_RECORDS_GAP_SUPER_EPPY_END_DATE)</t>
  </si>
  <si>
    <t>CHAUFFAGE_EARLIEST_OF_RECORDS_GAP_EPPY_OCCUPANCY_AND_CONTRACT_END_DATES</t>
  </si>
  <si>
    <t>=MIN(CHAUFFAGE_OCCUPANCY_END_DATE, CHAUFFAGE_RECORDS_GAP_EPPY_END_DATE, CHAUFFAGE_CONTRACT_END_DATE)</t>
  </si>
  <si>
    <t>CHAUFFAGE_EARLIEST_OF_RECORDS_GAP_SUPER_EPPY_OCCUPANCY_AND_CONTRACT_END_DATES</t>
  </si>
  <si>
    <t>=MIN(CHAUFFAGE_CONTRACT_END_DATE, CHAUFFAGE_OCCUPANCY_END_DATE, CHAUFFAGE_RECORDS_GAP_SUPER_EPPY_END_DATE)</t>
  </si>
  <si>
    <t>CHAUFFAGE_EARLIEST_OF_RECORDS_RECORDS_GAP_AND_REPORTING_PERIOD_EPPY_OCCUPANCY_AND_CONTRACT_END_DATES</t>
  </si>
  <si>
    <t>=IF(CHAUFFAGE_EARLIEST_OF_RECORDS_GAP_AND_REPORTING_PERIOD_EPPY_OCCUPANCY_AND_CONTRACT_END_DATES&lt;CHAUFFAGE_RECORDS_END_DATES, CHAUFFAGE_EARLIEST_OF_RECORDS_GAP_AND_REPORTING_PERIOD_EPPY_OCCUPANCY_AND_CONTRACT_END_DATES, CHAUFFAGE_RECORDS_END_DATES)</t>
  </si>
  <si>
    <t>CHAUFFAGE_EARLIEST_OF_RECORDS_RECORDS_GAP_AND_REPORTING_PERIOD_SUPER_EPPY_OCCUPANCY_AND_CONTRACT_END_DATES</t>
  </si>
  <si>
    <t xml:space="preserve">=CHAUFFAGE_EARLIEST_OF_RECORDS_GAP_AND_REPORTING_PERIOD_SUPER_EPPY_OCCUPANCY_AND_CONTRACT_END_DATES&lt;CHAUFFAGE_RECORDS_END_DATES  CHAUFFAGE_EARLIEST_OF_RECORDS_GAP_AND_REPORTING_PERIOD_SUPER_EPPY_OCCUPANCY_AND_CONTRACT_END_DATES  </t>
  </si>
  <si>
    <t>CHAUFFAGE_EARLIEST_OF_RECORDS_REPORTING_PERIOD_OCCUPANCY_AND_CONTRACT_END_DATES</t>
  </si>
  <si>
    <t>=MIN(CHAUFFAGE_RECORDS_END_DATE, REPORTING_PERIOD_END_DATE, CHAUFFAGE_OCCUPANCY_END_DATE, CHAUFFAGE_CONTRACT_END_DATE)</t>
  </si>
  <si>
    <t>CHAUFFAGE_EARLIEST_OF_REPORTING_PERIOD_OCCUPANCY_AND_CONTRACT_END_DATES</t>
  </si>
  <si>
    <t>=MIN(CHAUFFAGE_OCCUPANCY_END_DATE, CHAUFFAGE_CONTRACT_END_DATE, REPORTING_PERIOD_END_DATE)</t>
  </si>
  <si>
    <t>CHAUFFAGE_EPPY_CONSUMPTION</t>
  </si>
  <si>
    <t>=Chauffage!$AF53</t>
  </si>
  <si>
    <t>CHAUFFAGE_EPPY_COST</t>
  </si>
  <si>
    <t>=Chauffage!$AU54</t>
  </si>
  <si>
    <t>CHAUFFAGE_EPPY_Net_Coverage</t>
  </si>
  <si>
    <t>=Chauffage!$Z55+Chauffage!$AC55</t>
  </si>
  <si>
    <t>CHAUFFAGE_Estimation_Method</t>
  </si>
  <si>
    <t>=Configuration!$B$4</t>
  </si>
  <si>
    <t>CHAUFFAGE_Estimation_Method_Index</t>
  </si>
  <si>
    <t>=MATCH(CHAUFFAGE_Estimation_Method, Estimation_Methods,0)</t>
  </si>
  <si>
    <t>CHAUFFAGE_FOURNISSEUR_CT</t>
  </si>
  <si>
    <t>=INDIRECT("'"&amp;Chauffage!$N58&amp;"'!$T$"&amp;LPR_CHAUFFAGE)</t>
  </si>
  <si>
    <t>CHAUFFAGE_FOURNISSEUR_CU</t>
  </si>
  <si>
    <t>=INDIRECT("'"&amp;Chauffage!$N59&amp;"'!$P$"&amp;LPR_CHAUFFAGE)</t>
  </si>
  <si>
    <t>CHAUFFAGE_FOURNISSEUR_GAZ</t>
  </si>
  <si>
    <t>=INDIRECT("'"&amp;Chauffage!$N60&amp;"'!$O"&amp;"$"&amp;LPR_CHAUFFAGE)</t>
  </si>
  <si>
    <t>CHAUFFAGE_FOURNISSEUR_PCB</t>
  </si>
  <si>
    <t>=INDIRECT("'"&amp;Chauffage!$N61&amp;"'!$U$"&amp;LPR_CHAUFFAGE)</t>
  </si>
  <si>
    <t>CHAUFFAGE_Gross_Coverage</t>
  </si>
  <si>
    <t>=Chauffage!$T62</t>
  </si>
  <si>
    <t>CHAUFFAGE_LATEST_OF_RECORDS_GAP_AND_REPORTING_PERIOD_EPPY_OCCUPANCY_AND_CONTRACT_START_DATES</t>
  </si>
  <si>
    <t>=MAX(CHAUFFAGE_RECORDS_GAP_EPPY_START_DATE, REPORTING_PERIOD_EPPY_START_DATE, CHAUFFAGE_OCCUPANCY_START_DATE, CHAUFFAGE_CONTRACT_START_DATE)</t>
  </si>
  <si>
    <t>CHAUFFAGE_LATEST_OF_RECORDS_GAP_AND_REPORTING_PERIOD_EPPY_OCCUPANCY_AND_CONTRACT_START_DATES_CORRECTED</t>
  </si>
  <si>
    <t>=CHAUFFAGE_LATEST_OF_RECORDS_GAP_AND_REPORTING_PERIOD_EPPY_OCCUPANCY_AND_CONTRACT_START_DATES-1</t>
  </si>
  <si>
    <t>CHAUFFAGE_LATEST_OF_RECORDS_GAP_AND_REPORTING_PERIOD_SUPER_EPPY_OCCUPANCY_AND_CONTRACT_START_DATES</t>
  </si>
  <si>
    <t>=MAX(CHAUFFAGE_RECORDS_GAP_SUPER_EPPY_START_DATE, REPORTING_PERIOD_SUPER_EPPY_START_DATE, CHAUFFAGE_OCCUPANCY_START_DATE, CHAUFFAGE_CONTRACT_START_DATE)</t>
  </si>
  <si>
    <t>CHAUFFAGE_LATEST_OF_RECORDS_GAP_AND_REPORTING_PERIOD_SUPER_EPPY_OCCUPANCY_AND_CONTRACT_START_DATES_CORRECTED</t>
  </si>
  <si>
    <t>=CHAUFFAGE_LATEST_OF_RECORDS_GAP_AND_REPORTING_PERIOD_SUPER_EPPY_OCCUPANCY_AND_CONTRACT_START_DATES-1</t>
  </si>
  <si>
    <t>CHAUFFAGE_LATEST_OF_RECORDS_GAP_EPPY_OCCUPANCY_AND_CONTRACT_START_DATES</t>
  </si>
  <si>
    <t>=MAX(CHAUFFAGE_RECORDS_GAP_EPPY_START_DATE, CHAUFFAGE_OCCUPANCY_START_DATE, CHAUFFAGE_CONTRACT_START_DATE)</t>
  </si>
  <si>
    <t>CHAUFFAGE_LATEST_OF_RECORDS_GAP_EPPY_OCCUPANCY_AND_CONTRACT_START_DATES_CORRECTED</t>
  </si>
  <si>
    <t>=MAX(CHAUFFAGE_LATEST_OF_RECORDS_GAP_EPPY_OCCUPANCY_AND_CONTRACT_START_DATES, REPORTING_PERIOD_EPPY_START_DATE)-1</t>
  </si>
  <si>
    <t>CHAUFFAGE_LATEST_OF_RECORDS_GAP_SUPER_EPPY_OCCUPANCY_AND_CONTRACT_START_DATES</t>
  </si>
  <si>
    <t>=MAX(CHAUFFAGE_CONTRACT_START_DATE, CHAUFFAGE_RECORDS_GAP_SUPER_EPPY_START_DATE, CHAUFFAGE_OCCUPANCY_START_DATE, REPORTING_PERIOD_SUPER_EPPY_START_DATE)</t>
  </si>
  <si>
    <t>CHAUFFAGE_LATEST_OF_RECORDS_GAP_SUPER_EPPY_OCCUPANCY_AND_CONTRACT_START_DATES_CORRECTED</t>
  </si>
  <si>
    <t>=CHAUFFAGE_LATEST_OF_RECORDS_GAP_SUPER_EPPY_OCCUPANCY_AND_CONTRACT_START_DATES-1</t>
  </si>
  <si>
    <t>CHAUFFAGE_LATEST_OF_RECORDS_RECORDS_GAP_AND_REPORTING_PERIOD_EPPY_OCCUPANCY_AND_CONTRACT_START_DATES_CORRECTED</t>
  </si>
  <si>
    <t xml:space="preserve">=CHAUFFAGE_LATEST_OF_RECORDS_GAP_AND_REPORTING_PERIOD_EPPY_OCCUPANCY_AND_CONTRACT_START_DATES_CORRECTED&gt;CHAUFFAGE_RECORDS_START_DATES_CORRECTED  CHAUFFAGE_LATEST_OF_RECORDS_GAP_AND_REPORTING_PERIOD_EPPY_OCCUPANCY_AND_CONTRACT_START_DATES_CORRECTED  </t>
  </si>
  <si>
    <t>CHAUFFAGE_LATEST_OF_RECORDS_RECORDS_GAP_AND_REPORTING_PERIOD_SUPER_EPPY_OCCUPANCY_AND_CONTRACT_START_DATES_CORRECTED</t>
  </si>
  <si>
    <t xml:space="preserve">=CHAUFFAGE_LATEST_OF_RECORDS_GAP_AND_REPORTING_PERIOD_SUPER_EPPY_OCCUPANCY_AND_CONTRACT_START_DATES_CORRECTED&gt;CHAUFFAGE_RECORDS_START_DATES_CORRECTED  </t>
  </si>
  <si>
    <t>CHAUFFAGE_LATEST_OF_RECORDS_REPORTING_PERIOD_OCCUPANCY_AND_CONTRACT_START_DATES_CORRECTED</t>
  </si>
  <si>
    <t>=IF(CHAUFFAGE_LATEST_OF_REPORTING_PERIOD_OCCUPANCY_AND_CONTRACT_START_DATES_CORRECTED&gt;CHAUFFAGE_RECORDS_START_DATES_CORRECTED, CHAUFFAGE_LATEST_OF_REPORTING_PERIOD_OCCUPANCY_AND_CONTRACT_START_DATES_CORRECTED, CHAUFFAGE_RECORDS_START_DATES_CORRECTED)</t>
  </si>
  <si>
    <t>CHAUFFAGE_LATEST_OF_REPORTING_PERIOD_OCCUPANCY_AND_CONTRACT_START_DATES</t>
  </si>
  <si>
    <t>=MAX(CHAUFFAGE_OCCUPANCY_START_DATE, CHAUFFAGE_CONTRACT_START_DATE, REPORTING_PERIOD_START_DATE)</t>
  </si>
  <si>
    <t>CHAUFFAGE_LATEST_OF_REPORTING_PERIOD_OCCUPANCY_AND_CONTRACT_START_DATES_CORRECTED</t>
  </si>
  <si>
    <t>=CHAUFFAGE_LATEST_OF_REPORTING_PERIOD_OCCUPANCY_AND_CONTRACT_START_DATES-1</t>
  </si>
  <si>
    <t>CHAUFFAGE_LEVEL_NUMBER</t>
  </si>
  <si>
    <t>=INDEX(LEVEL_NUMBERS, MATCH(Chauffage!$U76,LEVELS,0))</t>
  </si>
  <si>
    <t>CHAUFFAGE_MOST_RECENT_RECORD</t>
  </si>
  <si>
    <t>=INDIRECT("'"&amp;Chauffage!$N77&amp;"'!$C"&amp;LPR_CHAUFFAGE)</t>
  </si>
  <si>
    <t>CHAUFFAGE_NIVEAUX</t>
  </si>
  <si>
    <t>=Chauffage!$U$5:$U$137</t>
  </si>
  <si>
    <t>CHAUFFAGE_OCCUPANCY_END_DATE</t>
  </si>
  <si>
    <t>=CHOOSE(CHAUFFAGE_LEVEL_NUMBER, CHAUFFAGE_SITE_OCCUPANCY_END_DATE, CHAUFFAGE_BUILDING_OCCUPANCY_END_DATE, CHAUFFAGE_ZONE_OCCUPANCY_END_DATE)</t>
  </si>
  <si>
    <t>CHAUFFAGE_OCCUPANCY_START_DATE</t>
  </si>
  <si>
    <t>=CHOOSE(CHAUFFAGE_LEVEL_NUMBER, CHAUFFAGE_SITE_OCCUPANCY_START_DATE, CHAUFFAGE_BUILDING_OCCUPANCY_START_DATE, CHAUFFAGE_ZONE_OCCUPANCY_START_DATE)</t>
  </si>
  <si>
    <t>CHAUFFAGE_OVERLAP_OF_REPORTING_PERIOD_OCCUPANCY_AND_CONTRACT</t>
  </si>
  <si>
    <t>=CHAUFFAGE_EARLIEST_OF_REPORTING_PERIOD_OCCUPANCY_AND_CONTRACT_END_DATES-CHAUFFAGE_LATEST_OF_REPORTING_PERIOD_OCCUPANCY_AND_CONTRACT_START_DATES_CORRECTED</t>
  </si>
  <si>
    <t>CHAUFFAGE_PRORATED_CONSUMPTION</t>
  </si>
  <si>
    <t>=Chauffage!$Y82</t>
  </si>
  <si>
    <t>CHAUFFAGE_PRORATED_COST</t>
  </si>
  <si>
    <t>=Chauffage!$AP83</t>
  </si>
  <si>
    <t>CHAUFFAGE_RECORDS_CHARGES_TARIF</t>
  </si>
  <si>
    <t>=INDIRECT("'"&amp;Chauffage!$N84&amp;"'!P$"&amp;LPR_CHAUFFAGE)</t>
  </si>
  <si>
    <t>CHAUFFAGE_RECORDS_COGEN_CONSUMPTION</t>
  </si>
  <si>
    <t>=INDIRECT("'"&amp;Chauffage!$N85&amp;"'!H$7:H$"&amp;LPR_CHAUFFAGE)</t>
  </si>
  <si>
    <t>CHAUFFAGE_RECORDS_COGEN_COST</t>
  </si>
  <si>
    <t>=INDIRECT("'"&amp;Chauffage!$N86&amp;"'!N$7:N$"&amp;LPR_CHAUFFAGE)</t>
  </si>
  <si>
    <t>CHAUFFAGE_RECORDS_CONSUMPTION_BY_TYPE</t>
  </si>
  <si>
    <t>=Chauffage!$AI$143:$AI$152</t>
  </si>
  <si>
    <t>CHAUFFAGE_RECORDS_CONSUMPTION_CT</t>
  </si>
  <si>
    <t>=INDIRECT("'"&amp;Chauffage!$N88&amp;"'!D$7:D$"&amp;LPR_CHAUFFAGE)</t>
  </si>
  <si>
    <t>CHAUFFAGE_RECORDS_CONSUMPTIONS</t>
  </si>
  <si>
    <t>=INDIRECT("'"&amp;Chauffage!$N89&amp;"'!D$7:D$"&amp;LPR_CHAUFFAGE)</t>
  </si>
  <si>
    <t>CHAUFFAGE_RECORDS_CONSUMPTIONS_SIGN</t>
  </si>
  <si>
    <t>=IF(LEN(CHAUFFAGE_RECORDS_CONSUMPTIONS)=0,0,CHOOSE(SIGN(CHAUFFAGE_RECORDS_CONSUMPTIONS)+2,-1,1,1))</t>
  </si>
  <si>
    <t>CHAUFFAGE_RECORDS_COST_BY_TYPE</t>
  </si>
  <si>
    <t>=Chauffage!$AX$145:$AX$155</t>
  </si>
  <si>
    <t>CHAUFFAGE_RECORDS_COSTS_CT</t>
  </si>
  <si>
    <t>=INDIRECT("'"&amp;Chauffage!$N92&amp;"'!H$7:H$"&amp;LPR_CHAUFFAGE)</t>
  </si>
  <si>
    <t>CHAUFFAGE_RECORDS_COSTS_MONTANT</t>
  </si>
  <si>
    <t>=INDIRECT("'"&amp;Chauffage!$N93&amp;"'!H$7:H$"&amp;LPR_CHAUFFAGE)</t>
  </si>
  <si>
    <t>CHAUFFAGE_RECORDS_DATES</t>
  </si>
  <si>
    <t>=INDIRECT("'"&amp;Chauffage!$N94&amp;"'!A$7:A$"&amp;LPR_CHAUFFAGE)</t>
  </si>
  <si>
    <t>CHAUFFAGE_RECORDS_DATES_CORRECTION</t>
  </si>
  <si>
    <t>=INDEX(Date_Corrections,MATCH(INDIRECT("'"&amp;Chauffage!$N95&amp;"'!$B$5"),Correction_Options,0),4)</t>
  </si>
  <si>
    <t>CHAUFFAGE_RECORDS_DURATION</t>
  </si>
  <si>
    <t>=CHAUFFAGE_RECORDS_END_DATE-CHAUFFAGE_RECORDS_START_DATE_CORRECTED</t>
  </si>
  <si>
    <t>CHAUFFAGE_RECORDS_DURATIONS</t>
  </si>
  <si>
    <t>=CHAUFFAGE_RECORDS_END_DATES-CHAUFFAGE_RECORDS_START_DATES_CORRECTED</t>
  </si>
  <si>
    <t>CHAUFFAGE_RECORDS_END_AFTER_LATEST_OF_RECORDS_GAP_EPPY_OCCUPANCY_AND_CONTRACT_START_DATES_CORRECTED</t>
  </si>
  <si>
    <t>=--(CHAUFFAGE_RECORDS_END_DATES&gt;CHAUFFAGE_LATEST_OF_RECORDS_GAP_EPPY_OCCUPANCY_AND_CONTRACT_START_DATES_CORRECTED)</t>
  </si>
  <si>
    <t>CHAUFFAGE_RECORDS_END_AFTER_LATEST_OF_RECORDS_GAP_SUPER_EPPY_OCCUPANCY_AND_CONTRACT_START_DATES_CORRECTED</t>
  </si>
  <si>
    <t>=--(CHAUFFAGE_RECORDS_END_DATES&gt;CHAUFFAGE_LATEST_OF_RECORDS_GAP_SUPER_EPPY_OCCUPANCY_AND_CONTRACT_START_DATES_CORRECTED)</t>
  </si>
  <si>
    <t>CHAUFFAGE_RECORDS_END_AFTER_LATEST_OF_REPORTING_PERIOD_OCCUPANCY_AND_CONTRACT_START_DATES_CORRECTED</t>
  </si>
  <si>
    <t>=--(CHAUFFAGE_RECORDS_END_DATES&gt;CHAUFFAGE_LATEST_OF_REPORTING_PERIOD_OCCUPANCY_AND_CONTRACT_START_DATES_CORRECTED)</t>
  </si>
  <si>
    <t>CHAUFFAGE_RECORDS_END_DATE</t>
  </si>
  <si>
    <t>=MAX(CHAUFFAGE_RECORDS_END_DATES)</t>
  </si>
  <si>
    <t>CHAUFFAGE_RECORDS_END_DATES</t>
  </si>
  <si>
    <t>=INDIRECT("'"&amp;Chauffage!$N102&amp;"'!C$7:C$"&amp;LPR_CHAUFFAGE)</t>
  </si>
  <si>
    <t>CHAUFFAGE_RECORDS_EPPY_END_DATE</t>
  </si>
  <si>
    <t>=DATE(YEAR(CHAUFFAGE_RECORDS_END_DATE)-1, MONTH(CHAUFFAGE_RECORDS_END_DATE), IF(AND(MONTH(DATE(YEAR(CHAUFFAGE_RECORDS_END_DATE),2,29))=2, DAY(CHAUFFAGE_RECORDS_END_DATE)=29), DAY(CHAUFFAGE_RECORDS_END_DATE)-1, DAY(CHAUFFAGE_RECORDS_END_DATE)))</t>
  </si>
  <si>
    <t>CHAUFFAGE_RECORDS_GAP_EPPY_DURATION</t>
  </si>
  <si>
    <t>=CHAUFFAGE_RECORDS_GAP_EPPY_END_DATE-CHAUFFAGE_RECORDS_GAP_EPPY_START_DATE_CORRECTED</t>
  </si>
  <si>
    <t>CHAUFFAGE_RECORDS_GAP_EPPY_END_DATE</t>
  </si>
  <si>
    <t>=MAX( CHAUFFAGE_EARLIER_OF_REPORTING_PERIOD_EPPY_AND_OCCUPANCY_END_DATES, CHAUFFAGE_RECORDS_GAP_EPPY_START_DATE_CORRECTED)</t>
  </si>
  <si>
    <t>CHAUFFAGE_RECORDS_GAP_EPPY_START_DATE</t>
  </si>
  <si>
    <t xml:space="preserve">=YEAR(CHAUFFAGE_EARLIER_OF_REPORTING_PERIOD_AND_RECORDS_END_DATES)-1  MONTH(CHAUFFAGE_EARLIER_OF_REPORTING_PERIOD_AND_RECORDS_END_DATES) MONTH(DATE(YEAR(CHAUFFAGE_EARLIER_OF_REPORTING_PERIOD_AND_RECORDS_END_DATES),2,29))=2 </t>
  </si>
  <si>
    <t>CHAUFFAGE_RECORDS_GAP_EPPY_START_DATE_CORRECTED</t>
  </si>
  <si>
    <t>=MAX(CHAUFFAGE_RECORDS_GAP_EPPY_START_DATE, REPORTING_PERIOD_EPPY_START_DATE)-1</t>
  </si>
  <si>
    <t>CHAUFFAGE_RECORDS_GAP_SUPER_EPPY_DURATION</t>
  </si>
  <si>
    <t>=CHAUFFAGE_RECORDS_GAP_SUPER_EPPY_END_DATE-CHAUFFAGE_RECORDS_GAP_SUPER_EPPY_START_DATE_CORRECTED</t>
  </si>
  <si>
    <t>CHAUFFAGE_RECORDS_GAP_SUPER_EPPY_END_DATE</t>
  </si>
  <si>
    <t xml:space="preserve">=YEAR(CHAUFFAGE_EARLIER_OF_REPORTING_PERIOD_AND_OCCUPANCY_END_DATES)-2  MONTH(CHAUFFAGE_EARLIER_OF_REPORTING_PERIOD_AND_OCCUPANCY_END_DATES) MONTH(DATE(YEAR(CHAUFFAGE_EARLIER_OF_REPORTING_PERIOD_AND_OCCUPANCY_END_DATES),2,29))=2 </t>
  </si>
  <si>
    <t>CHAUFFAGE_RECORDS_GAP_SUPER_EPPY_START_DATE</t>
  </si>
  <si>
    <t>=DATE(YEAR(CHAUFFAGE_RECORDS_END_DATE)-2, MONTH(CHAUFFAGE_RECORDS_END_DATE), IF(AND(MONTH(DATE(YEAR(CHAUFFAGE_RECORDS_END_DATE),2,29))=2, DAY(CHAUFFAGE_RECORDS_END_DATE)=29), DAY(CHAUFFAGE_RECORDS_END_DATE)-1, DAY(CHAUFFAGE_RECORDS_END_DATE)))+1</t>
  </si>
  <si>
    <t>CHAUFFAGE_RECORDS_GAP_SUPER_EPPY_START_DATE_CORRECTED</t>
  </si>
  <si>
    <t>=MAX(CHAUFFAGE_RECORDS_GAP_SUPER_EPPY_START_DATE, REPORTING_PERIOD_SUPER_EPPY_START_DATE, CHAUFFAGE_RECORDS_EPPY_END_DATE+1)-1</t>
  </si>
  <si>
    <t>CHAUFFAGE_RECORDS_HUILE_COST</t>
  </si>
  <si>
    <t>=INDIRECT("'"&amp;Chauffage!$N112&amp;"'!J$7:J$"&amp;LPR_CHAUFFAGE)</t>
  </si>
  <si>
    <t>CHAUFFAGE_RECORDS_INCLUDED</t>
  </si>
  <si>
    <t>=--(CHAUFFAGE_RECORDS_DATES&lt;&gt;"")</t>
  </si>
  <si>
    <t>CHAUFFAGE_RECORDS_START_BEFORE_EARLIEST_OF_RECORDS_GAP_EPPY_OCCUPANCY_AND_CONTRACT_END_DATES</t>
  </si>
  <si>
    <t>=--(CHAUFFAGE_RECORDS_START_DATES_CORRECTED&lt;CHAUFFAGE_EARLIEST_OF_RECORDS_GAP_EPPY_OCCUPANCY_AND_CONTRACT_END_DATES)</t>
  </si>
  <si>
    <t>CHAUFFAGE_RECORDS_START_BEFORE_EARLIEST_OF_RECORDS_GAP_SUPER_EPPY_OCCUPANCY_AND_CONTRACT_END_DATES</t>
  </si>
  <si>
    <t>=--(CHAUFFAGE_RECORDS_START_DATES_CORRECTED&lt;CHAUFFAGE_EARLIEST_OF_RECORDS_GAP_SUPER_EPPY_OCCUPANCY_AND_CONTRACT_END_DATES)</t>
  </si>
  <si>
    <t>CHAUFFAGE_RECORDS_START_BEFORE_EARLIEST_OF_REPORTING_PERIOD_OCCUPANCY_AND_CONTRACT_END_DATES</t>
  </si>
  <si>
    <t>=--(CHAUFFAGE_RECORDS_START_DATES_CORRECTED&lt;CHAUFFAGE_EARLIEST_OF_REPORTING_PERIOD_OCCUPANCY_AND_CONTRACT_END_DATES)</t>
  </si>
  <si>
    <t>CHAUFFAGE_RECORDS_START_DATE</t>
  </si>
  <si>
    <t>=MIN(CHAUFFAGE_RECORDS_START_DATES)</t>
  </si>
  <si>
    <t>CHAUFFAGE_RECORDS_START_DATE_CORRECTED</t>
  </si>
  <si>
    <t>=CHAUFFAGE_RECORDS_START_DATE-CHAUFFAGE_RECORDS_DATES_CORRECTION</t>
  </si>
  <si>
    <t>CHAUFFAGE_RECORDS_START_DATES</t>
  </si>
  <si>
    <t>=INDIRECT("'"&amp;Chauffage!$N119&amp;"'!B$7:B$"&amp;LPR_CHAUFFAGE)</t>
  </si>
  <si>
    <t>CHAUFFAGE_RECORDS_START_DATES_CORRECTED</t>
  </si>
  <si>
    <t>=CHAUFFAGE_RECORDS_START_DATES-CHAUFFAGE_RECORDS_DATES_CORRECTION</t>
  </si>
  <si>
    <t>CHAUFFAGE_RESPONSABLES</t>
  </si>
  <si>
    <t>=Chauffage!$I$5:$I$137</t>
  </si>
  <si>
    <t>CHAUFFAGE_SITE_OCCUPANCY_END_DATE</t>
  </si>
  <si>
    <t>=INDEX(Site!$L$5:$L$121,MATCH(Chauffage!$A122,Site!$A$5:$A$121,0))</t>
  </si>
  <si>
    <t>CHAUFFAGE_SITE_OCCUPANCY_START_DATE</t>
  </si>
  <si>
    <t>=INDEX(Site!$K$5:$K$121,MATCH(Chauffage!$A123,Site!$A$5:$A$121,0))</t>
  </si>
  <si>
    <t>CHAUFFAGE_SOURCE</t>
  </si>
  <si>
    <t>=INDIRECT("'"&amp;Chauffage!$N124&amp;"'!$B$2")</t>
  </si>
  <si>
    <t>CHAUFFAGE_SOURCE_HEADING</t>
  </si>
  <si>
    <t>=INDIRECT(CONCATENATE("'",Chauffage!$N125,"'!$B$3"))</t>
  </si>
  <si>
    <t>CHAUFFAGE_STATUS</t>
  </si>
  <si>
    <t>=INDIRECT("'"&amp;Chauffage!$N126&amp;"'!$K$1")</t>
  </si>
  <si>
    <t>CHAUFFAGE_SURFACE_PRORATA</t>
  </si>
  <si>
    <t>=INDEX(Bâtiment!$Q$5:$Q$150,MATCH(Chauffage!$C127,Bâtiment!$C$5:$C$150,0))</t>
  </si>
  <si>
    <t>CHAUFFAGE_TARIF</t>
  </si>
  <si>
    <t>=INDIRECT("'"&amp;Chauffage!$N128&amp;"'!$Q"&amp;LPR_CHAUFFAGE)</t>
  </si>
  <si>
    <t>CHAUFFAGE_TARIF_GAZ</t>
  </si>
  <si>
    <t>=INDIRECT("'"&amp;Chauffage!$N129&amp;"'!$P"&amp;"$"&amp;LPR_CHAUFFAGE)</t>
  </si>
  <si>
    <t>CHAUFFAGE_TYPES_ENGLISH</t>
  </si>
  <si>
    <t>=Configuration!$S$4:$S$25</t>
  </si>
  <si>
    <t>CHAUFFAGE_TYPES_FRENCH</t>
  </si>
  <si>
    <t>=Configuration!$Q$4:$Q$25</t>
  </si>
  <si>
    <t>CHAUFFAGE_TYPES_FRENCH_ABBR</t>
  </si>
  <si>
    <t>=Configuration!$Q$4:$R$25</t>
  </si>
  <si>
    <t>CHAUFFAGE_TYPES_USED</t>
  </si>
  <si>
    <t>=Chauffage!$H$143:$H$152</t>
  </si>
  <si>
    <t>CHAUFFAGE_UNITE</t>
  </si>
  <si>
    <t>=INDIRECT("'"&amp;Chauffage!$N134&amp;"'!E"&amp;LPR_CHAUFFAGE)</t>
  </si>
  <si>
    <t>COGEN_BUILDING_OCCUPANCY_END_DATE</t>
  </si>
  <si>
    <t>=INDEX(Bâtiment!$O$5:$O$150,MATCH('Electricité Cogen'!$C135,Bâtiment!$C$5:$C$150,0))</t>
  </si>
  <si>
    <t>COGEN_BUILDING_OCCUPANCY_START_DATE</t>
  </si>
  <si>
    <t>=INDEX(Bâtiment!$N$5:$N$150,MATCH('Electricité Cogen'!$C136,Bâtiment!$C$5:$C$150,0))</t>
  </si>
  <si>
    <t>COGEN_EARLIER_OF_RECORDS_GAP_AND_REPORTING_PERIOD_EPPY_AND_OCCUPANCY_END_DATES</t>
  </si>
  <si>
    <t>=MAX(MIN(COGEN_RECORDS_GAP_EPPY_END_DATE, REPORTING_PERIOD_EPPY_END_DATE, COGEN_BUILDING_OCCUPANCY_END_DATE), COGEN_RECORDS_GAP_EPPY_START_DATE_CORRECTED)</t>
  </si>
  <si>
    <t>COGEN_EARLIER_OF_RECORDS_GAP_EPPY_AND_BUILDING_OCCUPANCY_END_DATES</t>
  </si>
  <si>
    <t>=MIN(COGEN_BUILDING_OCCUPANCY_END_DATE,COGEN_RECORDS_GAP_EPPY_END_DATE)</t>
  </si>
  <si>
    <t>COGEN_EARLIER_OF_RECORDS_REPORTING_PERIOD_AND_BUILDING_OCCUPANCY_END_DATES</t>
  </si>
  <si>
    <t>=IF(COGEN_EARLIER_OF_REPORTING_PERIOD_AND_BUILDING_OCCUPANCY_END_DATES&lt;COGEN_RECORDS_END_DATES, COGEN_EARLIER_OF_REPORTING_PERIOD_AND_BUILDING_OCCUPANCY_END_DATES, COGEN_RECORDS_END_DATES)</t>
  </si>
  <si>
    <t>COGEN_EARLIER_OF_REPORTING_PERIOD_AND_BUILDING_OCCUPANCY_END_DATES</t>
  </si>
  <si>
    <t>=MIN(COGEN_BUILDING_OCCUPANCY_END_DATE,REPORTING_PERIOD_END_DATE)</t>
  </si>
  <si>
    <t>COGEN_EARLIER_OF_REPORTING_PERIOD_AND_RECORDS_END_DATES</t>
  </si>
  <si>
    <t>=MIN(REPORTING_PERIOD_END_DATE, COGEN_RECORDS_END_DATE)</t>
  </si>
  <si>
    <t>COGEN_EARLIEST_OF_RECORDS_RECORDS_GAP_AND_REPORTING_PERIOD_EPPY_AND_OCCUPANCY_END_DATES</t>
  </si>
  <si>
    <t>=IF(COGEN_EARLIER_OF_RECORDS_GAP_AND_REPORTING_PERIOD_EPPY_AND_OCCUPANCY_END_DATES&lt;COGEN_RECORDS_END_DATES, COGEN_EARLIER_OF_RECORDS_GAP_AND_REPORTING_PERIOD_EPPY_AND_OCCUPANCY_END_DATES, COGEN_RECORDS_END_DATES)</t>
  </si>
  <si>
    <t>COGEN_EPPY_CONSUMPTION</t>
  </si>
  <si>
    <t>='Electricité Cogen'!$Q143</t>
  </si>
  <si>
    <t>COGEN_EPPY_COST</t>
  </si>
  <si>
    <t>='Electricité Cogen'!$Y144</t>
  </si>
  <si>
    <t>COGEN_EPPY_Net_Coverage</t>
  </si>
  <si>
    <t>='Electricité Cogen'!$O145</t>
  </si>
  <si>
    <t>COGEN_Estimation_Method</t>
  </si>
  <si>
    <t>=Configuration!$B$5</t>
  </si>
  <si>
    <t>COGEN_Estimation_Method_Index</t>
  </si>
  <si>
    <t>=MATCH(COGEN_Estimation_Method, Estimation_Methods,0)</t>
  </si>
  <si>
    <t>COGEN_Gross_Coverage</t>
  </si>
  <si>
    <t>='Electricité Cogen'!$J148</t>
  </si>
  <si>
    <t>COGEN_LATER_OF_RECORDS_GAP_AND_REPORTING_PERIOD_EPPY_AND_OCCUPANCY_START_DATES</t>
  </si>
  <si>
    <t>=MAX(COGEN_RECORDS_GAP_EPPY_START_DATE, REPORTING_PERIOD_EPPY_START_DATE, COGEN_BUILDING_OCCUPANCY_START_DATE)</t>
  </si>
  <si>
    <t>COGEN_LATER_OF_RECORDS_GAP_AND_REPORTING_PERIOD_EPPY_AND_OCCUPANCY_START_DATES_CORRECTED</t>
  </si>
  <si>
    <t>=COGEN_LATER_OF_RECORDS_GAP_AND_REPORTING_PERIOD_EPPY_AND_OCCUPANCY_START_DATES-1</t>
  </si>
  <si>
    <t>COGEN_LATER_OF_RECORDS_GAP_EPPY_AND_BUILDING_OCCUPANCY_START_DATES</t>
  </si>
  <si>
    <t>=MAX(COGEN_BUILDING_OCCUPANCY_START_DATE,COGEN_RECORDS_GAP_EPPY_START_DATE, REPORTING_PERIOD_EPPY_START_DATE)</t>
  </si>
  <si>
    <t>COGEN_LATER_OF_RECORDS_GAP_EPPY_AND_BUILDING_OCCUPANCY_START_DATES_CORRECTED</t>
  </si>
  <si>
    <t>=COGEN_LATER_OF_RECORDS_GAP_EPPY_AND_BUILDING_OCCUPANCY_START_DATES-1</t>
  </si>
  <si>
    <t>COGEN_LATER_OF_RECORDS_GAP_EPPY_AND_OCCUPANCY_START_DATES</t>
  </si>
  <si>
    <t>=MAX(COGEN_RECORDS_GAP_EPPY_START_DATE, COGEN_BUILDING_OCCUPANCY_START_DATE, REPORTING_PERIOD_EPPY_START_DATE)</t>
  </si>
  <si>
    <t>COGEN_LATER_OF_RECORDS_GAP_EPPY_AND_OCCUPANCY_START_DATES_CORRECTED</t>
  </si>
  <si>
    <t>=COGEN_LATER_OF_RECORDS_GAP_EPPY_AND_OCCUPANCY_START_DATES-1</t>
  </si>
  <si>
    <t>COGEN_LATER_OF_REPORTING_PERIOD_AND_BUILDING_OCCUPANCY_START_DATES</t>
  </si>
  <si>
    <t>=MAX(COGEN_BUILDING_OCCUPANCY_START_DATE,REPORTING_PERIOD_START_DATE)</t>
  </si>
  <si>
    <t>COGEN_LATER_OF_REPORTING_PERIOD_AND_BUILDING_OCCUPANCY_START_DATES_CORRECTED</t>
  </si>
  <si>
    <t>=COGEN_LATER_OF_REPORTING_PERIOD_AND_BUILDING_OCCUPANCY_START_DATES-1</t>
  </si>
  <si>
    <t>COGEN_LATEST_OF_RECORDS_RECORDS_GAP_AND_REPORTING_PERIOD_EPPY_AND_OCCUPANCY_START_DATES_CORRECTED</t>
  </si>
  <si>
    <t xml:space="preserve">=COGEN_LATER_OF_RECORDS_GAP_AND_REPORTING_PERIOD_EPPY_AND_OCCUPANCY_START_DATES_CORRECTED&gt;COGEN_RECORDS_START_DATES_CORRECTED  COGEN_LATER_OF_RECORDS_GAP_AND_REPORTING_PERIOD_EPPY_AND_OCCUPANCY_START_DATES_CORRECTED  COGEN_RECORDS_START_DATES_CORRECTED </t>
  </si>
  <si>
    <t>COGEN_LATEST_OF_RECORDS_REPORTING_PERIOD_AND_OCCUPANCY_START_DATES_CORRECTED</t>
  </si>
  <si>
    <t>=IF(COGEN_LATER_OF_REPORTING_PERIOD_AND_BUILDING_OCCUPANCY_START_DATES_CORRECTED&gt;COGEN_RECORDS_START_DATES_CORRECTED, COGEN_LATER_OF_REPORTING_PERIOD_AND_BUILDING_OCCUPANCY_START_DATES_CORRECTED, COGEN_RECORDS_START_DATES_CORRECTED)</t>
  </si>
  <si>
    <t>COGEN_NIVEAUX</t>
  </si>
  <si>
    <t>='Electricité Cogen'!$G$5:$G$5</t>
  </si>
  <si>
    <t>COGEN_OVERLAP_OF_RECORDS_GAP_EPPY_AND_BUILDING_OCCUPANCY</t>
  </si>
  <si>
    <t>=MAX(COGEN_EARLIER_OF_RECORDS_GAP_EPPY_AND_BUILDING_OCCUPANCY_END_DATES-COGEN_LATER_OF_RECORDS_GAP_EPPY_AND_BUILDING_OCCUPANCY_START_DATES_CORRECTED,0)</t>
  </si>
  <si>
    <t>COGEN_OVERLAP_OF_REPORTING_PERIOD_AND_BUILDING_OCCUPANCY</t>
  </si>
  <si>
    <t>=MAX(COGEN_EARLIER_OF_REPORTING_PERIOD_AND_BUILDING_OCCUPANCY_END_DATES-COGEN_LATER_OF_REPORTING_PERIOD_AND_BUILDING_OCCUPANCY_START_DATES_CORRECTED,0)</t>
  </si>
  <si>
    <t>COGEN_PRORATED_CONSUMPTION</t>
  </si>
  <si>
    <t>='Electricité Cogen'!$N163</t>
  </si>
  <si>
    <t>COGEN_PRORATED_COST</t>
  </si>
  <si>
    <t>='Electricité Cogen'!$W164</t>
  </si>
  <si>
    <t>COGEN_RECORDS_CONSUMPTIONS</t>
  </si>
  <si>
    <t>=INDIRECT("'"&amp;'Electricité Cogen'!$H165&amp;"'!D$7:D$"&amp;LPR_COGEN)</t>
  </si>
  <si>
    <t>COGEN_RECORDS_CONSUMPTIONS_SIGN</t>
  </si>
  <si>
    <t>=CHOOSE(SIGN(COGEN_RECORDS_CONSUMPTIONS)+2,0,1,1)</t>
  </si>
  <si>
    <t>COGEN_RECORDS_COSTS</t>
  </si>
  <si>
    <t>=INDIRECT("'"&amp;'Electricité Cogen'!$H167&amp;"'!G$7:G$"&amp;LPR_COGEN)</t>
  </si>
  <si>
    <t>COGEN_RECORDS_DATE_CORRECTION</t>
  </si>
  <si>
    <t>=INDEX(Date_Corrections,MATCH(INDIRECT("'"&amp;'Electricité Cogen'!$H168&amp;"'!$B$5"),Correction_Options,0),4)</t>
  </si>
  <si>
    <t>COGEN_RECORDS_DATES</t>
  </si>
  <si>
    <t>=INDIRECT("'"&amp;LEFT('Electricité Cogen'!$H169,31)&amp;"'!A$8:A$"&amp;LPR_COGEN)</t>
  </si>
  <si>
    <t>COGEN_RECORDS_DURATION</t>
  </si>
  <si>
    <t>=COGEN_RECORDS_END_DATE-COGEN_RECORDS_START_DATE_CORRECTED</t>
  </si>
  <si>
    <t>COGEN_RECORDS_DURATIONS</t>
  </si>
  <si>
    <t>=COGEN_RECORDS_END_DATES-COGEN_RECORDS_START_DATES_CORRECTED</t>
  </si>
  <si>
    <t>COGEN_RECORDS_END_AFTER_LATER_OF_RECORDS_GAP_EPPY_AND_OCCUPANCY_START_DATES_CORRECTED</t>
  </si>
  <si>
    <t>=--(COGEN_RECORDS_END_DATES&gt;COGEN_LATER_OF_RECORDS_GAP_EPPY_AND_OCCUPANCY_START_DATES)</t>
  </si>
  <si>
    <t>COGEN_RECORDS_END_AFTER_LATER_OF_REPORTING_PERIOD_AND_OCCUPANCY_START_DATES_CORRECTED</t>
  </si>
  <si>
    <t>=--(COGEN_RECORDS_END_DATES&gt;COGEN_LATER_OF_REPORTING_PERIOD_AND_BUILDING_OCCUPANCY_START_DATES_CORRECTED)</t>
  </si>
  <si>
    <t>COGEN_RECORDS_END_DATE</t>
  </si>
  <si>
    <t>=MAX(COGEN_RECORDS_END_DATES)</t>
  </si>
  <si>
    <t>COGEN_RECORDS_END_DATES</t>
  </si>
  <si>
    <t>=INDIRECT("'"&amp;'Electricité Cogen'!$H175&amp;"'!C$7:C$"&amp;LPR_COGEN)</t>
  </si>
  <si>
    <t>COGEN_RECORDS_GAP_EPPY_DURATION</t>
  </si>
  <si>
    <t>=COGEN_RECORDS_GAP_EPPY_END_DATE-COGEN_RECORDS_GAP_EPPY_START_DATE_CORRECTED</t>
  </si>
  <si>
    <t>COGEN_RECORDS_GAP_EPPY_END_DATE</t>
  </si>
  <si>
    <t>=MIN(REPORTING_PERIOD_EPPY_END_DATE, COGEN_BUILDING_OCCUPANCY_END_DATE)</t>
  </si>
  <si>
    <t>COGEN_RECORDS_GAP_EPPY_START_DATE</t>
  </si>
  <si>
    <t xml:space="preserve">=YEAR(COGEN_EARLIER_OF_REPORTING_PERIOD_AND_RECORDS_END_DATES)-1  MONTH(COGEN_EARLIER_OF_REPORTING_PERIOD_AND_RECORDS_END_DATES) MONTH(DATE(YEAR(COGEN_EARLIER_OF_REPORTING_PERIOD_AND_RECORDS_END_DATES),2,29))=2 </t>
  </si>
  <si>
    <t>COGEN_RECORDS_GAP_EPPY_START_DATE_CORRECTED</t>
  </si>
  <si>
    <t>=MAX(COGEN_RECORDS_GAP_EPPY_START_DATE, REPORTING_PERIOD_EPPY_START_DATE)-1</t>
  </si>
  <si>
    <t>COGEN_RECORDS_INCLUDED</t>
  </si>
  <si>
    <t>=--(COGEN_RECORDS_DATES&lt;&gt;"")</t>
  </si>
  <si>
    <t>COGEN_RECORDS_START_BEFORE_EARLIER_OF_RECORDS_GAP_EPPY_AND_OCCUPANCY_END_DATES</t>
  </si>
  <si>
    <t>=--(COGEN_RECORDS_START_DATES_CORRECTED&lt;COGEN_EARLIER_OF_RECORDS_GAP_EPPY_AND_BUILDING_OCCUPANCY_END_DATES)</t>
  </si>
  <si>
    <t>COGEN_RECORDS_START_BEFORE_EARLIER_OF_REPORTING_PERIOD_AND_OCCUPANCY_END_DATES</t>
  </si>
  <si>
    <t>=--(COGEN_RECORDS_START_DATES_CORRECTED&lt;COGEN_EARLIER_OF_REPORTING_PERIOD_AND_BUILDING_OCCUPANCY_END_DATES)</t>
  </si>
  <si>
    <t>COGEN_RECORDS_START_DATE</t>
  </si>
  <si>
    <t>=MIN(COGEN_RECORDS_START_DATES)</t>
  </si>
  <si>
    <t>COGEN_RECORDS_START_DATE_CORRECTED</t>
  </si>
  <si>
    <t>=COGEN_RECORDS_START_DATE-COGEN_RECORDS_DATE_CORRECTION</t>
  </si>
  <si>
    <t>COGEN_RECORDS_START_DATES</t>
  </si>
  <si>
    <t>=INDIRECT("'"&amp;'Electricité Cogen'!$H185&amp;"'!B$7:B$"&amp;LPR_COGEN)</t>
  </si>
  <si>
    <t>COGEN_RECORDS_START_DATES_CORRECTED</t>
  </si>
  <si>
    <t>=COGEN_RECORDS_START_DATES-COGEN_RECORDS_DATE_CORRECTION</t>
  </si>
  <si>
    <t>Company_Names</t>
  </si>
  <si>
    <t>=Configuration!$L$2:$M$23</t>
  </si>
  <si>
    <t>Correction_Options</t>
  </si>
  <si>
    <t>=Configuration!$L$43:$L$44</t>
  </si>
  <si>
    <t>Country</t>
  </si>
  <si>
    <t>=Configuration!$A$12</t>
  </si>
  <si>
    <t>Coût_Unitaire_Chaudière_à_Mazout_Energy</t>
  </si>
  <si>
    <t>=Chauffage!$AY$146</t>
  </si>
  <si>
    <t>Coût_Unitaire_Chaudière_à_Mazout_Volume</t>
  </si>
  <si>
    <t>=Chauffage!$AY$155</t>
  </si>
  <si>
    <t>Coût_Unitaire_Chauffage_Urbain</t>
  </si>
  <si>
    <t>=Chauffage!$AY$143</t>
  </si>
  <si>
    <t>Coût_Unitaire_Huile_de_Colza</t>
  </si>
  <si>
    <t>=Chauffage!$AY$147</t>
  </si>
  <si>
    <t>Coût_Unitaire_PCB</t>
  </si>
  <si>
    <t>=Chauffage!$AY$149</t>
  </si>
  <si>
    <t>Coût_Unitaire_Radiat_au_Gaz</t>
  </si>
  <si>
    <t>=Chauffage!$AY$145</t>
  </si>
  <si>
    <t>Couv.</t>
  </si>
  <si>
    <t>='Electricité Charges'!$V$5</t>
  </si>
  <si>
    <t>Currencies</t>
  </si>
  <si>
    <t>=Configuration!$AH$3:$AH$64</t>
  </si>
  <si>
    <t>Currency</t>
  </si>
  <si>
    <t>=Configuration!$B$14</t>
  </si>
  <si>
    <t>Currency_Symbol</t>
  </si>
  <si>
    <t>=Configuration!$B$15</t>
  </si>
  <si>
    <t>CurrencyLookUp</t>
  </si>
  <si>
    <t>=Configuration!$AH$3:$AI$64</t>
  </si>
  <si>
    <t>CurrencySymbol</t>
  </si>
  <si>
    <t>Date_Correction</t>
  </si>
  <si>
    <t>=INDEX(Date_Corrections,MATCH(INDIRECT("$B$5"),Correction_Options,0),4)</t>
  </si>
  <si>
    <t>Date_Correction_Options</t>
  </si>
  <si>
    <t>=Configuration!$L$43:$O$44</t>
  </si>
  <si>
    <t>Date_Corrections</t>
  </si>
  <si>
    <t>DH_Emissions_Factors</t>
  </si>
  <si>
    <t>='Emissions Factors'!$B$12:$P$16</t>
  </si>
  <si>
    <t>EAU_BUILDING_OCCUPANCY_END_DATE</t>
  </si>
  <si>
    <t>=INDEX(Bâtiment!$O$5:$O$150,MATCH(Eau!$C206,Bâtiment!$C$5:$C$150,0))</t>
  </si>
  <si>
    <t>EAU_BUILDING_OCCUPANCY_START_DATE</t>
  </si>
  <si>
    <t>=INDEX(Bâtiment!$N$5:$N$150,MATCH(Eau!$C207,Bâtiment!$C$5:$C$150,0))</t>
  </si>
  <si>
    <t>EAU_EARLIER_OF_RECORDS_GAP_AND_REPORTING_PERIOD_EPPY_AND_OCCUPANCY_END_DATES</t>
  </si>
  <si>
    <t>=MAX(MIN(EAU_RECORDS_GAP_EPPY_END_DATE, REPORTING_PERIOD_EPPY_END_DATE, EAU_OCCUPANCY_END_DATE), EAU_RECORDS_GAP_EPPY_START_DATE_CORRECTED)</t>
  </si>
  <si>
    <t>EAU_EARLIER_OF_RECORDS_GAP_AND_REPORTING_PERIOD_SUPER_EPPY_AND_OCCUPANCY_END_DATES</t>
  </si>
  <si>
    <t>=MIN(EAU_RECORDS_GAP_SUPER_EPPY_END_DATE, REPORTING_PERIOD_SUPER_EPPY_END_DATE, EAU_OCCUPANCY_END_DATE)</t>
  </si>
  <si>
    <t>EAU_EARLIER_OF_RECORDS_GAP_EPPY_AND_OCCUPANCY_END_DATES</t>
  </si>
  <si>
    <t>=MIN(EAU_RECORDS_GAP_EPPY_END_DATE,EAU_OCCUPANCY_END_DATE)</t>
  </si>
  <si>
    <t>EAU_EARLIER_OF_RECORDS_GAP_SUPER_EPPY_AND_OCCUPANCY_END_DATES</t>
  </si>
  <si>
    <t>=MIN(EAU_RECORDS_GAP_SUPER_EPPY_END_DATE, EAU_OCCUPANCY_END_DATE)</t>
  </si>
  <si>
    <t>EAU_EARLIER_OF_RECORDS_REPORTING_PERIOD_AND_OCCUPANCY_END_DATES</t>
  </si>
  <si>
    <t>=IF(EAU_EARLIER_OF_REPORTING_PERIOD_AND_OCCUPANCY_END_DATES&lt;EAU_RECORDS_END_DATES, EAU_EARLIER_OF_REPORTING_PERIOD_AND_OCCUPANCY_END_DATES, EAU_RECORDS_END_DATES)</t>
  </si>
  <si>
    <t>EAU_EARLIER_OF_REPORTING_PERIOD_AND_OCCUPANCY_END_DATES</t>
  </si>
  <si>
    <t>=MIN(EAU_OCCUPANCY_END_DATE, REPORTING_PERIOD_END_DATE)</t>
  </si>
  <si>
    <t>EAU_EARLIER_OF_REPORTING_PERIOD_AND_RECORDS_END_DATES</t>
  </si>
  <si>
    <t>=MIN(EAU_RECORDS_END_DATE, REPORTING_PERIOD_END_DATE)</t>
  </si>
  <si>
    <t>EAU_EARLIER_OF_REPORTING_PERIOD_EPPY_AND_OCCUPANCY_END_DATES</t>
  </si>
  <si>
    <t>=MIN(REPORTING_PERIOD_EPPY_END_DATE, EAU_OCCUPANCY_END_DATE)</t>
  </si>
  <si>
    <t>EAU_EARLIEST_OF_RECORDS_RECORDS_GAP_AND_REPORTING_PERIOD_EPPY_AND_OCCUPANCY_END_DATES</t>
  </si>
  <si>
    <t>=IF(EAU_EARLIER_OF_RECORDS_GAP_AND_REPORTING_PERIOD_EPPY_AND_OCCUPANCY_END_DATES&lt;EAU_RECORDS_END_DATES, EAU_EARLIER_OF_RECORDS_GAP_AND_REPORTING_PERIOD_EPPY_AND_OCCUPANCY_END_DATES, EAU_RECORDS_END_DATES)</t>
  </si>
  <si>
    <t>EAU_EARLIEST_OF_RECORDS_RECORDS_GAP_AND_REPORTING_PERIOD_SUPER_EPPY_AND_OCCUPANCY_END_DATES</t>
  </si>
  <si>
    <t>=IF(EAU_EARLIER_OF_RECORDS_GAP_AND_REPORTING_PERIOD_SUPER_EPPY_AND_OCCUPANCY_END_DATES&lt;EAU_RECORDS_END_DATES, EAU_EARLIER_OF_RECORDS_GAP_AND_REPORTING_PERIOD_SUPER_EPPY_AND_OCCUPANCY_END_DATES, EAU_RECORDS_END_DATES)</t>
  </si>
  <si>
    <t>EAU_EARLIEST_OF_RECORDS_REPORTING_PERIOD_AND_OCCUPANCY_END_DATES</t>
  </si>
  <si>
    <t>=MIN(EAU_RECORDS_END_DATE, REPORTING_PERIOD_END_DATE, EAU_OCCUPANCY_END_DATE)</t>
  </si>
  <si>
    <t>EAU_EPPY_CONSUMPTION</t>
  </si>
  <si>
    <t>=Eau!$W219</t>
  </si>
  <si>
    <t>EAU_EPPY_COST</t>
  </si>
  <si>
    <t>=Eau!$AH220</t>
  </si>
  <si>
    <t>EAU_EPPY_Net_Coverage</t>
  </si>
  <si>
    <t>=Eau!$Q221+Eau!$T221</t>
  </si>
  <si>
    <t>EAU_Estimation_Method</t>
  </si>
  <si>
    <t>=Configuration!$B$6</t>
  </si>
  <si>
    <t>EAU_Estimation_Method_Index</t>
  </si>
  <si>
    <t>=MATCH(EAU_Estimation_Method, Estimation_Methods,0)</t>
  </si>
  <si>
    <t>EAU_Gross_Coverage</t>
  </si>
  <si>
    <t>=Eau!$M224</t>
  </si>
  <si>
    <t>EAU_LATER_OF_RECORDS_GAP_AND_REPORTING_PERIOD_EPPY_AND_OCCUPANCY_START_DATES</t>
  </si>
  <si>
    <t>=MAX(EAU_RECORDS_GAP_EPPY_START_DATE, REPORTING_PERIOD_EPPY_START_DATE, EAU_OCCUPANCY_START_DATE)</t>
  </si>
  <si>
    <t>EAU_LATER_OF_RECORDS_GAP_AND_REPORTING_PERIOD_EPPY_AND_OCCUPANCY_START_DATES_CORRECTED</t>
  </si>
  <si>
    <t>=EAU_LATER_OF_RECORDS_GAP_AND_REPORTING_PERIOD_EPPY_AND_OCCUPANCY_START_DATES-1</t>
  </si>
  <si>
    <t>EAU_LATER_OF_RECORDS_GAP_AND_REPORTING_PERIOD_SUPER_EPPY_AND_OCCUPANCY_START_DATES</t>
  </si>
  <si>
    <t>=MAX(EAU_RECORDS_GAP_SUPER_EPPY_START_DATE_CORRECTED, REPORTING_PERIOD_SUPER_EPPY_START_DATE_CORRECTED, EAU_OCCUPANCY_START_DATE_CORRECTED)</t>
  </si>
  <si>
    <t>EAU_LATER_OF_RECORDS_GAP_AND_REPORTING_PERIOD_SUPER_EPPY_AND_OCCUPANCY_START_DATES_CORRECTED</t>
  </si>
  <si>
    <t>=MIN(EAU_LATER_OF_RECORDS_GAP_AND_REPORTING_PERIOD_SUPER_EPPY_AND_OCCUPANCY_START_DATES,EAU_RECORDS_GAP_SUPER_EPPY_END_DATE)</t>
  </si>
  <si>
    <t>EAU_LATER_OF_RECORDS_GAP_EPPY_AND_OCCUPANCY_START_DATES</t>
  </si>
  <si>
    <t>=MAX(EAU_RECORDS_GAP_EPPY_START_DATE, EAU_OCCUPANCY_START_DATE, REPORTING_PERIOD_EPPY_START_DATE)</t>
  </si>
  <si>
    <t>EAU_LATER_OF_RECORDS_GAP_EPPY_AND_OCCUPANCY_START_DATES_CORRECTED</t>
  </si>
  <si>
    <t>=EAU_LATEST_OF_RECORDS_GAP_AND_REPORTING_PERIOD_EPPY_AND_OCCUPANCY_START_DATES-1</t>
  </si>
  <si>
    <t>EAU_LATER_OF_RECORDS_GAP_SUPER_EPPY_AND_OCCUPANCY_START_DATES</t>
  </si>
  <si>
    <t>=MAX(EAU_RECORDS_GAP_SUPER_EPPY_START_DATE, EAU_OCCUPANCY_START_DATE, REPORTING_PERIOD_SUPER_EPPY_START_DATE)</t>
  </si>
  <si>
    <t>EAU_LATER_OF_RECORDS_GAP_SUPER_EPPY_AND_OCCUPANCY_START_DATES_CORRECTED</t>
  </si>
  <si>
    <t>=MAX(EAU_RECORDS_GAP_SUPER_EPPY_START_DATE_CORRECTED, EAU_OCCUPANCY_START_DATE_CORRECTED, REPORTING_PERIOD_SUPER_EPPY_START_DATE_CORRECTED)</t>
  </si>
  <si>
    <t>EAU_LATER_OF_RECORDS_REPORTING_PERIOD_AND_OCCUPANCY_START_DATES_CORRECTED</t>
  </si>
  <si>
    <t>=IF(EAU_LATER_OF_REPORTING_PERIOD_AND_OCCUPANCY_START_DATES_CORRECTED&gt;EAU_RECORDS_START_DATES_CORRECTED, EAU_LATER_OF_REPORTING_PERIOD_AND_OCCUPANCY_START_DATES_CORRECTED, EAU_RECORDS_START_DATES_CORRECTED)</t>
  </si>
  <si>
    <t>EAU_LATER_OF_REPORTING_PERIOD_AND_OCCUPANCY_START_DATES</t>
  </si>
  <si>
    <t>=MAX(EAU_OCCUPANCY_START_DATE, REPORTING_PERIOD_START_DATE)</t>
  </si>
  <si>
    <t>EAU_LATER_OF_REPORTING_PERIOD_AND_OCCUPANCY_START_DATES_CORRECTED</t>
  </si>
  <si>
    <t>=EAU_LATER_OF_REPORTING_PERIOD_AND_OCCUPANCY_START_DATES-1</t>
  </si>
  <si>
    <t>EAU_LATEST_OF_RECORDS_GAP_AND_REPORTING_PERIOD_EPPY_AND_OCCUPANCY_START_DATES</t>
  </si>
  <si>
    <t>EAU_LATEST_OF_RECORDS_RECORDS_GAP_AND_REPORTING_PERIOD_EPPY_AND_OCCUPANCY_START_DATES_CORRECTED</t>
  </si>
  <si>
    <t>=IF(EAU_LATER_OF_RECORDS_GAP_AND_REPORTING_PERIOD_EPPY_AND_OCCUPANCY_START_DATES_CORRECTED&gt;EAU_RECORDS_START_DATES_CORRECTED, EAU_LATER_OF_RECORDS_GAP_AND_REPORTING_PERIOD_EPPY_AND_OCCUPANCY_START_DATES_CORRECTED, EAU_RECORDS_START_DATES_CORRECTED)</t>
  </si>
  <si>
    <t>EAU_LATEST_OF_RECORDS_RECORDS_GAP_AND_REPORTING_PERIOD_SUPER_EPPY_AND_OCCUPANCY_START_DATES_CORRECTED</t>
  </si>
  <si>
    <t xml:space="preserve">=EAU_LATER_OF_RECORDS_GAP_AND_REPORTING_PERIOD_SUPER_EPPY_AND_OCCUPANCY_START_DATES_CORRECTED&gt;EAU_RECORDS_START_DATES_CORRECTED  EAU_LATER_OF_RECORDS_GAP_AND_REPORTING_PERIOD_SUPER_EPPY_AND_OCCUPANCY_START_DATES_CORRECTED  </t>
  </si>
  <si>
    <t>EAU_LATEST_OF_RECORDS_REPORTING_PERIOD_AND_OCCUPANCY_START_DATES_CORRECTED</t>
  </si>
  <si>
    <t>EAU_MOST_RECENT_RECORD</t>
  </si>
  <si>
    <t>=INDIRECT("'"&amp;Eau!$H240&amp;"'!$C"&amp;LPR_EAU)</t>
  </si>
  <si>
    <t>EAU_OCCUPANCY_END_DATE</t>
  </si>
  <si>
    <t>=IFNA(EAU_BUILDING_OCCUPANCY_END_DATE, EAU_SITE_OCCUPANCY_END_DATE)</t>
  </si>
  <si>
    <t>EAU_OCCUPANCY_START_DATE</t>
  </si>
  <si>
    <t>=IFNA(EAU_BUILDING_OCCUPANCY_START_DATE, EAU_SITE_OCCUPANCY_START_DATE)</t>
  </si>
  <si>
    <t>EAU_OCCUPANCY_START_DATE_CORRECTED</t>
  </si>
  <si>
    <t>=EAU_OCCUPANCY_START_DATE-1</t>
  </si>
  <si>
    <t>EAU_OVERLAP_OF_REPORTING_PERIOD_AND_OCCUPANCY</t>
  </si>
  <si>
    <t>=MAX(EAU_EARLIER_OF_REPORTING_PERIOD_AND_OCCUPANCY_END_DATES-EAU_LATER_OF_REPORTING_PERIOD_AND_OCCUPANCY_START_DATES_CORRECTED,0)</t>
  </si>
  <si>
    <t>EAU_PDL_DATE_CORRECTION</t>
  </si>
  <si>
    <t>=INDEX(Date_Corrections,MATCH(INDIRECT("$B$6"),Correction_Options,0),4)</t>
  </si>
  <si>
    <t>EAU_PRORATED_CONSUMPTION</t>
  </si>
  <si>
    <t>=Eau!$P246</t>
  </si>
  <si>
    <t>EAU_PRORATED_COST</t>
  </si>
  <si>
    <t>=Eau!$AC247</t>
  </si>
  <si>
    <t>EAU_RECORDS_CONSUMPTIONS</t>
  </si>
  <si>
    <t>=INDIRECT("'"&amp;LEFT(Eau!$H248,31)&amp;"'!D$8:D$"&amp;LPR_EAU)</t>
  </si>
  <si>
    <t>EAU_RECORDS_CONSUMPTIONS_SIGN</t>
  </si>
  <si>
    <t>=IFERROR(IF(LEN(EAU_RECORDS_CONSUMPTIONS)=0,0,CHOOSE(SIGN(EAU_RECORDS_CONSUMPTIONS)+2,-1,1,1)),0)</t>
  </si>
  <si>
    <t>EAU_RECORDS_COSTS</t>
  </si>
  <si>
    <t>=INDIRECT("'"&amp;LEFT(Eau!$H250,31)&amp;"'!H$8:H$"&amp;LPR_EAU)</t>
  </si>
  <si>
    <t>EAU_RECORDS_DATE_CORRECTION</t>
  </si>
  <si>
    <t>=INDEX(Date_Corrections,MATCH(INDIRECT("'"&amp;Eau!$H251&amp;"'!$B$6"),Correction_Options,0),4)</t>
  </si>
  <si>
    <t>EAU_RECORDS_DATES</t>
  </si>
  <si>
    <t>=INDIRECT("'"&amp;LEFT(Eau!$H252,31)&amp;"'!A$8:A$"&amp;LPR_EAU)</t>
  </si>
  <si>
    <t>EAU_RECORDS_DURATION</t>
  </si>
  <si>
    <t>=EAU_RECORDS_END_DATE-EAU_RECORDS_START_DATE_CORRECTED</t>
  </si>
  <si>
    <t>EAU_RECORDS_DURATIONS</t>
  </si>
  <si>
    <t>=EAU_RECORDS_END_DATES-EAU_RECORDS_START_DATES_CORRECTED</t>
  </si>
  <si>
    <t>EAU_RECORDS_END_AFTER_LATER_OF_RECORDS_GAP_EPPY_AND_OCCUPANCY_START_DATES_CORRECTED</t>
  </si>
  <si>
    <t>=--(EAU_RECORDS_END_DATES&gt;EAU_LATER_OF_RECORDS_GAP_EPPY_AND_OCCUPANCY_START_DATES_CORRECTED)</t>
  </si>
  <si>
    <t>EAU_RECORDS_END_AFTER_LATER_OF_RECORDS_GAP_SUPER_EPPY_AND_OCCUPANCY_START_DATES_CORRECTED</t>
  </si>
  <si>
    <t>=--(EAU_RECORDS_END_DATES&gt;EAU_LATER_OF_RECORDS_GAP_SUPER_EPPY_AND_OCCUPANCY_START_DATES_CORRECTED)</t>
  </si>
  <si>
    <t>EAU_RECORDS_END_AFTER_LATER_OF_REPORTING_PERIOD_AND_OCCUPANCY_START_DATES_CORRECTED</t>
  </si>
  <si>
    <t>=--(EAU_RECORDS_END_DATES&gt;EAU_LATER_OF_REPORTING_PERIOD_AND_OCCUPANCY_START_DATES_CORRECTED)</t>
  </si>
  <si>
    <t>EAU_RECORDS_END_DATE</t>
  </si>
  <si>
    <t>=MAX(EAU_RECORDS_END_DATES)</t>
  </si>
  <si>
    <t>EAU_RECORDS_END_DATES</t>
  </si>
  <si>
    <t>=INDIRECT("'"&amp;LEFT(Eau!$H259,31)&amp;"'!C$8:C$"&amp;LPR_EAU)</t>
  </si>
  <si>
    <t>EAU_RECORDS_EPPY_END_DATE</t>
  </si>
  <si>
    <t>=DATE(YEAR(EAU_RECORDS_END_DATE)-1, MONTH(EAU_RECORDS_END_DATE), IF(AND(MONTH(DATE(YEAR(EAU_RECORDS_END_DATE),2,29))=2, DAY(EAU_RECORDS_END_DATE)=29), DAY(EAU_RECORDS_END_DATE)-1, DAY(EAU_RECORDS_END_DATE)))</t>
  </si>
  <si>
    <t>EAU_RECORDS_GAP_EPPY_DURATION</t>
  </si>
  <si>
    <t>=EAU_RECORDS_GAP_EPPY_END_DATE-EAU_RECORDS_GAP_EPPY_START_DATE_CORRECTED</t>
  </si>
  <si>
    <t>EAU_RECORDS_GAP_EPPY_END_DATE</t>
  </si>
  <si>
    <t>=MAX( EAU_EARLIER_OF_REPORTING_PERIOD_EPPY_AND_OCCUPANCY_END_DATES, EAU_RECORDS_GAP_EPPY_START_DATE_CORRECTED)</t>
  </si>
  <si>
    <t>EAU_RECORDS_GAP_EPPY_START_DATE</t>
  </si>
  <si>
    <t xml:space="preserve">=YEAR(EAU_EARLIER_OF_REPORTING_PERIOD_AND_RECORDS_END_DATES)-1  MONTH(EAU_EARLIER_OF_REPORTING_PERIOD_AND_RECORDS_END_DATES) MONTH(DATE(YEAR(EAU_EARLIER_OF_REPORTING_PERIOD_AND_RECORDS_END_DATES),2,29))=2 </t>
  </si>
  <si>
    <t>EAU_RECORDS_GAP_EPPY_START_DATE_CORRECTED</t>
  </si>
  <si>
    <t>=MAX(EAU_RECORDS_GAP_EPPY_START_DATE, REPORTING_PERIOD_EPPY_START_DATE)-1</t>
  </si>
  <si>
    <t>EAU_RECORDS_GAP_SUPER_EPPY_DURATION</t>
  </si>
  <si>
    <t>=EAU_RECORDS_GAP_SUPER_EPPY_END_DATE-EAU_RECORDS_GAP_SUPER_EPPY_START_DATE_CORRECTED</t>
  </si>
  <si>
    <t>EAU_RECORDS_GAP_SUPER_EPPY_END_DATE</t>
  </si>
  <si>
    <t xml:space="preserve">=YEAR(EAU_EARLIER_OF_REPORTING_PERIOD_AND_OCCUPANCY_END_DATES)-2  MONTH(EAU_EARLIER_OF_REPORTING_PERIOD_AND_OCCUPANCY_END_DATES) MONTH(DATE(YEAR(EAU_EARLIER_OF_REPORTING_PERIOD_AND_OCCUPANCY_END_DATES),2,29))=2 </t>
  </si>
  <si>
    <t>EAU_RECORDS_GAP_SUPER_EPPY_START_DATE</t>
  </si>
  <si>
    <t>=DATE(YEAR(EAU_RECORDS_END_DATE)-2, MONTH(EAU_RECORDS_END_DATE), IF(AND(MONTH(DATE(YEAR(EAU_RECORDS_END_DATE),2,29))=2, DAY(EAU_RECORDS_END_DATE)=29), DAY(EAU_RECORDS_END_DATE)-1, DAY(EAU_RECORDS_END_DATE)))+1</t>
  </si>
  <si>
    <t>EAU_RECORDS_GAP_SUPER_EPPY_START_DATE_CORRECTED</t>
  </si>
  <si>
    <t>=MAX(EAU_RECORDS_GAP_SUPER_EPPY_START_DATE, REPORTING_PERIOD_SUPER_EPPY_START_DATE, EAU_RECORDS_END_DATE+1)-1</t>
  </si>
  <si>
    <t>EAU_RECORDS_INCLUDED</t>
  </si>
  <si>
    <t>=--(EAU_RECORDS_DATES&lt;&gt;"")</t>
  </si>
  <si>
    <t>EAU_RECORDS_START_BEFORE_EARLIER_OF_RECORDS_GAP_EPPY_AND_OCCUPANCY_END_DATES</t>
  </si>
  <si>
    <t>=--(EAU_RECORDS_START_DATES_CORRECTED&lt;EAU_EARLIER_OF_RECORDS_GAP_EPPY_AND_OCCUPANCY_END_DATES)</t>
  </si>
  <si>
    <t>EAU_RECORDS_START_BEFORE_EARLIER_OF_RECORDS_GAP_SUPER_EPPY_AND_OCCUPANCY_END_DATES</t>
  </si>
  <si>
    <t>=--(EAU_RECORDS_START_DATES_CORRECTED&lt;EAU_EARLIER_OF_RECORDS_GAP_SUPER_EPPY_AND_OCCUPANCY_END_DATES)</t>
  </si>
  <si>
    <t>EAU_RECORDS_START_BEFORE_EARLIER_OF_REPORTING_PERIOD_AND_OCCUPANCY_END_DATES</t>
  </si>
  <si>
    <t>=--(EAU_RECORDS_START_DATES_CORRECTED&lt;EAU_EARLIER_OF_REPORTING_PERIOD_AND_OCCUPANCY_END_DATES)</t>
  </si>
  <si>
    <t>EAU_RECORDS_START_DATE</t>
  </si>
  <si>
    <t>=MIN(EAU_RECORDS_START_DATES)</t>
  </si>
  <si>
    <t>EAU_RECORDS_START_DATE_CORRECTED</t>
  </si>
  <si>
    <t>=EAU_RECORDS_START_DATE-EAU_RECORDS_DATE_CORRECTION</t>
  </si>
  <si>
    <t>EAU_RECORDS_START_DATES</t>
  </si>
  <si>
    <t>=INDIRECT("'"&amp;LEFT(Eau!$H275,31)&amp;"'!B$8:B$"&amp;LPR_EAU)</t>
  </si>
  <si>
    <t>EAU_RECORDS_START_DATES_CORRECTED</t>
  </si>
  <si>
    <t>=EAU_RECORDS_START_DATES-EAU_RECORDS_DATE_CORRECTION</t>
  </si>
  <si>
    <t>EAU_SITE_OCCUPANCY_END_DATE</t>
  </si>
  <si>
    <t>=INDEX(Site!$L$5:$L$121,MATCH(Eau!$A277,Site!$A$5:$A$121,0))</t>
  </si>
  <si>
    <t>EAU_SITE_OCCUPANCY_START_DATE</t>
  </si>
  <si>
    <t>=INDEX(Site!$K$5:$K$121,MATCH(Eau!$A278,Site!$A$5:$A$121,0))</t>
  </si>
  <si>
    <t>EAU_UNIT_COST</t>
  </si>
  <si>
    <t>=Eau!$AL$42</t>
  </si>
  <si>
    <t>ELEC_CHARGES_BASIS</t>
  </si>
  <si>
    <t>=IF(LPR_ELEC_CHARGES&gt;6,INDIRECT("'"&amp;'Electricité Charges'!$J280&amp;"'!$F"&amp;LPR_ELEC_CHARGES),"")</t>
  </si>
  <si>
    <t>ELEC_CHARGES_BUILDING_OCCUPANCY_END_DATE</t>
  </si>
  <si>
    <t>=INDEX(Bâtiment!$O$5:$O$150,MATCH('Electricité Charges'!$C281,Bâtiment!$C$5:$C$150,0))</t>
  </si>
  <si>
    <t>ELEC_CHARGES_BUILDING_OCCUPANCY_START_DATE</t>
  </si>
  <si>
    <t>=INDEX(Bâtiment!$N$5:$N$150,MATCH('Electricité Charges'!$C282,Bâtiment!$C$5:$C$150,0))</t>
  </si>
  <si>
    <t>ELEC_CHARGES_CONTRACT_END_DATE</t>
  </si>
  <si>
    <t>='Electricité Charges'!$M283</t>
  </si>
  <si>
    <t>ELEC_CHARGES_CONTRACT_START_DATE</t>
  </si>
  <si>
    <t>='Electricité Charges'!$L284</t>
  </si>
  <si>
    <t>ELEC_CHARGES_CONTRACT_START_DATE_CORRECTED</t>
  </si>
  <si>
    <t>=ELEC_CHARGES_CONTRACT_START_DATE-1</t>
  </si>
  <si>
    <t>ELEC_CHARGES_EARLIER_OF_RECORDS_REPORTING_PERIOD_OCCUPANCY_AND_CONTRACT_END_DATES</t>
  </si>
  <si>
    <t>=IF(ELEC_CHARGES_EARLIEST_OF_REPORTING_PERIOD_OCCUPANCY_AND_CONTRACT_END_DATES&lt;ELEC_CHARGES_RECORDS_END_DATES, ELEC_CHARGES_EARLIEST_OF_REPORTING_PERIOD_OCCUPANCY_AND_CONTRACT_END_DATES, ELEC_CHARGES_RECORDS_END_DATES)</t>
  </si>
  <si>
    <t>ELEC_CHARGES_EARLIER_OF_REPORTING_PERIOD_AND_OCCUPANCY_END_DATES</t>
  </si>
  <si>
    <t>=MIN(ELEC_CHARGES_OCCUPANCY_END_DATE,REPORTING_PERIOD_END_DATE)</t>
  </si>
  <si>
    <t>ELEC_CHARGES_EARLIER_OF_REPORTING_PERIOD_AND_RECORDS_END_DATES</t>
  </si>
  <si>
    <t>=MIN(REPORTING_PERIOD_END_DATE, ELEC_CHARGES_RECORDS_END_DATE)</t>
  </si>
  <si>
    <t>ELEC_CHARGES_EARLIER_OF_REPORTING_PERIOD_EPPY_AND_OCCUPANCY_END_DATES</t>
  </si>
  <si>
    <t>=MIN(REPORTING_PERIOD_EPPY_END_DATE, ELEC_CHARGES_OCCUPANCY_END_DATE)</t>
  </si>
  <si>
    <t>ELEC_CHARGES_EARLIEST_OF_RECORDS_GAP_AND_REPORTING_PERIOD_EPPY_OCCUPANCY_AND_CONTRACT_END_DATES</t>
  </si>
  <si>
    <t>=MIN(ELEC_CHARGES_RECORDS_GAP_EPPY_END_DATE, REPORTING_PERIOD_EPPY_END_DATE, ELEC_CHARGES_OCCUPANCY_END_DATE, ELEC_CHARGES_CONTRACT_END_DATE)</t>
  </si>
  <si>
    <t>ELEC_CHARGES_EARLIEST_OF_RECORDS_GAP_EPPY_OCCUPANCY_AND_CONTRACT_END_DATES</t>
  </si>
  <si>
    <t>=MIN(ELEC_CHARGES_RECORDS_GAP_EPPY_END_DATE, ELEC_CHARGES_CONTRACT_END_DATE, ELEC_CHARGES_OCCUPANCY_END_DATE)</t>
  </si>
  <si>
    <t>ELEC_CHARGES_EARLIEST_OF_RECORDS_GAP_SUPER_DUPER_EPPY_OCCUPANCY_AND_CONTRACT_END_DATES</t>
  </si>
  <si>
    <t>=MIN(ELEC_CHARGES_RECORDS_GAP_SUPER_DUPER_EPPY_END_DATE, ELEC_CHARGES_OCCUPANCY_END_DATE, ELEC_CHARGES_CONTRACT_END_DATE)</t>
  </si>
  <si>
    <t>ELEC_CHARGES_EARLIEST_OF_RECORDS_GAP_SUPER_EPPY_OCCUPANCY_AND_CONTRACT_END_DATES</t>
  </si>
  <si>
    <t>=MIN(ELEC_CHARGES_RECORDS_GAP_SUPER_EPPY_END_DATE, ELEC_CHARGES_OCCUPANCY_END_DATE, ELEC_CHARGES_CONTRACT_END_DATE)</t>
  </si>
  <si>
    <t>ELEC_CHARGES_EARLIEST_OF_RECORDS_RECORDS_GAP_AND_REPORTING_PERIOD_EPPY_OCCUPANCY_AND_CONTRACT_END_DATES</t>
  </si>
  <si>
    <t xml:space="preserve">=ELEC_CHARGES_EARLIEST_OF_RECORDS_GAP_AND_REPORTING_PERIOD_EPPY_OCCUPANCY_AND_CONTRACT_END_DATES&lt;ELEC_CHARGES_RECORDS_END_DATES  ELEC_CHARGES_EARLIEST_OF_RECORDS_GAP_AND_REPORTING_PERIOD_EPPY_OCCUPANCY_AND_CONTRACT_END_DATES  </t>
  </si>
  <si>
    <t>ELEC_CHARGES_EARLIEST_OF_RECORDS_RECORDS_GAP_SUPER_DUPER_EPPY_OCCUPANCY_AND_CONTRACT_END_DATES</t>
  </si>
  <si>
    <t>=IF(ELEC_CHARGES_EARLIEST_OF_RECORDS_GAP_SUPER_DUPER_EPPY_OCCUPANCY_AND_CONTRACT_END_DATES&lt;ELEC_CHARGES_RECORDS_END_DATES, ELEC_CHARGES_EARLIEST_OF_RECORDS_GAP_SUPER_DUPER_EPPY_OCCUPANCY_AND_CONTRACT_END_DATES, ELEC_CHARGES_RECORDS_END_DATES)</t>
  </si>
  <si>
    <t>ELEC_CHARGES_EARLIEST_OF_RECORDS_RECORDS_GAP_SUPER_EPPY_OCCUPANCY_AND_CONTRACT_END_DATES</t>
  </si>
  <si>
    <t>=IF(ELEC_CHARGES_EARLIEST_OF_RECORDS_GAP_SUPER_EPPY_OCCUPANCY_AND_CONTRACT_END_DATES&lt;ELEC_CHARGES_RECORDS_END_DATES, ELEC_CHARGES_EARLIEST_OF_RECORDS_GAP_SUPER_EPPY_OCCUPANCY_AND_CONTRACT_END_DATES, ELEC_CHARGES_RECORDS_END_DATES)</t>
  </si>
  <si>
    <t>ELEC_CHARGES_EARLIEST_OF_RECORDS_REPORTING_PERIOD_OCCUPANCY_AND_CONTRACT_END_DATES</t>
  </si>
  <si>
    <t>=MIN(ELEC_CHARGES_RECORDS_END_DATE, REPORTING_PERIOD_END_DATE, ELEC_CHARGES_OCCUPANCY_END_DATE, ELEC_CHARGES_CONTRACT_END_DATE)</t>
  </si>
  <si>
    <t>ELEC_CHARGES_EARLIEST_OF_REPORTING_PERIOD_OCCUPANCY_AND_CONTRACT_END_DATES</t>
  </si>
  <si>
    <t>=MIN(REPORTING_PERIOD_END_DATE, ELEC_CHARGES_OCCUPANCY_END_DATE, ELEC_CHARGES_CONTRACT_END_DATE)</t>
  </si>
  <si>
    <t>ELEC_CHARGES_EPPY_CONSUMPTION</t>
  </si>
  <si>
    <t>='Electricité Charges'!$AE299</t>
  </si>
  <si>
    <t>ELEC_CHARGES_EPPY_COST</t>
  </si>
  <si>
    <t>='Electricité Charges'!$AT300</t>
  </si>
  <si>
    <t>ELEC_CHARGES_EPPY_Net_Coverage</t>
  </si>
  <si>
    <t>='Electricité Charges'!$V301+'Electricité Charges'!$Y301+'Electricité Charges'!$AB301</t>
  </si>
  <si>
    <t>ELEC_CHARGES_Estimation_Method</t>
  </si>
  <si>
    <t>=Configuration!$B$3</t>
  </si>
  <si>
    <t>ELEC_CHARGES_Estimation_Method_Index</t>
  </si>
  <si>
    <t>=MATCH(ELEC_CHARGES_Estimation_Method, Estimation_Methods,0)</t>
  </si>
  <si>
    <t>ELEC_CHARGES_Gross_Coverage</t>
  </si>
  <si>
    <t>='Electricité Charges'!$U304</t>
  </si>
  <si>
    <t>ELEC_CHARGES_LATER_OF_REPORTING_PERIOD_AND_OCCUPANCY_START_DATES</t>
  </si>
  <si>
    <t>=MAX(ELEC_CHARGES_OCCUPANCY_START_DATE,REPORTING_PERIOD_START_DATE)</t>
  </si>
  <si>
    <t>ELEC_CHARGES_LATEST_OF_RECORDS_GAP_AND_REPORTING_PERIOD_EPPY_OCCUPANCY_AND_CONTRACT_START_DATES</t>
  </si>
  <si>
    <t>=MAX(ELEC_CHARGES_RECORDS_GAP_EPPY_START_DATE, REPORTING_PERIOD_EPPY_START_DATE, ELEC_CHARGES_OCCUPANCY_START_DATE, ELEC_CHARGES_CONTRACT_START_DATE)</t>
  </si>
  <si>
    <t>ELEC_CHARGES_LATEST_OF_RECORDS_GAP_AND_REPORTING_PERIOD_EPPY_OCCUPANCY_AND_CONTRACT_START_DATES_CORRECTED</t>
  </si>
  <si>
    <t>=ELEC_CHARGES_LATEST_OF_RECORDS_GAP_AND_REPORTING_PERIOD_EPPY_OCCUPANCY_AND_CONTRACT_START_DATES-1</t>
  </si>
  <si>
    <t>ELEC_CHARGES_LATEST_OF_RECORDS_GAP_AND_REPORTING_PERIOD_SUPER_EPPY_OCCUPANCY_AND_CONTRACT_START_DATES</t>
  </si>
  <si>
    <t>=MAX(ELEC_CHARGES_RECORDS_GAP_SUPER_EPPY_START_DATE, REPORTING_PERIOD_SUPER_EPPY_START_DATE, ELEC_CHARGES_OCCUPANCY_START_DATE, ELEC_CHARGES_CONTRACT_START_DATE)</t>
  </si>
  <si>
    <t>ELEC_CHARGES_LATEST_OF_RECORDS_GAP_EPPY_OCCUPANCY_AND_CONTRACT_START_DATES</t>
  </si>
  <si>
    <t>=MAX(ELEC_CHARGES_CONTRACT_START_DATE, ELEC_CHARGES_RECORDS_GAP_EPPY_START_DATE, ELEC_CHARGES_OCCUPANCY_START_DATE, REPORTING_PERIOD_EPPY_START_DATE)</t>
  </si>
  <si>
    <t>ELEC_CHARGES_LATEST_OF_RECORDS_GAP_EPPY_OCCUPANCY_AND_CONTRACT_START_DATES_CORRECTED</t>
  </si>
  <si>
    <t>=ELEC_CHARGES_LATEST_OF_RECORDS_GAP_EPPY_OCCUPANCY_AND_CONTRACT_START_DATES-1</t>
  </si>
  <si>
    <t>ELEC_CHARGES_LATEST_OF_RECORDS_GAP_SUPER_DUPER_EPPY_OCCUPANCY_AND_CONTRACT_START_DATES</t>
  </si>
  <si>
    <t>=MAX(ELEC_CHARGES_CONTRACT_START_DATE, ELEC_CHARGES_RECORDS_GAP_SUPER_DUPER_EPPY_START_DATE, ELEC_CHARGES_OCCUPANCY_START_DATE)</t>
  </si>
  <si>
    <t>ELEC_CHARGES_LATEST_OF_RECORDS_GAP_SUPER_DUPER_EPPY_OCCUPANCY_AND_CONTRACT_START_DATES_CORRECTED</t>
  </si>
  <si>
    <t>=MAX(ELEC_CHARGES_CONTRACT_START_DATE_CORRECTED, ELEC_CHARGES_RECORDS_GAP_SUPER_DUPER_EPPY_START_DATE_CORRECTED, ELEC_CHARGES_OCCUPANCY_START_DATE_CORRECTED, REPORTING_PERIOD_SUPER_DUPER_EPPY_START_DATE_CORRECTED)</t>
  </si>
  <si>
    <t>ELEC_CHARGES_LATEST_OF_RECORDS_GAP_SUPER_EPPY_OCCUPANCY_AND_CONTRACT_START_DATES</t>
  </si>
  <si>
    <t>=MAX(ELEC_CHARGES_CONTRACT_START_DATE, ELEC_CHARGES_RECORDS_GAP_SUPER_EPPY_START_DATE, ELEC_CHARGES_OCCUPANCY_START_DATE)</t>
  </si>
  <si>
    <t>ELEC_CHARGES_LATEST_OF_RECORDS_GAP_SUPER_EPPY_OCCUPANCY_AND_CONTRACT_START_DATES_CORRECTED</t>
  </si>
  <si>
    <t>=MAX(ELEC_CHARGES_CONTRACT_START_DATE_CORRECTED, ELEC_CHARGES_RECORDS_GAP_SUPER_EPPY_START_DATE_CORRECTED, ELEC_CHARGES_OCCUPANCY_START_DATE_CORRECTED, REPORTING_PERIOD_SUPER_EPPY_START_DATE_CORRECTED)</t>
  </si>
  <si>
    <t>ELEC_CHARGES_LATEST_OF_RECORDS_RECORDS_GAP_AND_REPORTING_PERIOD_EPPY_OCCUPANCY_AND_CONTRACT_START_DATES_CORRECTED</t>
  </si>
  <si>
    <t xml:space="preserve">=ELEC_CHARGES_LATEST_OF_RECORDS_GAP_AND_REPORTING_PERIOD_EPPY_OCCUPANCY_AND_CONTRACT_START_DATES_CORRECTED&gt;ELEC_CHARGES_RECORDS_START_DATES_CORRECTED  </t>
  </si>
  <si>
    <t>ELEC_CHARGES_LATEST_OF_RECORDS_RECORDS_GAP_SUPER_DUPER_EPPY_OCCUPANCY_AND_CONTRACT_START_DATES_CORRECTED</t>
  </si>
  <si>
    <t xml:space="preserve">=ELEC_CHARGES_LATEST_OF_RECORDS_GAP_SUPER_DUPER_EPPY_OCCUPANCY_AND_CONTRACT_START_DATES_CORRECTED&gt;ELEC_CHARGES_RECORDS_START_DATES_CORRECTED  ELEC_CHARGES_LATEST_OF_RECORDS_GAP_SUPER_DUPER_EPPY_OCCUPANCY_AND_CONTRACT_START_DATES_CORRECTED  </t>
  </si>
  <si>
    <t>ELEC_CHARGES_LATEST_OF_RECORDS_RECORDS_GAP_SUPER_EPPY_OCCUPANCY_AND_CONTRACT_START_DATES_CORRECTED</t>
  </si>
  <si>
    <t xml:space="preserve">=ELEC_CHARGES_LATEST_OF_RECORDS_GAP_SUPER_EPPY_OCCUPANCY_AND_CONTRACT_START_DATES_CORRECTED&gt;ELEC_CHARGES_RECORDS_START_DATES_CORRECTED  ELEC_CHARGES_LATEST_OF_RECORDS_GAP_SUPER_EPPY_OCCUPANCY_AND_CONTRACT_START_DATES_CORRECTED  </t>
  </si>
  <si>
    <t>ELEC_CHARGES_LATEST_OF_RECORDS_REPORTING_PERIOD_OCCUPANCY_AND_CONTRACT_START_DATES_CORRECTED</t>
  </si>
  <si>
    <t xml:space="preserve">=ELEC_CHARGES_LATEST_OF_REPORTING_PERIOD_OCCUPANCY_AND_CONTRACT_START_DATES_CORRECTED&gt;ELEC_CHARGES_RECORDS_START_DATES_CORRECTED  ELEC_CHARGES_LATEST_OF_REPORTING_PERIOD_OCCUPANCY_AND_CONTRACT_START_DATES_CORRECTED  </t>
  </si>
  <si>
    <t>ELEC_CHARGES_LATEST_OF_REPORTING_PERIOD_OCCUPANCY_AND_CONTRACT_START_DATES</t>
  </si>
  <si>
    <t>=MAX(ELEC_CHARGES_CONTRACT_START_DATE, ELEC_CHARGES_LATER_OF_REPORTING_PERIOD_AND_OCCUPANCY_START_DATES)</t>
  </si>
  <si>
    <t>ELEC_CHARGES_LATEST_OF_REPORTING_PERIOD_OCCUPANCY_AND_CONTRACT_START_DATES_CORRECTED</t>
  </si>
  <si>
    <t>=ELEC_CHARGES_LATEST_OF_REPORTING_PERIOD_OCCUPANCY_AND_CONTRACT_START_DATES-1</t>
  </si>
  <si>
    <t>ELEC_CHARGES_LEVEL_NUMBER</t>
  </si>
  <si>
    <t>=INDEX(LEVEL_NUMBERS, MATCH('Electricité Charges'!$Q321,LEVELS,0))</t>
  </si>
  <si>
    <t>ELEC_CHARGES_MOST_RECENT_RECORD</t>
  </si>
  <si>
    <t>=INDIRECT("'"&amp;'Electricité Charges'!$J322&amp;"'!$C"&amp;LPR_ELEC_CHARGES)</t>
  </si>
  <si>
    <t>ELEC_CHARGES_NIVEAUX</t>
  </si>
  <si>
    <t>ELEC_CHARGES_OCCUPANCY_END_DATE</t>
  </si>
  <si>
    <t>=CHOOSE(ELEC_CHARGES_LEVEL_NUMBER, ELEC_CHARGES_SITE_OCCUPANCY_END_DATE, ELEC_CHARGES_BUILDING_OCCUPANCY_END_DATE, ELEC_CHARGES_ZONE_OCCUPANCY_END_DATE)</t>
  </si>
  <si>
    <t>ELEC_CHARGES_OCCUPANCY_START_DATE</t>
  </si>
  <si>
    <t>=CHOOSE(ELEC_CHARGES_LEVEL_NUMBER, ELEC_CHARGES_SITE_OCCUPANCY_START_DATE, ELEC_CHARGES_BUILDING_OCCUPANCY_START_DATE, ELEC_CHARGES_ZONE_OCCUPANCY_START_DATE)</t>
  </si>
  <si>
    <t>ELEC_CHARGES_OCCUPANCY_START_DATE_CORRECTED</t>
  </si>
  <si>
    <t>=ELEC_CHARGES_OCCUPANCY_START_DATE-1</t>
  </si>
  <si>
    <t>ELEC_CHARGES_OVERLAP_OF_REPORTING_PERIOD_OCCUPANCY_AND_CONTRACT</t>
  </si>
  <si>
    <t>=MAX(ELEC_CHARGES_EARLIEST_OF_REPORTING_PERIOD_OCCUPANCY_AND_CONTRACT_END_DATES-ELEC_CHARGES_LATEST_OF_REPORTING_PERIOD_OCCUPANCY_AND_CONTRACT_START_DATES_CORRECTED,0)</t>
  </si>
  <si>
    <t>ELEC_CHARGES_PRORATED_CONSUMPTION</t>
  </si>
  <si>
    <t>='Electricité Charges'!$U328</t>
  </si>
  <si>
    <t>ELEC_CHARGES_PRORATED_COST</t>
  </si>
  <si>
    <t>='Electricité Charges'!$AM329</t>
  </si>
  <si>
    <t>ELEC_CHARGES_PUE</t>
  </si>
  <si>
    <t>=INDIRECT("'"&amp;'Electricité Charges'!$J330&amp;"'!$I"&amp;LPR_ELEC_CHARGES)</t>
  </si>
  <si>
    <t>ELEC_CHARGES_RECORDS_CONSUMPTIONS</t>
  </si>
  <si>
    <t>=INDIRECT("'"&amp;'Electricité Charges'!$J331&amp;"'!D$7:D$"&amp;LPR_ELEC_CHARGES)</t>
  </si>
  <si>
    <t>ELEC_CHARGES_RECORDS_CONSUMPTIONS_SIGN</t>
  </si>
  <si>
    <t>=IF(LEN(ELEC_CHARGES_RECORDS_CONSUMPTIONS)=0,0,CHOOSE(SIGN(ELEC_CHARGES_RECORDS_CONSUMPTIONS)+2,-1,1,1))</t>
  </si>
  <si>
    <t>ELEC_CHARGES_RECORDS_COSTS_TTC</t>
  </si>
  <si>
    <t>=INDIRECT("'"&amp;'Electricité Charges'!$J333&amp;"'!H$7:H$"&amp;LPR_ELEC_CHARGES)</t>
  </si>
  <si>
    <t>ELEC_CHARGES_RECORDS_DURATION</t>
  </si>
  <si>
    <t>=ELEC_CHARGES_RECORDS_END_DATE-ELEC_CHARGES_RECORDS_START_DATE_CORRECTED</t>
  </si>
  <si>
    <t>ELEC_CHARGES_RECORDS_DURATIONS</t>
  </si>
  <si>
    <t>=ELEC_CHARGES_RECORDS_END_DATES-ELEC_CHARGES_RECORDS_START_DATES_CORRECTED</t>
  </si>
  <si>
    <t>ELEC_CHARGES_RECORDS_END_AFTER_LATEST_OF_RECORDS_GAP_EPPY_OCCUPANCY_AND_CONTRACT_START_DATES_CORRECTED</t>
  </si>
  <si>
    <t>=--(ELEC_CHARGES_RECORDS_END_DATES&gt;ELEC_CHARGES_LATEST_OF_RECORDS_GAP_EPPY_OCCUPANCY_AND_CONTRACT_START_DATES_CORRECTED)</t>
  </si>
  <si>
    <t>ELEC_CHARGES_RECORDS_END_AFTER_LATEST_OF_RECORDS_GAP_SUPER_DUPER_EPPY_OCCUPANCY_AND_CONTRACT_START_DATES_CORRECTED</t>
  </si>
  <si>
    <t>=--(ELEC_CHARGES_RECORDS_END_DATES&gt;ELEC_CHARGES_LATEST_OF_RECORDS_GAP_SUPER_DUPER_EPPY_OCCUPANCY_AND_CONTRACT_START_DATES_CORRECTED)</t>
  </si>
  <si>
    <t>ELEC_CHARGES_RECORDS_END_AFTER_LATEST_OF_RECORDS_GAP_SUPER_EPPY_OCCUPANCY_AND_CONTRACT_START_DATES_CORRECTED</t>
  </si>
  <si>
    <t>=--(ELEC_CHARGES_RECORDS_END_DATES&gt;ELEC_CHARGES_LATEST_OF_RECORDS_GAP_SUPER_EPPY_OCCUPANCY_AND_CONTRACT_START_DATES_CORRECTED)</t>
  </si>
  <si>
    <t>ELEC_CHARGES_RECORDS_END_AFTER_LATEST_OF_REPORTING_PERIOD_OCCUPANCY_AND_CONTRACT_START_DATES_CORRECTED</t>
  </si>
  <si>
    <t>=--(ELEC_CHARGES_RECORDS_END_DATES&gt;ELEC_CHARGES_LATEST_OF_REPORTING_PERIOD_OCCUPANCY_AND_CONTRACT_START_DATES_CORRECTED)</t>
  </si>
  <si>
    <t>ELEC_CHARGES_RECORDS_END_DATE</t>
  </si>
  <si>
    <t>=MAX(ELEC_CHARGES_RECORDS_END_DATES)</t>
  </si>
  <si>
    <t>ELEC_CHARGES_RECORDS_END_DATES</t>
  </si>
  <si>
    <t>=INDIRECT("'"&amp;'Electricité Charges'!$J341&amp;"'!C$7:C$"&amp;LPR_ELEC_CHARGES)</t>
  </si>
  <si>
    <t>ELEC_CHARGES_RECORDS_EPPY_END_DATE</t>
  </si>
  <si>
    <t xml:space="preserve">=YEAR(ELEC_CHARGES_RECORDS_END_DATE)-1  MONTH(ELEC_CHARGES_RECORDS_END_DATE) AND(MONTH(DATE(YEAR(ELEC_CHARGES_RECORDS_END_DATE),2,29))=2, DAY(ELEC_CHARGES_RECORDS_END_DATE)=29)  DAY(ELEC_CHARGES_RECORDS_END_DATE)-1  DAY(ELEC_CHARGES_RECORDS_END_DATE) </t>
  </si>
  <si>
    <t>ELEC_CHARGES_RECORDS_GAP_EPPY_DURATION</t>
  </si>
  <si>
    <t>=ELEC_CHARGES_EARLIEST_OF_RECORDS_GAP_EPPY_OCCUPANCY_AND_CONTRACT_END_DATES-ELEC_CHARGES_LATEST_OF_RECORDS_GAP_EPPY_OCCUPANCY_AND_CONTRACT_START_DATES_CORRECTED</t>
  </si>
  <si>
    <t>ELEC_CHARGES_RECORDS_GAP_EPPY_END_DATE</t>
  </si>
  <si>
    <t>=MAX(ELEC_CHARGES_EARLIER_OF_REPORTING_PERIOD_EPPY_AND_OCCUPANCY_END_DATES, ELEC_CHARGES_RECORDS_GAP_EPPY_START_DATE_CORRECTED)</t>
  </si>
  <si>
    <t>ELEC_CHARGES_RECORDS_GAP_EPPY_START_DATE</t>
  </si>
  <si>
    <t xml:space="preserve">=YEAR(ELEC_CHARGES_EARLIER_OF_REPORTING_PERIOD_AND_RECORDS_END_DATES)-1  MONTH(ELEC_CHARGES_EARLIER_OF_REPORTING_PERIOD_AND_RECORDS_END_DATES) MONTH(DATE(YEAR(ELEC_CHARGES_EARLIER_OF_REPORTING_PERIOD_AND_RECORDS_END_DATES),2,29))=2 </t>
  </si>
  <si>
    <t>ELEC_CHARGES_RECORDS_GAP_EPPY_START_DATE_CORRECTED</t>
  </si>
  <si>
    <t>=MAX(ELEC_CHARGES_RECORDS_GAP_EPPY_START_DATE, REPORTING_PERIOD_EPPY_START_DATE)-1</t>
  </si>
  <si>
    <t>ELEC_CHARGES_RECORDS_GAP_SUPER_DUPER_EPPY_DURATION</t>
  </si>
  <si>
    <t>=ELEC_CHARGES_EARLIEST_OF_RECORDS_GAP_SUPER_DUPER_EPPY_OCCUPANCY_AND_CONTRACT_END_DATES-ELEC_CHARGES_LATEST_OF_RECORDS_GAP_SUPER_DUPER_EPPY_OCCUPANCY_AND_CONTRACT_START_DATES_CORRECTED</t>
  </si>
  <si>
    <t>ELEC_CHARGES_RECORDS_GAP_SUPER_DUPER_EPPY_END_DATE</t>
  </si>
  <si>
    <t xml:space="preserve">=YEAR(ELEC_CHARGES_EARLIER_OF_REPORTING_PERIOD_AND_OCCUPANCY_END_DATES)-3  MONTH(ELEC_CHARGES_EARLIER_OF_REPORTING_PERIOD_AND_OCCUPANCY_END_DATES) MONTH(DATE(YEAR(ELEC_CHARGES_EARLIER_OF_REPORTING_PERIOD_AND_OCCUPANCY_END_DATES),2,29))=2 </t>
  </si>
  <si>
    <t>ELEC_CHARGES_RECORDS_GAP_SUPER_DUPER_EPPY_START_DATE</t>
  </si>
  <si>
    <t xml:space="preserve">=YEAR(ELEC_CHARGES_RECORDS_END_DATE)-3  MONTH(ELEC_CHARGES_RECORDS_END_DATE) AND(MONTH(DATE(YEAR(ELEC_CHARGES_RECORDS_END_DATE),2,29))=2, DAY(ELEC_CHARGES_RECORDS_END_DATE)=29)  DAY(ELEC_CHARGES_RECORDS_END_DATE)-1  DAY(ELEC_CHARGES_RECORDS_END_DATE) </t>
  </si>
  <si>
    <t>ELEC_CHARGES_RECORDS_GAP_SUPER_DUPER_EPPY_START_DATE_CORRECTED</t>
  </si>
  <si>
    <t>=MAX(ELEC_CHARGES_RECORDS_GAP_SUPER_DUPER_EPPY_START_DATE, REPORTING_PERIOD_SUPER_DUPER_EPPY_START_DATE, ELEC_CHARGES_RECORDS_EPPY_END_DATE+1)-1</t>
  </si>
  <si>
    <t>ELEC_CHARGES_RECORDS_GAP_SUPER_EPPY_DURATION</t>
  </si>
  <si>
    <t>=ELEC_CHARGES_EARLIEST_OF_RECORDS_GAP_SUPER_EPPY_OCCUPANCY_AND_CONTRACT_END_DATES-ELEC_CHARGES_LATEST_OF_RECORDS_GAP_SUPER_EPPY_OCCUPANCY_AND_CONTRACT_START_DATES_CORRECTED</t>
  </si>
  <si>
    <t>ELEC_CHARGES_RECORDS_GAP_SUPER_EPPY_END_DATE</t>
  </si>
  <si>
    <t xml:space="preserve">=YEAR(ELEC_CHARGES_EARLIER_OF_REPORTING_PERIOD_AND_OCCUPANCY_END_DATES)-2  MONTH(ELEC_CHARGES_EARLIER_OF_REPORTING_PERIOD_AND_OCCUPANCY_END_DATES) MONTH(DATE(YEAR(ELEC_CHARGES_EARLIER_OF_REPORTING_PERIOD_AND_OCCUPANCY_END_DATES),2,29))=2 </t>
  </si>
  <si>
    <t>ELEC_CHARGES_RECORDS_GAP_SUPER_EPPY_START_DATE</t>
  </si>
  <si>
    <t xml:space="preserve">=YEAR(ELEC_CHARGES_RECORDS_END_DATE)-2  MONTH(ELEC_CHARGES_RECORDS_END_DATE) AND(MONTH(DATE(YEAR(ELEC_CHARGES_RECORDS_END_DATE),2,29))=2, DAY(ELEC_CHARGES_RECORDS_END_DATE)=29)  DAY(ELEC_CHARGES_RECORDS_END_DATE)-1  DAY(ELEC_CHARGES_RECORDS_END_DATE) </t>
  </si>
  <si>
    <t>ELEC_CHARGES_RECORDS_GAP_SUPER_EPPY_START_DATE_CORRECTED</t>
  </si>
  <si>
    <t>=MAX(ELEC_CHARGES_RECORDS_GAP_SUPER_EPPY_START_DATE, REPORTING_PERIOD_SUPER_EPPY_START_DATE, ELEC_CHARGES_RECORDS_EPPY_END_DATE+1)-1</t>
  </si>
  <si>
    <t>ELEC_CHARGES_RECORDS_NOT_BLANK</t>
  </si>
  <si>
    <t>=--(ELEC_CHARGES_RECORDS_CONSUMPTIONS&lt;&gt;"")</t>
  </si>
  <si>
    <t>ELEC_CHARGES_RECORDS_SOURCE</t>
  </si>
  <si>
    <t>=INDIRECT("'"&amp;'Electricité Charges'!$J356&amp;"'!$B$3")</t>
  </si>
  <si>
    <t>ELEC_CHARGES_RECORDS_START_BEFORE_EARLIEST_OF_RECORDS_GAP_EPPY_OCCUPANCY_AND_CONTRACT_END_DATES</t>
  </si>
  <si>
    <t>=--(ELEC_CHARGES_RECORDS_START_DATES_CORRECTED&lt;ELEC_CHARGES_EARLIEST_OF_RECORDS_GAP_EPPY_OCCUPANCY_AND_CONTRACT_END_DATES)</t>
  </si>
  <si>
    <t>ELEC_CHARGES_RECORDS_START_BEFORE_EARLIEST_OF_RECORDS_GAP_SUPER_DUPER_EPPY_OCCUPANCY_AND_CONTRACT_END_DATES</t>
  </si>
  <si>
    <t>=--(ELEC_CHARGES_RECORDS_START_DATES_CORRECTED&lt;ELEC_CHARGES_EARLIEST_OF_RECORDS_GAP_SUPER_DUPER_EPPY_OCCUPANCY_AND_CONTRACT_END_DATES)</t>
  </si>
  <si>
    <t>ELEC_CHARGES_RECORDS_START_BEFORE_EARLIEST_OF_RECORDS_GAP_SUPER_EPPY_OCCUPANCY_AND_CONTRACT_END_DATES</t>
  </si>
  <si>
    <t>=--(ELEC_CHARGES_RECORDS_START_DATES_CORRECTED&lt;ELEC_CHARGES_EARLIEST_OF_RECORDS_GAP_SUPER_EPPY_OCCUPANCY_AND_CONTRACT_END_DATES)</t>
  </si>
  <si>
    <t>ELEC_CHARGES_RECORDS_START_BEFORE_EARLIEST_OF_REPORTING_PERIOD_OCCUPANCY_AND_CONTRACT_END_DATES</t>
  </si>
  <si>
    <t>=--(ELEC_CHARGES_RECORDS_START_DATES_CORRECTED&lt;ELEC_CHARGES_EARLIEST_OF_REPORTING_PERIOD_OCCUPANCY_AND_CONTRACT_END_DATES)</t>
  </si>
  <si>
    <t>ELEC_CHARGES_RECORDS_START_DATE</t>
  </si>
  <si>
    <t>=MIN(ELEC_CHARGES_RECORDS_START_DATES)</t>
  </si>
  <si>
    <t>ELEC_CHARGES_RECORDS_START_DATE_CORRECTED</t>
  </si>
  <si>
    <t>=ELEC_CHARGES_RECORDS_START_DATE-ELEC_CHARGES_RECORDS_START_DATES_CORRECTION</t>
  </si>
  <si>
    <t>ELEC_CHARGES_RECORDS_START_DATES</t>
  </si>
  <si>
    <t>=INDIRECT(CONCATENATE("'",'Electricité Charges'!$J363,"'!B$7:B$",LPR_ELEC_CHARGES))</t>
  </si>
  <si>
    <t>ELEC_CHARGES_RECORDS_START_DATES_CORRECTED</t>
  </si>
  <si>
    <t>=ELEC_CHARGES_RECORDS_START_DATES-ELEC_CHARGES_RECORDS_START_DATES_CORRECTION</t>
  </si>
  <si>
    <t>ELEC_CHARGES_RECORDS_START_DATES_CORRECTION</t>
  </si>
  <si>
    <t>=INDEX(Date_Corrections,MATCH(INDIRECT("'"&amp;'Electricité Charges'!$J365&amp;"'!$B$5"),Correction_Options,0),4)</t>
  </si>
  <si>
    <t>ELEC_CHARGES_RECORDS_STATUS</t>
  </si>
  <si>
    <t>=INDIRECT(CONCATENATE("'",'Electricité Charges'!$J366,"'!$K$1"))</t>
  </si>
  <si>
    <t>ELEC_CHARGES_RECORDS_SUPER_EPPY_END_DATE</t>
  </si>
  <si>
    <t>ELEC_CHARGES_SITE_OCCUPANCY_END_DATE</t>
  </si>
  <si>
    <t>=INDEX(Site!$L$5:$L$121,MATCH('Electricité Charges'!$A368,Site!$A$5:$A$121,0))</t>
  </si>
  <si>
    <t>ELEC_CHARGES_SITE_OCCUPANCY_START_DATE</t>
  </si>
  <si>
    <t>=INDEX(Site!$K$5:$K$121,MATCH('Electricité Charges'!$A369,Site!$A$5:$A$121,0))</t>
  </si>
  <si>
    <t>ELEC_CHARGES_ZONE_OCCUPANCY_END_DATE</t>
  </si>
  <si>
    <t>=INDEX(Bâtiment!$O$5:$O$150,MATCH('Electricité Charges'!$E370,Bâtiment!$E$5:$E$150,0))</t>
  </si>
  <si>
    <t>ELEC_CHARGES_ZONE_OCCUPANCY_START_DATE</t>
  </si>
  <si>
    <t>=INDEX(Bâtiment!$N$5:$N$150,MATCH('Electricité Charges'!$E371,Bâtiment!$E$5:$E$150,0))</t>
  </si>
  <si>
    <t>Electricity_Consumption_Cost_Slope</t>
  </si>
  <si>
    <t>='Electricité Coût Unitaire'!$C$19</t>
  </si>
  <si>
    <t>Electricity_Emissions_Factors</t>
  </si>
  <si>
    <t>='Emissions Factors'!$B$17:$Q$36</t>
  </si>
  <si>
    <t>Electricity_Emissions_Factors_Market</t>
  </si>
  <si>
    <t>='Emissions Factors'!$B$17:$Q$31</t>
  </si>
  <si>
    <t>Electricity_Emissions_Factors_Year_Index</t>
  </si>
  <si>
    <t>='Emissions Factors'!$G$2:$M$2</t>
  </si>
  <si>
    <t>Electricity_Source_Abbreviation</t>
  </si>
  <si>
    <t>=Configuration!$AK$4:$AK$7</t>
  </si>
  <si>
    <t>Electricity_Sources</t>
  </si>
  <si>
    <t>=Configuration!$AK$4:$AL$7</t>
  </si>
  <si>
    <t>Electricity_Suppliers</t>
  </si>
  <si>
    <t>='Emissions Factors'!$B$17:$B$31</t>
  </si>
  <si>
    <t>Emissions_Factors_Years</t>
  </si>
  <si>
    <t>='Emissions Factors'!$K$2:$M$2</t>
  </si>
  <si>
    <t>Estimation_Methods</t>
  </si>
  <si>
    <t>=Configuration!$B$7:$B$9</t>
  </si>
  <si>
    <t>Factures</t>
  </si>
  <si>
    <t>=Configuration!$Z$22:$Z$23</t>
  </si>
  <si>
    <t>FACTURES_ABONNE</t>
  </si>
  <si>
    <t>=INDIRECT("'"&amp;'Electricité Factures'!$N382&amp;"'!K$7:K$"&amp;LPR_FACTURES)</t>
  </si>
  <si>
    <t>FACTURES_BUILDING_OCCUPANCY_END_DATE</t>
  </si>
  <si>
    <t>=INDEX(Bâtiment!$O$5:$O$150,MATCH('Electricité Factures'!$C383,Bâtiment!$C$5:$C$150,0))</t>
  </si>
  <si>
    <t>FACTURES_BUILDING_OCCUPANCY_START_DATE</t>
  </si>
  <si>
    <t>=INDEX(Bâtiment!$N$5:$N$150,MATCH('Electricité Factures'!$C384,Bâtiment!$C$5:$C$150,0))</t>
  </si>
  <si>
    <t>FACTURES_COMPTEUR_REN</t>
  </si>
  <si>
    <t>="Renouvable"</t>
  </si>
  <si>
    <t>FACTURES_CONTRACT_END_DATE</t>
  </si>
  <si>
    <t>='Electricité Factures'!$K386</t>
  </si>
  <si>
    <t>FACTURES_CONTRACT_END_DATES</t>
  </si>
  <si>
    <t>='Electricité Factures'!$K$5:B$212</t>
  </si>
  <si>
    <t>FACTURES_CONTRACT_EPPY_END_DATE</t>
  </si>
  <si>
    <t>=DATE(YEAR(FACTURES_CONTRACT_END_DATE)-1, MONTH(FACTURES_CONTRACT_END_DATE), IF(AND(MONTH(DATE(YEAR(FACTURES_CONTRACT_END_DATE),2,29))=2, DAY(FACTURES_CONTRACT_END_DATE)=29), DAY(FACTURES_CONTRACT_END_DATE)-1, DAY(FACTURES_CONTRACT_END_DATE)))+1</t>
  </si>
  <si>
    <t>FACTURES_CONTRACT_START_DATE</t>
  </si>
  <si>
    <t>='Electricité Factures'!$J389</t>
  </si>
  <si>
    <t>FACTURES_CONTRACT_START_DATES</t>
  </si>
  <si>
    <t>='Electricité Factures'!$J$5:$J$213</t>
  </si>
  <si>
    <t>FACTURES_EARLIER_OF_RECORDS_REPORTING_PERIOD_AND_LATER_OF_OCCUPANCY_AND_CONTRACT_END_DATES</t>
  </si>
  <si>
    <t>=IF(FACTURES_EARLIER_OF_REPORTING_PERIOD_AND_LATER_OF_OCCUPANCY_AND_CONTRACT_END_DATES&lt;FACTURES_RECORDS_END_DATES, FACTURES_EARLIER_OF_REPORTING_PERIOD_AND_LATER_OF_OCCUPANCY_AND_CONTRACT_END_DATES, FACTURES_RECORDS_END_DATES)</t>
  </si>
  <si>
    <t>FACTURES_EARLIER_OF_REPORTING_PERIOD_AND_LATER_OF_OCCUPANCY_AND_CONTRACT_END_DATES</t>
  </si>
  <si>
    <t>=MIN(FACTURES_LATER_OF_OCCUPANCY_AND_CONTRACT_END_DATES, REPORTING_PERIOD_END_DATE)</t>
  </si>
  <si>
    <t>FACTURES_EARLIER_OF_REPORTING_PERIOD_AND_RECORDS_END_DATES</t>
  </si>
  <si>
    <t>=MIN(FACTURES_RECORDS_END_DATE,REPORTING_PERIOD_END_DATE)</t>
  </si>
  <si>
    <t>FACTURES_EARLIER_OF_REPORTING_PERIOD_EPPY_OCCUPANCY_AND_CONTRACT_END_DATES</t>
  </si>
  <si>
    <t>=MIN(REPORTING_PERIOD_EPPY_END_DATE, FACTURES_OCCUPANCY_EPPY_END_DATE, FACTURES_CONTRACT_EPPY_END_DATE)</t>
  </si>
  <si>
    <t>FACTURES_EARLIEST_OF_RECORDS_GAP_AND_REPORTING_PERIOD_EPPY_AND_LATER_OF_OCCUPANCY_AND_CONTRACT_END_DATES</t>
  </si>
  <si>
    <t>=MIN(FACTURES_RECORDS_GAP_EPPY_END_DATE, REPORTING_PERIOD_EPPY_END_DATE, FACTURES_LATER_OF_OCCUPANCY_AND_CONTRACT_END_DATES)</t>
  </si>
  <si>
    <t>FACTURES_EARLIEST_OF_RECORDS_GAP_AND_REPORTING_PERIOD_EPPY_OCCUPANCY_AND_CONTRACT_END_DATES</t>
  </si>
  <si>
    <t>=MIN(FACTURES_RECORDS_GAP_EPPY_END_DATE, REPORTING_PERIOD_EPPY_END_DATE, FACTURES_OCCUPANCY_END_DATE, FACTURES_CONTRACT_END_DATE)</t>
  </si>
  <si>
    <t>FACTURES_EARLIEST_OF_RECORDS_GAP_EPPY_AND_LATER_OF_OCCUPANCY_AND_CONTRACT_END_DATES</t>
  </si>
  <si>
    <t>=MIN(FACTURES_RECORDS_GAP_EPPY_END_DATE, FACTURES_LATER_OF_OCCUPANCY_AND_CONTRACT_END_DATES)</t>
  </si>
  <si>
    <t>FACTURES_EARLIEST_OF_RECORDS_GAP_EPPY_OCCUPANCY_AND_CONTRACT_END_DATES</t>
  </si>
  <si>
    <t>=MIN(FACTURES_RECORDS_GAP_EPPY_END_DATE, FACTURES_OCCUPANCY_END_DATE, FACTURES_CONTRACT_END_DATE)</t>
  </si>
  <si>
    <t>FACTURES_EARLIEST_OF_RECORDS_RECORDS_GAP_AND_REPORTING_PERIOD_EPPY_AND_LATER_OF_OCCUPANCY_AND_CONTRACT_END_DATES</t>
  </si>
  <si>
    <t xml:space="preserve">=FACTURES_EARLIEST_OF_RECORDS_GAP_AND_REPORTING_PERIOD_EPPY_AND_LATER_OF_OCCUPANCY_AND_CONTRACT_END_DATES&lt;FACTURES_RECORDS_END_DATES  FACTURES_EARLIEST_OF_RECORDS_GAP_AND_REPORTING_PERIOD_EPPY_AND_LATER_OF_OCCUPANCY_AND_CONTRACT_END_DATES  </t>
  </si>
  <si>
    <t>FACTURES_EARLIEST_OF_RECORDS_RECORDS_GAP_AND_REPORTING_PERIOD_EPPY_OCCUPANCY_AND_CONTRACT_END_DATES</t>
  </si>
  <si>
    <t>=IF(FACTURES_EARLIEST_OF_RECORDS_GAP_AND_REPORTING_PERIOD_EPPY_OCCUPANCY_AND_CONTRACT_END_DATES&lt;FACTURES_RECORDS_END_DATES, FACTURES_EARLIEST_OF_RECORDS_GAP_AND_REPORTING_PERIOD_EPPY_OCCUPANCY_AND_CONTRACT_END_DATES, FACTURES_RECORDS_END_DATES)</t>
  </si>
  <si>
    <t>FACTURES_EARLIEST_OF_RECORDS_REPORTING_PERIOD_AND_LATER_OF_OCCUPANCY_AND_CONTRACT_END_DATES</t>
  </si>
  <si>
    <t>=MIN(FACTURES_EARLIER_OF_REPORTING_PERIOD_AND_LATER_OF_OCCUPANCY_AND_CONTRACT_END_DATES, FACTURES_RECORDS_END_DATE)</t>
  </si>
  <si>
    <t>FACTURES_EARLIEST_OF_REPORTING_PERIOD_OCCUPANCY_AND_CONTRACT_END_DATES</t>
  </si>
  <si>
    <t>=MIN(REPORTING_PERIOD_END_DATE, FACTURES_OCCUPANCY_END_DATE, FACTURES_CONTRACT_END_DATE)</t>
  </si>
  <si>
    <t>FACTURES_EPPY_CONSUMPTION</t>
  </si>
  <si>
    <t>='Electricité Factures'!$Z403</t>
  </si>
  <si>
    <t>FACTURES_EPPY_COST</t>
  </si>
  <si>
    <t>='Electricité Factures'!$AH404</t>
  </si>
  <si>
    <t>FACTURES_EPPY_Net_Coverage</t>
  </si>
  <si>
    <t>='Electricité Factures'!$X405</t>
  </si>
  <si>
    <t>FACTURES_Estimation_Method</t>
  </si>
  <si>
    <t>=Configuration!$B$2</t>
  </si>
  <si>
    <t>FACTURES_Estimation_Method_Index</t>
  </si>
  <si>
    <t>=MATCH(FACTURES_Estimation_Method, Estimation_Methods,0)</t>
  </si>
  <si>
    <t>FACTURES_ESTIME</t>
  </si>
  <si>
    <t>=Configuration!$A$31</t>
  </si>
  <si>
    <t>FACTURES_FOURNISSEUR_COLUMN</t>
  </si>
  <si>
    <t>=INDEX(Source_Type_Columns,MATCH(INDIRECT("'"&amp;'Electricité Factures'!$N409&amp;"'!B$4"),Source_Type,0),5)</t>
  </si>
  <si>
    <t>FACTURES_Gross_Coverage</t>
  </si>
  <si>
    <t>='Electricité Factures'!$R410</t>
  </si>
  <si>
    <t>FACTURES_LATER_OF_OCCUPANCY_AND_CONTRACT_END_DATES</t>
  </si>
  <si>
    <t>=MAX(FACTURES_OCCUPANCY_END_DATE, FACTURES_CONTRACT_END_DATE)</t>
  </si>
  <si>
    <t>FACTURES_LATEST_OF_RECORDS_GAP_AND_REPORTING_PERIOD_EPPY_OCCUPANCY_AND_CONTRACT_START_DATES</t>
  </si>
  <si>
    <t>=MAX(FACTURES_RECORDS_GAP_EPPY_START_DATE, REPORTING_PERIOD_EPPY_START_DATE, FACTURES_OCCUPANCY_START_DATE, FACTURES_CONTRACT_START_DATE)</t>
  </si>
  <si>
    <t>FACTURES_LATEST_OF_RECORDS_GAP_AND_REPORTING_PERIOD_EPPY_OCCUPANCY_AND_CONTRACT_START_DATES_CORRECTED</t>
  </si>
  <si>
    <t>=FACTURES_LATEST_OF_RECORDS_GAP_AND_REPORTING_PERIOD_EPPY_OCCUPANCY_AND_CONTRACT_START_DATES-1</t>
  </si>
  <si>
    <t>FACTURES_LATEST_OF_RECORDS_GAP_EPPY_OCCUPANCY_AND_CONTRACT_START_DATES</t>
  </si>
  <si>
    <t>FACTURES_LATEST_OF_RECORDS_GAP_EPPY_OCCUPANCY_AND_CONTRACT_START_DATES_CORRECTED</t>
  </si>
  <si>
    <t>=FACTURES_LATEST_OF_RECORDS_GAP_EPPY_OCCUPANCY_AND_CONTRACT_START_DATES-1</t>
  </si>
  <si>
    <t>FACTURES_LATEST_OF_RECORDS_RECORDS_GAP_AND_REPORTING_PERIOD_EPPY_OCCUPANCY_AND_CONTRACT_START_DATES_CORRECTED</t>
  </si>
  <si>
    <t xml:space="preserve">=FACTURES_LATEST_OF_RECORDS_GAP_AND_REPORTING_PERIOD_EPPY_OCCUPANCY_AND_CONTRACT_START_DATES_CORRECTED&gt;FACTURES_RECORDS_START_DATES_CORRECTED  FACTURES_LATEST_OF_RECORDS_GAP_AND_REPORTING_PERIOD_EPPY_OCCUPANCY_AND_CONTRACT_START_DATES_CORRECTED  </t>
  </si>
  <si>
    <t>FACTURES_LATEST_OF_RECORDS_REPORTING_PERIOD_OCCUPANCY_AND_CONTRACT_START_DATES_CORRECTED</t>
  </si>
  <si>
    <t>=IF(FACTURES_LATEST_OF_REPORTING_PERIOD_OCCUPANCY_AND_CONTRACT_START_DATES_CORRECTED&gt;FACTURES_RECORDS_START_DATES_CORRECTED, FACTURES_LATEST_OF_REPORTING_PERIOD_OCCUPANCY_AND_CONTRACT_START_DATES_CORRECTED, FACTURES_RECORDS_START_DATES_CORRECTED)</t>
  </si>
  <si>
    <t>FACTURES_LATEST_OF_REPORTING_PERIOD_OCCUPANCY_AND_CONTRACT_START_DATES</t>
  </si>
  <si>
    <t>=MAX(REPORTING_PERIOD_START_DATE, FACTURES_OCCUPANCY_START_DATE, FACTURES_CONTRACT_START_DATE)</t>
  </si>
  <si>
    <t>FACTURES_LATEST_OF_REPORTING_PERIOD_OCCUPANCY_AND_CONTRACT_START_DATES_CORRECTED</t>
  </si>
  <si>
    <t>=FACTURES_LATEST_OF_REPORTING_PERIOD_OCCUPANCY_AND_CONTRACT_START_DATES-1</t>
  </si>
  <si>
    <t>FACTURES_LEVEL_NUMBER</t>
  </si>
  <si>
    <t>=INDEX(LEVEL_NUMBERS, MATCH('Electricité Factures'!$M420,LEVELS,0))</t>
  </si>
  <si>
    <t>FACTURES_LPR</t>
  </si>
  <si>
    <t>=IF(FACTURES_MEM_TEST, LPR_FACTURES_MEM, LPR_FACTURES)</t>
  </si>
  <si>
    <t>FACTURES_MEM_TEST</t>
  </si>
  <si>
    <t>=INDIRECT(CONCATENATE("'",'Electricité Factures'!$N422,"'!$V$5"))="MEM"</t>
  </si>
  <si>
    <t>FACTURES_MESURE</t>
  </si>
  <si>
    <t>=Configuration!$A$33</t>
  </si>
  <si>
    <t>FACTURES_METER</t>
  </si>
  <si>
    <t>=INDIRECT("'"&amp;'Electricité Factures'!$N424&amp;"'!$B$2")</t>
  </si>
  <si>
    <t>FACTURES_MOST_RECENT_RECORD</t>
  </si>
  <si>
    <t>=INDIRECT("'"&amp;'Electricité Factures'!$N425&amp;"'!$C"&amp;LPR_FACTURES)</t>
  </si>
  <si>
    <t>FACTURES_NIVEAUX</t>
  </si>
  <si>
    <t>='Electricité Factures'!$M$5:$M$213</t>
  </si>
  <si>
    <t>FACTURES_OCCUPANCY_END_DATE</t>
  </si>
  <si>
    <t>=CHOOSE(FACTURES_LEVEL_NUMBER, FACTURES_SITE_OCCUPANCY_END_DATE, FACTURES_BUILDING_OCCUPANCY_END_DATE, FACTURES_ZONE_OCCUPANCY_END_DATE)</t>
  </si>
  <si>
    <t>FACTURES_OCCUPANCY_END_DATE_FROM_BATIMENT</t>
  </si>
  <si>
    <t xml:space="preserve">=INDEX(Bâtiment!E$5:E$150,MAX(MATCH('Electricité Factures'!XEY428,Bâtiment!XEY$5:XEY$150,0),MATCH('Electricité Factures'!XEY428,Bâtiment!XEY$5:XEY$150,1))) Bâtiment!E$5:E$150 MATCH('Electricité Factures'!XEW428,Bâtiment!XEW$5:XEW$150,0) </t>
  </si>
  <si>
    <t>FACTURES_OCCUPANCY_EPPY_END_DATE</t>
  </si>
  <si>
    <t xml:space="preserve">=DATE(YEAR(FACTURES_OCCUPANCY_END_DATE)-1, MONTH(FACTURES_OCCUPANCY_END_DATE), IF(AND(MONTH(DATE(YEAR(FACTURES_OCCUPANCY_END_DATE),2,29))=2, DAY(FACTURES_OCCUPANCY_END_DATE)=29), DAY(FACTURES_OCCUPANCY_END_DATE)-1, DAY(FACTURES_OCCUPANCY_END_DATE))) </t>
  </si>
  <si>
    <t>FACTURES_OCCUPANCY_START_DATE</t>
  </si>
  <si>
    <t>=CHOOSE(FACTURES_LEVEL_NUMBER, FACTURES_SITE_OCCUPANCY_START_DATE, FACTURES_BUILDING_OCCUPANCY_START_DATE, FACTURES_ZONE_OCCUPANCY_START_DATE)</t>
  </si>
  <si>
    <t>FACTURES_OCCUPANCY_START_DATE_FROM_BATIMENT</t>
  </si>
  <si>
    <t xml:space="preserve">=INDEX(Bâtiment!E$5:E$150,MIN(MATCH('Electricité Factures'!XEZ431,Bâtiment!XEZ$5:XEZ$150,0),MATCH('Electricité Factures'!XEZ431,Bâtiment!XEZ$5:XEZ$150,1))) Bâtiment!E$5:E$150 MATCH('Electricité Factures'!XEX431,Bâtiment!XEX$5:XEX$150,0) </t>
  </si>
  <si>
    <t>FACTURES_OVERLAP_OF_REPORTING_PERIOD_OCCUPANCY_AND_CONTRACT</t>
  </si>
  <si>
    <t>=MAX(FACTURES_EARLIER_OF_REPORTING_PERIOD_AND_LATER_OF_OCCUPANCY_AND_CONTRACT_END_DATES-FACTURES_LATEST_OF_REPORTING_PERIOD_OCCUPANCY_AND_CONTRACT_START_DATES_CORRECTED,0)</t>
  </si>
  <si>
    <t>FACTURES_PERIOD_MESURE</t>
  </si>
  <si>
    <t>='Electricité Factures'!$D$117</t>
  </si>
  <si>
    <t>FACTURES_PRORATED_CONSUMPTION</t>
  </si>
  <si>
    <t>='Electricité Factures'!$W434</t>
  </si>
  <si>
    <t>FACTURES_PRORATED_COST</t>
  </si>
  <si>
    <t>='Electricité Factures'!$AF435</t>
  </si>
  <si>
    <t>FACTURES_RECORDS_CONSUMPTIONS</t>
  </si>
  <si>
    <t>=INDIRECT(CONCATENATE("'",'Electricité Factures'!$N436,"'!",FACTURES_RECORDS_CONSUMPTIONS_COLUMNS,"$7:",FACTURES_RECORDS_CONSUMPTIONS_COLUMNS,"$",FACTURES_LPR))</t>
  </si>
  <si>
    <t>FACTURES_RECORDS_CONSUMPTIONS_COLUMNS</t>
  </si>
  <si>
    <t>=IF(FACTURES_MEM_TEST,FACTURES_RECORDS_CONSUMPTIONS_MEM_COLUMN,FACTURES_RECORDS_CONSUMPTIONS_DIRECT_COLUMN)</t>
  </si>
  <si>
    <t>FACTURES_RECORDS_CONSUMPTIONS_DIRECT</t>
  </si>
  <si>
    <t>=INDIRECT(CONCATENATE("'",'Electricité Factures'!$N438,"'!",FACTURES_RECORDS_CONSUMPTIONS_DIRECT_COLUMN,"$7:",FACTURES_RECORDS_CONSUMPTIONS_DIRECT_COLUMN,"$",LPR_FACTURES))</t>
  </si>
  <si>
    <t>FACTURES_RECORDS_CONSUMPTIONS_DIRECT_COLUMN</t>
  </si>
  <si>
    <t>=INDEX(Source_Type_Columns,MATCH(INDIRECT("'"&amp;'Electricité Factures'!$N439&amp;"'!B$4"),Source_Type,0),2)</t>
  </si>
  <si>
    <t>FACTURES_RECORDS_CONSUMPTIONS_DIRECT_MEM</t>
  </si>
  <si>
    <t>=INDIRECT(CONCATENATE("'",'Electricité Factures'!$N440,"'!",FACTURES_RECORDS_CONSUMPTIONS_DIRECT_COLUMN,"$7:",FACTURES_RECORDS_CONSUMPTIONS_DIRECT_COLUMN,"$",LPR_FACTURES_MEM))</t>
  </si>
  <si>
    <t>FACTURES_RECORDS_CONSUMPTIONS_DIRECT_SIGN</t>
  </si>
  <si>
    <t>=CHOOSE(SIGN(FACTURES_RECORDS_CONSUMPTIONS_SIGN_SOURCE)+2,0,1,1)</t>
  </si>
  <si>
    <t>FACTURES_RECORDS_CONSUMPTIONS_MEM</t>
  </si>
  <si>
    <t>=INDIRECT(CONCATENATE("'",'Electricité Factures'!$N442,"'!",FACTURES_RECORDS_CONSUMPTIONS_MEM_COLUMN,"$7:",FACTURES_RECORDS_CONSUMPTIONS_MEM_COLUMN,"$",LPR_FACTURES_MEM))</t>
  </si>
  <si>
    <t>FACTURES_RECORDS_CONSUMPTIONS_MEM_COLUMN</t>
  </si>
  <si>
    <t>=INDEX(Source_Type_Columns,MATCH(INDIRECT("'"&amp;'Electricité Factures'!$N443&amp;"'!B$4"),Source_Type,0),7)</t>
  </si>
  <si>
    <t>FACTURES_RECORDS_CONSUMPTIONS_SIGN</t>
  </si>
  <si>
    <t>=IFNA(IF(LEN(FACTURES_RECORDS_CONSUMPTIONS)=0,0,CHOOSE(SIGN(FACTURES_RECORDS_CONSUMPTIONS)+2,-1,1,1)),0)</t>
  </si>
  <si>
    <t>FACTURES_RECORDS_CONSUMPTIONS_SIGN_SOURCE</t>
  </si>
  <si>
    <t>=IF(FACTURES_MEM_TEST, FACTURES_RECORDS_CONSUMPTIONS_DIRECT_MEM, FACTURES_RECORDS_CONSUMPTIONS_DIRECT)</t>
  </si>
  <si>
    <t>FACTURES_RECORDS_COSTS</t>
  </si>
  <si>
    <t>=IF(FACTURES_MEM_TEST,FACTURES_RECORDS_COSTS_MEM,FACTURES_RECORDS_COSTS_DIRECT)</t>
  </si>
  <si>
    <t>FACTURES_RECORDS_COSTS_DIRECT</t>
  </si>
  <si>
    <t>=INDIRECT(CONCATENATE("'",'Electricité Factures'!$N447,"'!",FACTURES_RECORDS_COSTS_DIRECT_COLUMN,"$7:",FACTURES_RECORDS_COSTS_DIRECT_COLUMN,"$",LPR_FACTURES))</t>
  </si>
  <si>
    <t>FACTURES_RECORDS_COSTS_DIRECT_COLUMN</t>
  </si>
  <si>
    <t>=INDEX(Source_Type_Columns,MATCH(INDIRECT("'"&amp;'Electricité Factures'!$N448&amp;"'!B$4"),Source_Type,0),4)</t>
  </si>
  <si>
    <t>FACTURES_RECORDS_COSTS_MEM</t>
  </si>
  <si>
    <t>=INDIRECT(CONCATENATE("'",'Electricité Factures'!$N449,"'!",FACTURES_RECORDS_COSTS_MEM_COLUMN,"$7:",FACTURES_RECORDS_COSTS_MEM_COLUMN,"$",LPR_FACTURES_MEM))</t>
  </si>
  <si>
    <t>FACTURES_RECORDS_COSTS_MEM_COLUMN</t>
  </si>
  <si>
    <t>=INDEX(Source_Type_Columns,MATCH(INDIRECT("'"&amp;'Electricité Factures'!$N450&amp;"'!B$4"),Source_Type,0),8)</t>
  </si>
  <si>
    <t>FACTURES_RECORDS_COSTS_TYPE</t>
  </si>
  <si>
    <t>=INDIRECT("'"&amp;'Electricité Factures'!$N451&amp;"'!$K5")</t>
  </si>
  <si>
    <t>FACTURES_RECORDS_DATE_CORRECTION</t>
  </si>
  <si>
    <t>=INDEX(Date_Corrections,MATCH(INDIRECT("'"&amp;'Electricité Factures'!$N452&amp;"'!$B$5"),Correction_Options,0),4)</t>
  </si>
  <si>
    <t>FACTURES_RECORDS_DURATION</t>
  </si>
  <si>
    <t>=FACTURES_RECORDS_END_DATE-FACTURES_RECORDS_START_DATE_CORRECTED</t>
  </si>
  <si>
    <t>FACTURES_RECORDS_DURATIONS</t>
  </si>
  <si>
    <t>=FACTURES_RECORDS_END_DATES-FACTURES_RECORDS_START_DATES_CORRECTED</t>
  </si>
  <si>
    <t>FACTURES_RECORDS_END_AFTER_LATEST_OF_RECORDS_GAP_EPPY_OCCUPANCY_AND_CONTRACT_START_DATES_CORRECTED</t>
  </si>
  <si>
    <t>=--(FACTURES_RECORDS_END_DATES&gt;FACTURES_LATEST_OF_RECORDS_GAP_EPPY_OCCUPANCY_AND_CONTRACT_START_DATES_CORRECTED)</t>
  </si>
  <si>
    <t>FACTURES_RECORDS_END_AFTER_LATEST_OF_REPORTING_PERIOD_OCCUPANCY_AND_CONTRACT_START_DATES_CORRECTED</t>
  </si>
  <si>
    <t>=--(FACTURES_RECORDS_END_DATES&gt;FACTURES_LATEST_OF_REPORTING_PERIOD_OCCUPANCY_AND_CONTRACT_START_DATES_CORRECTED)</t>
  </si>
  <si>
    <t>FACTURES_RECORDS_END_DATE</t>
  </si>
  <si>
    <t>=MAX(FACTURES_RECORDS_END_DATES)</t>
  </si>
  <si>
    <t>FACTURES_RECORDS_END_DATES</t>
  </si>
  <si>
    <t>=INDIRECT("'"&amp;'Electricité Factures'!$N458&amp;"'!C$7:C$"&amp;FACTURES_LPR)</t>
  </si>
  <si>
    <t>FACTURES_RECORDS_GAP_EPPY_DURATION</t>
  </si>
  <si>
    <t>=IF(FACTURES_LATER_OF_OCCUPANCY_AND_CONTRACT_END_DATES&gt;FACTURES_RECORDS_GAP_EPPY_END_DATE, FACTURES_RECORDS_GAP_EPPY_END_DATE-FACTURES_RECORDS_GAP_EPPY_START_DATE_CORRECTED,0)</t>
  </si>
  <si>
    <t>FACTURES_RECORDS_GAP_EPPY_END_DATE</t>
  </si>
  <si>
    <t>=MAX( FACTURES_EARLIER_OF_REPORTING_PERIOD_EPPY_OCCUPANCY_AND_CONTRACT_END_DATES)</t>
  </si>
  <si>
    <t>FACTURES_RECORDS_GAP_EPPY_START_DATE</t>
  </si>
  <si>
    <t xml:space="preserve">=YEAR(FACTURES_EARLIER_OF_REPORTING_PERIOD_AND_RECORDS_END_DATES)-1  MONTH(FACTURES_EARLIER_OF_REPORTING_PERIOD_AND_RECORDS_END_DATES) MONTH(DATE(YEAR(FACTURES_EARLIER_OF_REPORTING_PERIOD_AND_RECORDS_END_DATES),2,29))=2 </t>
  </si>
  <si>
    <t>FACTURES_RECORDS_GAP_EPPY_START_DATE_CORRECTED</t>
  </si>
  <si>
    <t>=MAX(FACTURES_RECORDS_GAP_EPPY_START_DATE, REPORTING_PERIOD_EPPY_START_DATE)-1</t>
  </si>
  <si>
    <t>FACTURES_RECORDS_START_BEFORE_EARLIER_OF_REPORTING_PERIOD_AND_LATER_OF_OCCUPANCY_AND_CONTRACT_END_DATES</t>
  </si>
  <si>
    <t>=--(FACTURES_RECORDS_START_DATES_CORRECTED&lt;FACTURES_EARLIER_OF_REPORTING_PERIOD_AND_LATER_OF_OCCUPANCY_AND_CONTRACT_END_DATES)</t>
  </si>
  <si>
    <t>FACTURES_RECORDS_START_BEFORE_EARLIEST_OF_RECORDS_GAP_EPPY_AND_LATER_OF_OCCUPANCY_AND_CONTRACT_END_DATES</t>
  </si>
  <si>
    <t>=--(FACTURES_RECORDS_START_DATES_CORRECTED&lt;FACTURES_EARLIEST_OF_RECORDS_GAP_EPPY_AND_LATER_OF_OCCUPANCY_AND_CONTRACT_END_DATES)</t>
  </si>
  <si>
    <t>FACTURES_RECORDS_START_BEFORE_EARLIEST_OF_RECORDS_GAP_EPPY_OCCUPANCY_AND_CONTRACT_END_DATES</t>
  </si>
  <si>
    <t>=--(FACTURES_RECORDS_START_DATES_CORRECTED&lt;FACTURES_EARLIEST_OF_RECORDS_GAP_EPPY_OCCUPANCY_AND_CONTRACT_END_DATES)</t>
  </si>
  <si>
    <t>FACTURES_RECORDS_START_DATE</t>
  </si>
  <si>
    <t>=MIN(FACTURES_RECORDS_START_DATES)</t>
  </si>
  <si>
    <t>FACTURES_RECORDS_START_DATE_CORRECTED</t>
  </si>
  <si>
    <t>=MIN(FACTURES_RECORDS_START_DATES)-FACTURES_RECORDS_DATE_CORRECTION</t>
  </si>
  <si>
    <t>FACTURES_RECORDS_START_DATES</t>
  </si>
  <si>
    <t>=INDIRECT("'"&amp;'Electricité Factures'!$N468&amp;"'!B$7:B$"&amp;FACTURES_LPR)</t>
  </si>
  <si>
    <t>FACTURES_RECORDS_START_DATES_CORRECTED</t>
  </si>
  <si>
    <t>=FACTURES_RECORDS_START_DATES-FACTURES_RECORDS_DATE_CORRECTION</t>
  </si>
  <si>
    <t>FACTURES_SITE_OCCUPANCY_END_DATE</t>
  </si>
  <si>
    <t>=INDEX(Site!$L$5:$L$121,MATCH('Electricité Factures'!$A470,Site!$A$5:$A$121,0))</t>
  </si>
  <si>
    <t>FACTURES_SITE_OCCUPANCY_START_DATE</t>
  </si>
  <si>
    <t>=INDEX(Site!$K$5:$K$121,MATCH('Electricité Factures'!$A471,Site!$A$5:$A$121,0))</t>
  </si>
  <si>
    <t>FACTURES_SOURCE</t>
  </si>
  <si>
    <t>=INDIRECT("'"&amp;'Electricité Factures'!$N472&amp;"'!$B$3")</t>
  </si>
  <si>
    <t>FACTURES_TARIF</t>
  </si>
  <si>
    <t>=INDIRECT(CONCATENATE("'",'Electricité Factures'!$N473,"'!$",FACTURES_TARIF_COLUMN,LPR_FACTURES))</t>
  </si>
  <si>
    <t>FACTURES_TARIF_COLUMN</t>
  </si>
  <si>
    <t>=INDEX(Source_Type_Columns,MATCH(INDIRECT("'"&amp;'Electricité Factures'!$N474&amp;"'!B$4"),Source_Type,0),6)</t>
  </si>
  <si>
    <t>FACTURES_TYPE_RELEVE</t>
  </si>
  <si>
    <t>=INDIRECT("'"&amp;'Electricité Factures'!$N475&amp;"'!J$7:J$"&amp;LPR_FACTURES)</t>
  </si>
  <si>
    <t>FACTURES_ZONE_OCCUPANCY_END_DATE</t>
  </si>
  <si>
    <t>=INDEX(Bâtiment!$O$5:$O$150,MATCH('Electricité Factures'!$E476,Bâtiment!$E$5:$E$150,0))</t>
  </si>
  <si>
    <t>FACTURES_ZONE_OCCUPANCY_START_DATE</t>
  </si>
  <si>
    <t>=INDEX(Bâtiment!$N$5:$N$150,MATCH('Electricité Factures'!$E477,Bâtiment!$E$5:$E$150,0))</t>
  </si>
  <si>
    <t>FEUILLE_SOURCE_RANGES</t>
  </si>
  <si>
    <t>=Configuration!$AK$13:$AW$14</t>
  </si>
  <si>
    <t>FO_KWh_Litre</t>
  </si>
  <si>
    <t>=Configuration!$BX$5</t>
  </si>
  <si>
    <t>Fuels_Emissions_Factors</t>
  </si>
  <si>
    <t>='Emissions Factors'!$B$3:$P$11</t>
  </si>
  <si>
    <t>FuelType</t>
  </si>
  <si>
    <t>=Configuration!$AF$3:$AF$111</t>
  </si>
  <si>
    <t>Gaz_Refrigerant</t>
  </si>
  <si>
    <t>=Configuration!$N$26:$N$32</t>
  </si>
  <si>
    <t>GridType</t>
  </si>
  <si>
    <t>=Configuration!$AE$3:$AE$14</t>
  </si>
  <si>
    <t>HeatType</t>
  </si>
  <si>
    <t>=Configuration!$AG$3:$AG$4</t>
  </si>
  <si>
    <t>LEVEL_NUMBERS</t>
  </si>
  <si>
    <t>=Configuration!$B$22:$B$24</t>
  </si>
  <si>
    <t>LEVELS</t>
  </si>
  <si>
    <t>=Configuration!$A$22:$A$24</t>
  </si>
  <si>
    <t>LPR</t>
  </si>
  <si>
    <t>=IFERROR(MATCH(999999999,INDIRECT("$A:$A"),1),7)</t>
  </si>
  <si>
    <t>LPR_CHAUFFAGE</t>
  </si>
  <si>
    <t>=IFERROR(MATCH(999999999,INDIRECT(CONCATENATE("'",Chauffage!$N488,"'!$A:$A")),1),7)</t>
  </si>
  <si>
    <t>LPR_COGEN</t>
  </si>
  <si>
    <t>=IFERROR(MATCH(999999999,INDIRECT(CONCATENATE("'",'Electricité Cogen'!$H489,"'!$A:$A")),1),6)</t>
  </si>
  <si>
    <t>LPR_EAU</t>
  </si>
  <si>
    <t>=IFERROR(MATCH(999999999,INDIRECT(CONCATENATE("'",Eau!$H490,"'!$A:$A")),1),7)</t>
  </si>
  <si>
    <t>LPR_ELEC_CHARGES</t>
  </si>
  <si>
    <t>=IFERROR(MATCH(999999999,INDIRECT(CONCATENATE("'",'Electricité Charges'!$J491,"'!$A:$A")),1),7)</t>
  </si>
  <si>
    <t>LPR_FACTURES</t>
  </si>
  <si>
    <t>=IFERROR(MATCH(999999999,INDIRECT(CONCATENATE("'",'Electricité Factures'!$N492,"'!$A:$A")),1),7)</t>
  </si>
  <si>
    <t>LPR_FACTURES_MEM</t>
  </si>
  <si>
    <t>=IFERROR(MATCH(999999999,INDIRECT(CONCATENATE("'",'Electricité Factures'!$N493,"'!$V:$V")),1),7)</t>
  </si>
  <si>
    <t>Mesuré</t>
  </si>
  <si>
    <t>=Eau!$L$5</t>
  </si>
  <si>
    <t>Montant</t>
  </si>
  <si>
    <t>="Montant"</t>
  </si>
  <si>
    <t>Nom_de_type_de_Chauffage</t>
  </si>
  <si>
    <t>=Configuration!$Q$4:$Q$13</t>
  </si>
  <si>
    <t>Occupant_Abbr_English</t>
  </si>
  <si>
    <t>=Configuration!$N$2:$N$23</t>
  </si>
  <si>
    <t>Occupant_Abbr_French</t>
  </si>
  <si>
    <t>=Configuration!$M$2:$M$23</t>
  </si>
  <si>
    <t>Occupant_French</t>
  </si>
  <si>
    <t>=Configuration!$L$2:$L$23</t>
  </si>
  <si>
    <t>Occupant_Start_Date</t>
  </si>
  <si>
    <t>=Configuration!$O$2:$O$23</t>
  </si>
  <si>
    <t>Prix_unitaire</t>
  </si>
  <si>
    <t>="Prix unitaire"</t>
  </si>
  <si>
    <t>PUE</t>
  </si>
  <si>
    <t>=Configuration!$BP$3</t>
  </si>
  <si>
    <t>REPORTING_PERIOD</t>
  </si>
  <si>
    <t>=Configuration!$D$2</t>
  </si>
  <si>
    <t>REPORTING_PERIOD_DURATION</t>
  </si>
  <si>
    <t>=REPORTING_PERIOD_END_DATE-REPORTING_PERIOD_START_DATE_CORRECTED</t>
  </si>
  <si>
    <t>REPORTING_PERIOD_END_DATE</t>
  </si>
  <si>
    <t>=INDEX(REPORTING_PERIODS,MATCH(Configuration!$D$2,INDEX(REPORTING_PERIODS,,1),0),3)</t>
  </si>
  <si>
    <t>REPORTING_PERIOD_EPPY_END_DATE</t>
  </si>
  <si>
    <t>=DATE(YEAR(REPORTING_PERIOD_END_DATE)-1, MONTH(REPORTING_PERIOD_END_DATE), IF(AND(MONTH(DATE(YEAR(REPORTING_PERIOD_END_DATE),2,29))=2, DAY(REPORTING_PERIOD_END_DATE)=29), DAY(REPORTING_PERIOD_END_DATE)-1, DAY(REPORTING_PERIOD_END_DATE)))</t>
  </si>
  <si>
    <t>REPORTING_PERIOD_EPPY_START_DATE</t>
  </si>
  <si>
    <t>=DATE(YEAR(REPORTING_PERIOD_START_DATE)-1, MONTH(REPORTING_PERIOD_START_DATE), IF(AND(MONTH(DATE(YEAR(REPORTING_PERIOD_START_DATE),2,29))=2, DAY(REPORTING_PERIOD_START_DATE)=29), DAY(REPORTING_PERIOD_START_DATE)-1, DAY(REPORTING_PERIOD_START_DATE)))</t>
  </si>
  <si>
    <t>REPORTING_PERIOD_START_DATE</t>
  </si>
  <si>
    <t>=INDEX(REPORTING_PERIODS,MATCH(Configuration!$D$2,INDEX(REPORTING_PERIODS,,1),0),2)</t>
  </si>
  <si>
    <t>REPORTING_PERIOD_START_DATE_CORRECTED</t>
  </si>
  <si>
    <t>=REPORTING_PERIOD_START_DATE-1</t>
  </si>
  <si>
    <t>REPORTING_PERIOD_SUPER_DUPER_EPPY_END_DATE</t>
  </si>
  <si>
    <t>=DATE(YEAR(REPORTING_PERIOD_END_DATE)-3, MONTH(REPORTING_PERIOD_END_DATE), IF(AND(MONTH(DATE(YEAR(REPORTING_PERIOD_END_DATE),2,29))=2, DAY(REPORTING_PERIOD_END_DATE)=29), DAY(REPORTING_PERIOD_END_DATE)-1, DAY(REPORTING_PERIOD_END_DATE)))</t>
  </si>
  <si>
    <t>REPORTING_PERIOD_SUPER_DUPER_EPPY_START_DATE</t>
  </si>
  <si>
    <t>=DATE(YEAR(REPORTING_PERIOD_START_DATE)-3, MONTH(REPORTING_PERIOD_START_DATE), IF(AND(MONTH(DATE(YEAR(REPORTING_PERIOD_START_DATE),2,29))=2, DAY(REPORTING_PERIOD_START_DATE)=29), DAY(REPORTING_PERIOD_START_DATE)-1, DAY(REPORTING_PERIOD_START_DATE)))</t>
  </si>
  <si>
    <t>REPORTING_PERIOD_SUPER_DUPER_EPPY_START_DATE_CORRECTED</t>
  </si>
  <si>
    <t>=REPORTING_PERIOD_SUPER_DUPER_EPPY_START_DATE-1</t>
  </si>
  <si>
    <t>REPORTING_PERIOD_SUPER_EPPY_END_DATE</t>
  </si>
  <si>
    <t>=DATE(YEAR(REPORTING_PERIOD_END_DATE)-2, MONTH(REPORTING_PERIOD_END_DATE), IF(AND(MONTH(DATE(YEAR(REPORTING_PERIOD_END_DATE),2,29))=2, DAY(REPORTING_PERIOD_END_DATE)=29), DAY(REPORTING_PERIOD_END_DATE)-1, DAY(REPORTING_PERIOD_END_DATE)))</t>
  </si>
  <si>
    <t>REPORTING_PERIOD_SUPER_EPPY_START_DATE</t>
  </si>
  <si>
    <t>=DATE(YEAR(REPORTING_PERIOD_START_DATE)-2, MONTH(REPORTING_PERIOD_START_DATE), IF(AND(MONTH(DATE(YEAR(REPORTING_PERIOD_START_DATE),2,29))=2, DAY(REPORTING_PERIOD_START_DATE)=29), DAY(REPORTING_PERIOD_START_DATE)-1, DAY(REPORTING_PERIOD_START_DATE)))</t>
  </si>
  <si>
    <t>REPORTING_PERIOD_SUPER_EPPY_START_DATE_CORRECTED</t>
  </si>
  <si>
    <t>=REPORTING_PERIOD_SUPER_EPPY_START_DATE-1</t>
  </si>
  <si>
    <t>REPORTING_PERIODS</t>
  </si>
  <si>
    <t>=Configuration!$D$3:$F$56</t>
  </si>
  <si>
    <t>REPORTING_YEAR</t>
  </si>
  <si>
    <t>=YEAR(REPORTING_PERIOD_START_DATE)</t>
  </si>
  <si>
    <t>Responsable</t>
  </si>
  <si>
    <t>=Configuration!$L$26:$L$34</t>
  </si>
  <si>
    <t>Responsible</t>
  </si>
  <si>
    <t>=Configuration!$M$26:$M$34</t>
  </si>
  <si>
    <t>RM_EF_2015</t>
  </si>
  <si>
    <t>='Emissions Factors'!$L$32</t>
  </si>
  <si>
    <t>RM_EF_2016</t>
  </si>
  <si>
    <t>='Emissions Factors'!$K$32</t>
  </si>
  <si>
    <t>RM_EF_2017</t>
  </si>
  <si>
    <t>='Emissions Factors'!$J$32</t>
  </si>
  <si>
    <t>RM_EF_2018</t>
  </si>
  <si>
    <t>='Emissions Factors'!$I$32</t>
  </si>
  <si>
    <t>RM_EF_2019</t>
  </si>
  <si>
    <t>='Emissions Factors'!$H$32</t>
  </si>
  <si>
    <t>RM_EF_2020</t>
  </si>
  <si>
    <t>='Emissions Factors'!$G$32</t>
  </si>
  <si>
    <t>Server_Consumption</t>
  </si>
  <si>
    <t>=Configuration!$BP$4</t>
  </si>
  <si>
    <t>Servers_Numbers</t>
  </si>
  <si>
    <t>=Serveurs!$C$2:$I$65</t>
  </si>
  <si>
    <t>Servers_Sites_Index</t>
  </si>
  <si>
    <t>=Serveurs!$A$2:$A$65</t>
  </si>
  <si>
    <t>Servers_Years_Index</t>
  </si>
  <si>
    <t>=Serveurs!$C$1:$H$1</t>
  </si>
  <si>
    <t>SERVEURS_EARLIER_OF_REPORTING_PERIOD_AND_BUILDING_OCCUPANCY_End_Dates</t>
  </si>
  <si>
    <t>=MIN(Bâtiment!$O530,REPORTING_PERIOD_END_DATE)</t>
  </si>
  <si>
    <t>SERVEURS_LATER_OF_REPORTING_PERIOD_AND_BUILDING_OCCUPANCY_Start_Dates</t>
  </si>
  <si>
    <t>=MAX(Bâtiment!$N531,REPORTING_PERIOD_START_DATE)</t>
  </si>
  <si>
    <t>SERVEURS_SHORTER_OF_REPORTING_PERIOD_AND_BUILDING_OCCUPANCY_DURATIONS</t>
  </si>
  <si>
    <t>=MAX(SERVEURS_EARLIER_OF_REPORTING_PERIOD_AND_BUILDING_OCCUPANCY_End_Dates-SERVEURS_LATER_OF_REPORTING_PERIOD_AND_BUILDING_OCCUPANCY_Start_Dates+1,0)</t>
  </si>
  <si>
    <t>SITE_BUILDING_RANGE_IN_BATIMENT</t>
  </si>
  <si>
    <t>=INDIRECT(CONCATENATE("Bâtiment!$AJ$",4+MATCH(Site!$A533&amp;Site!$F533, Bâtiment!$A$5:$A$150&amp;Bâtiment!$G$5:$G$150,0)))</t>
  </si>
  <si>
    <t>SITE_CHARGES_SOURCE</t>
  </si>
  <si>
    <t>=INDEX('Electricité Charges'!$K$3:$K$206, MATCH(Site!$A534, 'Electricité Charges'!$A$3:$A$206,0))</t>
  </si>
  <si>
    <t>SITE_CHARGES_TARIF</t>
  </si>
  <si>
    <t>=IFNA(IF(MATCH(Site!$A535, 'Electricité Charges'!$A$5:$A$106,0)&gt;0, "Inconnu",""),"")</t>
  </si>
  <si>
    <t>SITE_CHAUFFAGE_SOURCE</t>
  </si>
  <si>
    <t>=IFNA(INDEX(Chauffage!$K$5:$K$137,MATCH(Site!$A536&amp;Site!A$3,Chauffage!$A$5:$A$137&amp;Chauffage!$H$5:$H$137,0)),"Source")</t>
  </si>
  <si>
    <t>SITE_COGEN_FOURNISSEUR</t>
  </si>
  <si>
    <t>=INDEX('Electricité Cogen'!$AB$5:$AB$35,MATCH(Site!$A537, 'Electricité Cogen'!$A$5:$A$5,0))</t>
  </si>
  <si>
    <t>SITE_COGEN_SOURCE</t>
  </si>
  <si>
    <t>=INDEX('Electricité Cogen'!$E$5:$E$35,MATCH(Site!$A538,'Electricité Cogen'!$A$5:$A$5,0))</t>
  </si>
  <si>
    <t>SITE_COMPANY_PROPORTION</t>
  </si>
  <si>
    <t>=INDEX(SITE_COMPANY_PROPORTIONS,MATCH('Site Company'!$A539,Site!$A$5:$A$121,0),MATCH('Site Company'!$B539,Site!$AI$3:$AW$3,0))</t>
  </si>
  <si>
    <t>SITE_COMPANY_PROPORTIONS</t>
  </si>
  <si>
    <t>=Site!$AI$5:$AX$121</t>
  </si>
  <si>
    <t>SITE_EAU_SOURCE_CHARGES</t>
  </si>
  <si>
    <t>=IFNA(INDEX(Eau!$I$43:$I$51,MATCH(Site!$A541&amp;Site!XAX$47,Eau!$A$43:$A$51&amp;Eau!$D$43:$D$51,0)),"Rien")</t>
  </si>
  <si>
    <t>SITE_EAU_SOURCE_FACTURES</t>
  </si>
  <si>
    <t>=IFNA(INDEX(Eau!$I$5:$I$41,MATCH(Site!$A542&amp;Site!$F542,Eau!$A$5:$A$41&amp;Eau!$D$5:$D$41,0)),"Rien")</t>
  </si>
  <si>
    <t>SITE_ELECTRICITY_CHARGES_IN_SITE</t>
  </si>
  <si>
    <t>=SUMIFS(Site!$BI$5:$BI$121,Site!$A$5:$A$121,Site!$A543)</t>
  </si>
  <si>
    <t>SITE_ELECTRICITY_CONSUMPTION_FROM_BENCHMARK_BATIMENT</t>
  </si>
  <si>
    <t>=SUMIFS(Bâtiment!$FC$5:$FC$150,Bâtiment!$A$5:$A$150,Site!$A544,Bâtiment!$G$5:$G$150,Site!$F544, Bâtiment!$EJ$5:$EJ$150,0,Bâtiment!$EO$5:$EO$150,0)</t>
  </si>
  <si>
    <t>SITE_ELECTRICITY_CONSUMPTION_FROM_ELEC_CHARGES</t>
  </si>
  <si>
    <t>=SUMIFS('Electricité Charges'!$AG$5:$AG$106,'Electricité Charges'!$A$5:$A$106,Site!$A545,'Electricité Charges'!$F$5:$F$106,Site!$BF545)</t>
  </si>
  <si>
    <t>SITE_ELECTRICITY_CONSUMPTION_FROM_FACTURES</t>
  </si>
  <si>
    <t>=SUMIFS('Electricité Factures'!$AB$5:$AB$213,'Electricité Factures'!$A$5:$A$213,Site!$A546,'Electricité Factures'!$F$5:$F$213,Site!$F546)</t>
  </si>
  <si>
    <t>SITE_FACTURES_FOURNISSEUR</t>
  </si>
  <si>
    <t>=INDEX('Electricité Factures'!$H$3:$H$213, MATCH(Site!$A547, 'Electricité Factures'!$A$3:$A$213,0))</t>
  </si>
  <si>
    <t>SITE_FACTURES_SOURCE</t>
  </si>
  <si>
    <t>=INDEX('Electricité Factures'!$O$3:$O$213,MATCH(Site!$A548, 'Electricité Factures'!$A$3:$A$213,0))</t>
  </si>
  <si>
    <t>SITE_FACTURES_TARIF</t>
  </si>
  <si>
    <t>=INDEX('Electricité Factures'!$AM$3:$AM$213, MATCH(Site!$A549, 'Electricité Factures'!$A$3:$A$213,0))</t>
  </si>
  <si>
    <t>SITE_NUMBER_OF_RESPONSIBLES_IN_BATIMENT</t>
  </si>
  <si>
    <t>=SUMPRODUCT((Bâtiment!XDO$5:XDO$150=Site!XDO550)/COUNTIFS(Bâtiment!XDO$5:XDO$150, Bâtiment!XDO$5:XDO$150,Bâtiment!AN$5:AN$150,Bâtiment!AN$5:AN$150))</t>
  </si>
  <si>
    <t>SITE_OCCUPANCY_END_DATE</t>
  </si>
  <si>
    <t>=Site!$L551</t>
  </si>
  <si>
    <t>SITE_OCCUPANCY_START_DATE</t>
  </si>
  <si>
    <t>=Site!$K552</t>
  </si>
  <si>
    <t>SITE_REPARTITION_COLUMN_INDEX</t>
  </si>
  <si>
    <t>=Site!$AI$3:$AW$3</t>
  </si>
  <si>
    <t>SITE_REPARTITION_COMPTABLE</t>
  </si>
  <si>
    <t>=Site!$AI$5:$AW$121</t>
  </si>
  <si>
    <t>SITE_WATER_UNIT_CONSUMPTION_AREA</t>
  </si>
  <si>
    <t>=Site!$AM$121</t>
  </si>
  <si>
    <t>SITE_WATER_UNIT_CONSUMPTION_POSTE</t>
  </si>
  <si>
    <t>=Site!$AM$122</t>
  </si>
  <si>
    <t>Source_Type</t>
  </si>
  <si>
    <t>=Configuration!$AK$19:$AK$32</t>
  </si>
  <si>
    <t>Source_Type_Columns</t>
  </si>
  <si>
    <t>=Configuration!$AK$19:$AS$32</t>
  </si>
  <si>
    <t>Sources_in_English</t>
  </si>
  <si>
    <t>=Configuration!$I$14:$I$32</t>
  </si>
  <si>
    <t>Sources_in_French</t>
  </si>
  <si>
    <t>=Configuration!$H$14:$H$32</t>
  </si>
  <si>
    <t>Status_of_Site</t>
  </si>
  <si>
    <t>=Configuration!$M$37:$M$40</t>
  </si>
  <si>
    <t>Suppliers_Tariffs</t>
  </si>
  <si>
    <t>=Configuration!$Y$12:$Z$17</t>
  </si>
  <si>
    <t>Tarifs</t>
  </si>
  <si>
    <t>=Configuration!$AB$3:$AC$112</t>
  </si>
  <si>
    <t>Translation_of_Responsibilities</t>
  </si>
  <si>
    <t>=Configuration!$L$26:$M$34</t>
  </si>
  <si>
    <t>Translation_of_Sources</t>
  </si>
  <si>
    <t>=Configuration!$H$14:$I$32</t>
  </si>
  <si>
    <t>Translation_of_Type_of_Sites</t>
  </si>
  <si>
    <t>=Configuration!$H$2:$I$9</t>
  </si>
  <si>
    <t>TVA</t>
  </si>
  <si>
    <t>=Configuration!$B$36</t>
  </si>
  <si>
    <t>Type_de_Contrat</t>
  </si>
  <si>
    <t>=Configuration!$L$37:$L$40</t>
  </si>
  <si>
    <t>Type_de_Site</t>
  </si>
  <si>
    <t>=Configuration!$H$2:$H$11</t>
  </si>
  <si>
    <t>Type_of_Site</t>
  </si>
  <si>
    <t>=Configuration!$I$2:$I$11</t>
  </si>
  <si>
    <t>Type_releve</t>
  </si>
  <si>
    <t>=Configuration!$A$27:$A$34</t>
  </si>
  <si>
    <t>UNIT_AREA</t>
  </si>
  <si>
    <t>=Configuration!$R$37</t>
  </si>
  <si>
    <t>UNIT_WATER</t>
  </si>
  <si>
    <t>=Configuration!$R$30</t>
  </si>
  <si>
    <t>Unité_Chauffage</t>
  </si>
  <si>
    <t>=Configuration!$R$28</t>
  </si>
  <si>
    <t>Unité_Chauffage_Urbain</t>
  </si>
  <si>
    <t>=Configuration!$R$29</t>
  </si>
  <si>
    <t>Unité_Eau</t>
  </si>
  <si>
    <t>Unité_Electricité</t>
  </si>
  <si>
    <t>=Configuration!$R$31</t>
  </si>
  <si>
    <t>Unité_Gaz</t>
  </si>
  <si>
    <t>=Configuration!$R$33</t>
  </si>
  <si>
    <t>Unité_Huile</t>
  </si>
  <si>
    <t>=Configuration!$R$35</t>
  </si>
  <si>
    <t>Unité_Huile_Energie</t>
  </si>
  <si>
    <t>=Configuration!$R$36</t>
  </si>
  <si>
    <t>Unité_Surface</t>
  </si>
  <si>
    <t>Usage</t>
  </si>
  <si>
    <t>Use</t>
  </si>
  <si>
    <t>=Configuration!$I$2:$I$9</t>
  </si>
  <si>
    <t>Use_Abbreviation</t>
  </si>
  <si>
    <t>=Configuration!$J$2:$J$9</t>
  </si>
  <si>
    <t>Use_of_Electricity_by_Heating</t>
  </si>
  <si>
    <t>=Configuration!$T$4:$T$24</t>
  </si>
  <si>
    <t>WATER_UNIT_CONSUMPTION_AREA</t>
  </si>
  <si>
    <t>=Bâtiment!$GB$160</t>
  </si>
  <si>
    <t>WATER_UNIT_COST</t>
  </si>
  <si>
    <t>xxx</t>
  </si>
  <si>
    <t>&lt;&lt;addresse&gt;&gt;</t>
  </si>
  <si>
    <t>Compteur</t>
  </si>
  <si>
    <t>Id 123</t>
  </si>
  <si>
    <t>Source</t>
  </si>
  <si>
    <t>Facture du fournisseur</t>
  </si>
  <si>
    <t>Facture Elec</t>
  </si>
  <si>
    <t>Période: Date</t>
  </si>
  <si>
    <t>Puissance</t>
  </si>
  <si>
    <t>Consom-mation</t>
  </si>
  <si>
    <t>Type relevé</t>
  </si>
  <si>
    <t>Coût de dépassement</t>
  </si>
  <si>
    <t>Divers</t>
  </si>
  <si>
    <t>Consommation</t>
  </si>
  <si>
    <t>Coût unitaire</t>
  </si>
  <si>
    <t>souscrite</t>
  </si>
  <si>
    <t>atteinte</t>
  </si>
  <si>
    <t>Hors TVA</t>
  </si>
  <si>
    <t>TTC</t>
  </si>
  <si>
    <t>Contiguïté</t>
  </si>
  <si>
    <t>quotidienne</t>
  </si>
  <si>
    <t>unitaire</t>
  </si>
  <si>
    <t>Fournisseur</t>
  </si>
  <si>
    <t>Tarif</t>
  </si>
  <si>
    <t>Commentaire</t>
  </si>
  <si>
    <t>kVA</t>
  </si>
  <si>
    <t>kWh</t>
  </si>
  <si>
    <t>¢/kWh</t>
  </si>
  <si>
    <t>EDF</t>
  </si>
  <si>
    <t>Bleu - 36kVA - Option Base</t>
  </si>
  <si>
    <t>Site :</t>
  </si>
  <si>
    <t>Annecy</t>
  </si>
  <si>
    <t>Source :</t>
  </si>
  <si>
    <t>ENEDIS + VATTENFALL</t>
  </si>
  <si>
    <t>PDL :</t>
  </si>
  <si>
    <r>
      <rPr>
        <b/>
        <sz val="10"/>
        <color rgb="FF000000"/>
        <rFont val="Calibri"/>
        <scheme val="minor"/>
      </rPr>
      <t xml:space="preserve">Facture </t>
    </r>
    <r>
      <rPr>
        <b/>
        <sz val="10"/>
        <color rgb="FFFF0000"/>
        <rFont val="Calibri"/>
        <scheme val="minor"/>
      </rPr>
      <t xml:space="preserve">ENEDIS
</t>
    </r>
    <r>
      <rPr>
        <b/>
        <sz val="10"/>
        <color rgb="FF000000"/>
        <rFont val="Calibri"/>
        <scheme val="minor"/>
      </rPr>
      <t>du</t>
    </r>
  </si>
  <si>
    <r>
      <rPr>
        <b/>
        <sz val="10"/>
        <color rgb="FF000000"/>
        <rFont val="Calibri"/>
        <scheme val="minor"/>
      </rPr>
      <t xml:space="preserve">Facture </t>
    </r>
    <r>
      <rPr>
        <b/>
        <sz val="10"/>
        <color rgb="FF00B0F0"/>
        <rFont val="Calibri"/>
        <scheme val="minor"/>
      </rPr>
      <t xml:space="preserve">VATTENFALL
</t>
    </r>
    <r>
      <rPr>
        <b/>
        <sz val="10"/>
        <color rgb="FF000000"/>
        <rFont val="Calibri"/>
        <scheme val="minor"/>
      </rPr>
      <t>du</t>
    </r>
  </si>
  <si>
    <t>Période</t>
  </si>
  <si>
    <t>Consommations</t>
  </si>
  <si>
    <r>
      <t xml:space="preserve">Tarif </t>
    </r>
    <r>
      <rPr>
        <b/>
        <sz val="10"/>
        <color rgb="FFFF0000"/>
        <rFont val="Calibri"/>
        <family val="2"/>
        <scheme val="minor"/>
      </rPr>
      <t>ENEDIS</t>
    </r>
  </si>
  <si>
    <r>
      <rPr>
        <b/>
        <sz val="10"/>
        <color rgb="FF000000"/>
        <rFont val="Calibri"/>
      </rPr>
      <t xml:space="preserve">Tarif </t>
    </r>
    <r>
      <rPr>
        <b/>
        <sz val="10"/>
        <color rgb="FF00B0F0"/>
        <rFont val="Calibri"/>
      </rPr>
      <t>VATTENFALL</t>
    </r>
  </si>
  <si>
    <t>Précédente</t>
  </si>
  <si>
    <t>Actuelle</t>
  </si>
  <si>
    <t>HT</t>
  </si>
  <si>
    <t>kW</t>
  </si>
  <si>
    <r>
      <t xml:space="preserve">HT </t>
    </r>
    <r>
      <rPr>
        <b/>
        <sz val="11"/>
        <color rgb="FFFF0000"/>
        <rFont val="Calibri"/>
        <family val="2"/>
        <scheme val="minor"/>
      </rPr>
      <t>TOTAL</t>
    </r>
  </si>
  <si>
    <r>
      <t xml:space="preserve">TTC </t>
    </r>
    <r>
      <rPr>
        <b/>
        <sz val="11"/>
        <color rgb="FFFF0000"/>
        <rFont val="Calibri"/>
        <family val="2"/>
        <scheme val="minor"/>
      </rPr>
      <t>TOTAL</t>
    </r>
  </si>
  <si>
    <t>*</t>
  </si>
  <si>
    <t>Année 2025</t>
  </si>
  <si>
    <t>Annecy B1</t>
  </si>
  <si>
    <t>Annecy B2</t>
  </si>
  <si>
    <t>Annecy B3</t>
  </si>
  <si>
    <t>Situation au 3/07/2015</t>
  </si>
  <si>
    <t xml:space="preserve">Site </t>
  </si>
  <si>
    <t>OrigineSite</t>
  </si>
  <si>
    <t>Commune</t>
  </si>
  <si>
    <t>Adresse de location</t>
  </si>
  <si>
    <t>Statut du site</t>
  </si>
  <si>
    <t>Type de contrat</t>
  </si>
  <si>
    <t>Resp MGX</t>
  </si>
  <si>
    <t>Date de prise d'effet du contrat</t>
  </si>
  <si>
    <t>Date prochaine de sortie possible</t>
  </si>
  <si>
    <t>AIX EUROPARC</t>
  </si>
  <si>
    <t>STERIA</t>
  </si>
  <si>
    <t>AIX EN PROVENCE</t>
  </si>
  <si>
    <t>Bât A3, Europarc de Pichaury, 1330 rue Guillibert de la Lauzière, 13856 AIX-EN-PROVENCE</t>
  </si>
  <si>
    <t>Occupé</t>
  </si>
  <si>
    <t>Bail commercial</t>
  </si>
  <si>
    <t>M. GERMAIN</t>
  </si>
  <si>
    <t>Aix Golf</t>
  </si>
  <si>
    <t>SOPRA</t>
  </si>
  <si>
    <t>Parc du Golf, Bât 27/29, 350 av Guilibert de la Lauzière, 13290 AIX EN PROVENCE</t>
  </si>
  <si>
    <t>Aix Pichaury</t>
  </si>
  <si>
    <t>780 rue Guilibert de la Lauzière, Pichaury 2, 13593 AIX EN PROVENCE CEDEX 3</t>
  </si>
  <si>
    <t>Albi Dzeta</t>
  </si>
  <si>
    <t>ALBI</t>
  </si>
  <si>
    <t>5 rue Jean Borotra, 81000 ALBI</t>
  </si>
  <si>
    <t>B. MACCHION</t>
  </si>
  <si>
    <t>ANNECY LE VIEUX</t>
  </si>
  <si>
    <t>PAE Les Glaisins, CS 30238, 3 rue du pré Faucon, 74942 ANNECY LE VIEUX CEDEX</t>
  </si>
  <si>
    <t>Propriétaire</t>
  </si>
  <si>
    <t>G. JUDEAUX</t>
  </si>
  <si>
    <t>BORDEAUX CADERA</t>
  </si>
  <si>
    <t>MERIGNAC</t>
  </si>
  <si>
    <t>34 avenue Ariane, Parc Cadera Sud, 33700 MERIGNAC</t>
  </si>
  <si>
    <t>E. LARDENOIS</t>
  </si>
  <si>
    <t>Bordeaux Galilee</t>
  </si>
  <si>
    <t>L e Galilée, Bât A, 20 av de Pythagore, 33700 MERIGNAC</t>
  </si>
  <si>
    <t>C. MARTIN</t>
  </si>
  <si>
    <t>Bordeaux Innolin</t>
  </si>
  <si>
    <t>Parc Innolin, 9 rue du Golf, 33700 MERIGNAC</t>
  </si>
  <si>
    <t>Bordeaux Pythagore</t>
  </si>
  <si>
    <t>Axis Park, Bât 2, 18 av de Pythagore, 33700 MERIGNAC</t>
  </si>
  <si>
    <t>Clermont Ferrand</t>
  </si>
  <si>
    <t>AUBIERE</t>
  </si>
  <si>
    <t>Parc Technologique de la Pardieu, Immeuble Visio II, 63170 AUBIERE</t>
  </si>
  <si>
    <t>C.GRAND</t>
  </si>
  <si>
    <t>Colomiers 1</t>
  </si>
  <si>
    <t>COLOMIERS</t>
  </si>
  <si>
    <t>1 av André Marie Ampère CS 10134, 31772 COLOMIERS CEDEX</t>
  </si>
  <si>
    <t>S. TEIXEIRA</t>
  </si>
  <si>
    <t>Colomiers 2</t>
  </si>
  <si>
    <t>1 av Léon Foucault, 31770 COLOMIERS</t>
  </si>
  <si>
    <t>Colomiers EOLIS</t>
  </si>
  <si>
    <t>8, avenue Y. Brunaud, BP 90133, 31772 Colomiers Cedex</t>
  </si>
  <si>
    <t>Colomiers PERGET HUGO</t>
  </si>
  <si>
    <t>25 boulevard Victor Hugo</t>
  </si>
  <si>
    <t>Grenoble Alizés</t>
  </si>
  <si>
    <t>GRENOBLE</t>
  </si>
  <si>
    <t>Miniiparc Polytec Bât ALIZES 32 rue des Berges 38000 Grenoble</t>
  </si>
  <si>
    <t>C.HOMS</t>
  </si>
  <si>
    <t>Grenoble Barbusse</t>
  </si>
  <si>
    <t>16 rue Henri Barbusse, 38100 GRENOBLE</t>
  </si>
  <si>
    <t>C. HOMS</t>
  </si>
  <si>
    <t>Grenoble Concorde</t>
  </si>
  <si>
    <t>EYBENS</t>
  </si>
  <si>
    <t>Le Concorde 24 rue Lamartine, 38320 EYBENS</t>
  </si>
  <si>
    <t>Le Mans Persée</t>
  </si>
  <si>
    <t>LE MANS</t>
  </si>
  <si>
    <t>Immeuble Persée 18 bd Oyon, 72100 LE MANS</t>
  </si>
  <si>
    <t>O. BAUBINEAU</t>
  </si>
  <si>
    <t>LILLE EURALILLE</t>
  </si>
  <si>
    <t>LA MADELEINE</t>
  </si>
  <si>
    <t>Immeuble Quartz Europe, 36 allée Vauban, 59110 LA MADELEINE</t>
  </si>
  <si>
    <t>G. HAVET</t>
  </si>
  <si>
    <t>LILLE MARCQ</t>
  </si>
  <si>
    <t>MARCQ EN BAROEUL</t>
  </si>
  <si>
    <t>159 avenue de la Marne, 59700 MARCQ EN BAROEUL</t>
  </si>
  <si>
    <t>LILLE REGUS</t>
  </si>
  <si>
    <t>LILLE</t>
  </si>
  <si>
    <t>253 bd de Leeds, 59777 LILLE</t>
  </si>
  <si>
    <t>Lille Tourcoing</t>
  </si>
  <si>
    <t>TOURCOING</t>
  </si>
  <si>
    <t>41 Ter av de la Marne, 59200 TOURCOING</t>
  </si>
  <si>
    <t>LILLE URBAN</t>
  </si>
  <si>
    <t>EURALILLE</t>
  </si>
  <si>
    <t>141 rue Berthe Morisot, Immeuble Uran, 59777 EURALILLE</t>
  </si>
  <si>
    <t>LYON FULCHIRON</t>
  </si>
  <si>
    <t>LYON</t>
  </si>
  <si>
    <t>40/41 Quai Fulchiron, Immeuble Le Rive de Soane, 69321 Lyon cedex 05</t>
  </si>
  <si>
    <t>LP MONTROUSSIER</t>
  </si>
  <si>
    <t>Lyon Limonest</t>
  </si>
  <si>
    <t>LIMONEST</t>
  </si>
  <si>
    <t>Parc du Puy d'Or, 72 allée des Noisetiers, 69578 LIMONEST</t>
  </si>
  <si>
    <t>C. GRAND</t>
  </si>
  <si>
    <t>LYON SEQUOIAS</t>
  </si>
  <si>
    <t>235 rue de l'étang, 69760 LIMONEST</t>
  </si>
  <si>
    <t>Marseille</t>
  </si>
  <si>
    <t>MARSEILLE</t>
  </si>
  <si>
    <t>Centre d'affaires Regus, 180 av du prado, 13417 MARSEILLE Cedex 08</t>
  </si>
  <si>
    <t>S. GIBAUT</t>
  </si>
  <si>
    <t>Metz</t>
  </si>
  <si>
    <t>METZ</t>
  </si>
  <si>
    <t>2 av Sébastopol, CS25075 57072, METZ Cedex 03</t>
  </si>
  <si>
    <t>C. PEYROT</t>
  </si>
  <si>
    <t>MEUDON</t>
  </si>
  <si>
    <t>11, avenue du Maréchal Juin, 92336 Meudon la Forêt Cedex</t>
  </si>
  <si>
    <t>T. DUGUE</t>
  </si>
  <si>
    <t>Montpellier BECQUEREL</t>
  </si>
  <si>
    <t>MONTPELLIER</t>
  </si>
  <si>
    <t>Parc Club du Millenaire, 1025 av Henri Becquerel, 34000 Montpellier</t>
  </si>
  <si>
    <t>Montpellier Millénaire</t>
  </si>
  <si>
    <t>Le Millénaire, 1231 av du Mondial 1998, 34965 Montpellier Cedex 2</t>
  </si>
  <si>
    <t>S. LEBLOND</t>
  </si>
  <si>
    <t>Nantes Armor</t>
  </si>
  <si>
    <t>SAINT HERBLAIN</t>
  </si>
  <si>
    <t>Armor Plaza, 5&amp;7 impasse Claude Nougaro, 44803 Saint Herblain Cedex</t>
  </si>
  <si>
    <t>NANTES REGGIANI</t>
  </si>
  <si>
    <t>5-7 Impasse Serge Reggiani, 44800 Saint Herblain</t>
  </si>
  <si>
    <t>G. PASQUIER</t>
  </si>
  <si>
    <t>Niort 16</t>
  </si>
  <si>
    <t>NIORT</t>
  </si>
  <si>
    <t>16 av Léo Lagrange, 79000 NIORT</t>
  </si>
  <si>
    <t>C. WARGNIER</t>
  </si>
  <si>
    <t>Niort 24</t>
  </si>
  <si>
    <t>24 av Léo Lagrange, 79000 NIORT</t>
  </si>
  <si>
    <t>Orléans Paris</t>
  </si>
  <si>
    <t>ORLEANS</t>
  </si>
  <si>
    <t>31 av de Paris, 45000 ORLEANS</t>
  </si>
  <si>
    <t>L.ARDRY</t>
  </si>
  <si>
    <t>Orléans Patay</t>
  </si>
  <si>
    <t>2 rue de Patay, 45000 ORLEANS</t>
  </si>
  <si>
    <t>Paris Collines</t>
  </si>
  <si>
    <t>LA DEFENSE</t>
  </si>
  <si>
    <t>Immeuble Opéra, Les Collines de l'Arche, 92057 PARIS LA DEFENSE</t>
  </si>
  <si>
    <t>S.GIBAUT</t>
  </si>
  <si>
    <t xml:space="preserve"> </t>
  </si>
  <si>
    <t>Paris Montreuil</t>
  </si>
  <si>
    <t>MONTREUIL</t>
  </si>
  <si>
    <t>14-16 rue de Vincennes, 93100 MONTREUIL</t>
  </si>
  <si>
    <t>O.BOURQUIN</t>
  </si>
  <si>
    <t>Paris Presbourg</t>
  </si>
  <si>
    <t>PARIS</t>
  </si>
  <si>
    <t>4-6 Av de Kléber, 75116 PARIS</t>
  </si>
  <si>
    <t>C. TAVERNIER</t>
  </si>
  <si>
    <t>Paris Puteaux Godefroy</t>
  </si>
  <si>
    <t>PUTEAUX</t>
  </si>
  <si>
    <t>10 rue de Godefroy, CS10001,  92821 PUTEAUX CEDEX</t>
  </si>
  <si>
    <t>A.ABDALAH AMHED</t>
  </si>
  <si>
    <t>Paris Puteaux Pavillons</t>
  </si>
  <si>
    <t>20  rue des Pavillons, CS 90001, 92807 PUTEAUX CEDEX</t>
  </si>
  <si>
    <t>F. ROUSSEL</t>
  </si>
  <si>
    <t>Paris Manhattan</t>
  </si>
  <si>
    <t>Tour Manhattan, 5 place de l'Iris, 92095 LA DEFENSE CEDEX</t>
  </si>
  <si>
    <t>S.LICARI</t>
  </si>
  <si>
    <t>Paris Tour Mattei</t>
  </si>
  <si>
    <t>207 rue de Bercy, 75012 PARIS</t>
  </si>
  <si>
    <t>C. AUTHIE</t>
  </si>
  <si>
    <t>Paris Triangle</t>
  </si>
  <si>
    <t>Le Triangle de l'Arche, 8 cours du Triangle, 92937 PARIS LA DEFENSE 12 CEDEX</t>
  </si>
  <si>
    <t>Paris Velizy</t>
  </si>
  <si>
    <t>VELIZY VILLACOUBLAY</t>
  </si>
  <si>
    <t>12 rue Paul Dautier, 78140 VELIZY VILLACOUBLAY</t>
  </si>
  <si>
    <t>PAU HELIOPARC</t>
  </si>
  <si>
    <t>PAU</t>
  </si>
  <si>
    <t>Centre Hélioparc, 2 avenue Pierre Angot, 64000 PAU</t>
  </si>
  <si>
    <t>Pau Lilas</t>
  </si>
  <si>
    <t>77 av des Lilas, 64000 PAU</t>
  </si>
  <si>
    <t>RENNES CESSON</t>
  </si>
  <si>
    <t>CESSON SEVIGNE</t>
  </si>
  <si>
    <t>Avenue des Peupliers, Centre d'Affaire Technoparc bat F, 35510 CESSON SEVIGNE</t>
  </si>
  <si>
    <t>S.BOURGE</t>
  </si>
  <si>
    <t>Rennes Chartres de Bretagne</t>
  </si>
  <si>
    <t>CHARTRES de BRETAGNE</t>
  </si>
  <si>
    <t>Parc de la Conterie 2, 12 rue Léo Lagrange, 35131 CHARTRES DE BRETAGNE</t>
  </si>
  <si>
    <t>N. CARDOSO</t>
  </si>
  <si>
    <t>RENNES OSIRIS</t>
  </si>
  <si>
    <t>Immeuble Osiris, 12L Rue du Patis Tatelin, 35000 Rennes</t>
  </si>
  <si>
    <t>Rennes Saint Grégoire</t>
  </si>
  <si>
    <t>ST GREGOIRE</t>
  </si>
  <si>
    <t>Centre Espace Performance, Bât S, 35769 ST GREGOIRE</t>
  </si>
  <si>
    <t>ROANNE VALMY</t>
  </si>
  <si>
    <t>ROANNE</t>
  </si>
  <si>
    <t>18 Boulevard de Valmy, 42300 ROANNE</t>
  </si>
  <si>
    <t>Rodez</t>
  </si>
  <si>
    <t>RODEZ</t>
  </si>
  <si>
    <t>Centre d'affaires Bourran, 1 rue de Lisbonne, 12000 RODEZ</t>
  </si>
  <si>
    <t>MC GOMBERT</t>
  </si>
  <si>
    <t>Rouen</t>
  </si>
  <si>
    <t>ROUEN</t>
  </si>
  <si>
    <t>Le Challenger, 3 rue du Four, 76100 ROUEN</t>
  </si>
  <si>
    <t>V. PAUCHARD</t>
  </si>
  <si>
    <t>SOPHIA Athéna</t>
  </si>
  <si>
    <t>VALBONNE</t>
  </si>
  <si>
    <t>1180 route des Dolines, 06904 SOHIA ANTIPOLIS Cedex</t>
  </si>
  <si>
    <t>V. BRUNETTO</t>
  </si>
  <si>
    <t>SOPHIA LES GENETS ETC2</t>
  </si>
  <si>
    <t>LES GENETS - ETC2, 449 route des Crêtes, BP 345, 06560 VALBONNE</t>
  </si>
  <si>
    <t>Strasbourg Europe</t>
  </si>
  <si>
    <t>STRASBOURG</t>
  </si>
  <si>
    <t>Espace Européen de l'entreprise Schiltigheim, 15 av de l'Europe, bât H 1er étage, 67012 STRASBOURG CEDEX</t>
  </si>
  <si>
    <t>C. KLOTZ</t>
  </si>
  <si>
    <t>TOULON SIX FOURS</t>
  </si>
  <si>
    <t>SIX FOURS</t>
  </si>
  <si>
    <t>Parc d'activités des Playes, 225 av de l'Europe, 83140 SIX FOURS</t>
  </si>
  <si>
    <t>TOULOUSE ATRIUM</t>
  </si>
  <si>
    <t>TOULOUSE</t>
  </si>
  <si>
    <t>10, rue Claude Marie Perroud, 31100 Toulouse</t>
  </si>
  <si>
    <t>Bail précaire</t>
  </si>
  <si>
    <t>-</t>
  </si>
  <si>
    <t>Toulouse Ramassiers</t>
  </si>
  <si>
    <t>Les Ailes de l'Europe, ZAC Les Ramassiers, 31770 COLOMIERS</t>
  </si>
  <si>
    <t>Tours Banking</t>
  </si>
  <si>
    <t>TOURS</t>
  </si>
  <si>
    <t>47 rue Christian Huygens, BP97315, 37073 TOURS CEDEX 2</t>
  </si>
  <si>
    <t>F. INGREMEAU</t>
  </si>
  <si>
    <t>Statut</t>
  </si>
  <si>
    <t>Surface locative</t>
  </si>
  <si>
    <t>Date d'ouverture</t>
  </si>
  <si>
    <t>Date de fermeture</t>
  </si>
  <si>
    <t>Prop. de Pér de Rep</t>
  </si>
  <si>
    <t>Surface prorata</t>
  </si>
  <si>
    <t>Nombre de Postes</t>
  </si>
  <si>
    <t>Surface par poste</t>
  </si>
  <si>
    <r>
      <t>R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f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rence</t>
    </r>
  </si>
  <si>
    <t>Sopra Steria</t>
  </si>
  <si>
    <t>SBS</t>
  </si>
  <si>
    <t>S HR S</t>
  </si>
  <si>
    <t>I2S</t>
  </si>
  <si>
    <t>Axway</t>
  </si>
  <si>
    <t>Total</t>
  </si>
  <si>
    <t>Aix Europarc</t>
  </si>
  <si>
    <t>m²/poste</t>
  </si>
  <si>
    <t>Aix Regroupement</t>
  </si>
  <si>
    <t>Bordeaux Cadera</t>
  </si>
  <si>
    <t>Boulogne-sur-Mer</t>
  </si>
  <si>
    <t>Issy les Moulineaux</t>
  </si>
  <si>
    <t>à tout moment</t>
  </si>
  <si>
    <t>Lille Euralille</t>
  </si>
  <si>
    <t>Lille Marcq</t>
  </si>
  <si>
    <t>Lille REGUS</t>
  </si>
  <si>
    <t>Lille Urban</t>
  </si>
  <si>
    <t>Lyon Fulchiron</t>
  </si>
  <si>
    <t>Lyon Sequoias</t>
  </si>
  <si>
    <t>Marcoussis</t>
  </si>
  <si>
    <t>Montpellier Becquerel</t>
  </si>
  <si>
    <t>Nancy</t>
  </si>
  <si>
    <t>Nantes Reggiani</t>
  </si>
  <si>
    <t>Meudon</t>
  </si>
  <si>
    <t>Paris Puteaux</t>
  </si>
  <si>
    <t>1+2</t>
  </si>
  <si>
    <t>Paris Velizy Dautier</t>
  </si>
  <si>
    <t>Pau Helioparc</t>
  </si>
  <si>
    <t>Rennes Cesson</t>
  </si>
  <si>
    <t>Bât F</t>
  </si>
  <si>
    <t>Rennes Osiris</t>
  </si>
  <si>
    <t>Bât S</t>
  </si>
  <si>
    <t>Bât V</t>
  </si>
  <si>
    <t>Roanne Valmy</t>
  </si>
  <si>
    <t>Sophia Athéna</t>
  </si>
  <si>
    <t>Bât A+B</t>
  </si>
  <si>
    <t>Sophia Les Genets</t>
  </si>
  <si>
    <t>ETC2</t>
  </si>
  <si>
    <t>Strasbourg Lingolsheim</t>
  </si>
  <si>
    <t>Toulon Six Fours</t>
  </si>
  <si>
    <t>Toulouse Atrium</t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</si>
  <si>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1</t>
    </r>
  </si>
  <si>
    <r>
      <t>B</t>
    </r>
    <r>
      <rPr>
        <sz val="10"/>
        <color theme="1"/>
        <rFont val="Calibri"/>
        <family val="2"/>
      </rPr>
      <t>â</t>
    </r>
    <r>
      <rPr>
        <sz val="10"/>
        <color theme="1"/>
        <rFont val="Calibri"/>
        <family val="2"/>
        <scheme val="minor"/>
      </rPr>
      <t>t 2</t>
    </r>
  </si>
  <si>
    <t>Colomiers Eolis</t>
  </si>
  <si>
    <t>Colomiers Perget Hugo</t>
  </si>
  <si>
    <t>Vitrolles</t>
  </si>
  <si>
    <t>Bât 3</t>
  </si>
  <si>
    <t>m²</t>
  </si>
  <si>
    <t>Pays</t>
  </si>
  <si>
    <t>Société</t>
  </si>
  <si>
    <t>Count of N° employé</t>
  </si>
  <si>
    <t>France</t>
  </si>
  <si>
    <t>Beamap</t>
  </si>
  <si>
    <t>Beamap Meudon</t>
  </si>
  <si>
    <t>Beamap Total</t>
  </si>
  <si>
    <t>Cassiopae</t>
  </si>
  <si>
    <t>Cassiopae Paris SAS Procession</t>
  </si>
  <si>
    <t>Cassiopae Total</t>
  </si>
  <si>
    <t>Cassiopae Real  Estate Paris</t>
  </si>
  <si>
    <t>Cassiopae RE Paris Procession</t>
  </si>
  <si>
    <t>Cassiopae Real  Estate Paris Total</t>
  </si>
  <si>
    <t>Cassiopae Real Estate</t>
  </si>
  <si>
    <t>Cassiopae RE Nantes Rainière</t>
  </si>
  <si>
    <t>Cassiopae Real Estate Total</t>
  </si>
  <si>
    <t xml:space="preserve">CIMPA SAS </t>
  </si>
  <si>
    <t>CIMPA Bordeaux</t>
  </si>
  <si>
    <t>CIMPA Marseille</t>
  </si>
  <si>
    <t>CIMPA Nantes</t>
  </si>
  <si>
    <t>CIMPA Sèvres</t>
  </si>
  <si>
    <t>CIMPA Toulouse</t>
  </si>
  <si>
    <t>CIMPA SAS  Total</t>
  </si>
  <si>
    <t>Sopra Banking Software</t>
  </si>
  <si>
    <t>SBS Aix Olympe</t>
  </si>
  <si>
    <t>SBS Annecy</t>
  </si>
  <si>
    <t>SBS Lille Euralille</t>
  </si>
  <si>
    <t>SBS Lyon Limonest</t>
  </si>
  <si>
    <t>SBS Meudon</t>
  </si>
  <si>
    <t>SBS Montpellier Millénaire</t>
  </si>
  <si>
    <t>SBS Nantes Armor</t>
  </si>
  <si>
    <t>SBS Orléans Patay</t>
  </si>
  <si>
    <t>SBS Paris Presbourg</t>
  </si>
  <si>
    <t>SBS Paris Manhattan</t>
  </si>
  <si>
    <t>SBS Rodez</t>
  </si>
  <si>
    <t>SBS Colomiers 1</t>
  </si>
  <si>
    <t>SBS Tours</t>
  </si>
  <si>
    <t>Sopra Banking Software Total</t>
  </si>
  <si>
    <t>Sopra HR Software</t>
  </si>
  <si>
    <t>Sopra HR Annecy</t>
  </si>
  <si>
    <t>Sopra HR Bordeaux Innolin</t>
  </si>
  <si>
    <t>Sopra HR Lille - Euralille</t>
  </si>
  <si>
    <t>Sopra HR Lyon Limonest</t>
  </si>
  <si>
    <t>Sopra HR Marseille</t>
  </si>
  <si>
    <t>Sopra HR Nantes</t>
  </si>
  <si>
    <t>Sopra HR Rennes St Gregoire</t>
  </si>
  <si>
    <t>Sopra HR Rouen</t>
  </si>
  <si>
    <t>Sopra HR Strasbourg</t>
  </si>
  <si>
    <t>Sopra HR Toulouse Colomiers Ramassiers</t>
  </si>
  <si>
    <t>Sopra HR Paris Manhattan</t>
  </si>
  <si>
    <t>Sopra HR Software Total</t>
  </si>
  <si>
    <t>Sopra Steria Group S.A.</t>
  </si>
  <si>
    <t>SSG Rennes Antipolis</t>
  </si>
  <si>
    <t>SSG Aix Olympe</t>
  </si>
  <si>
    <t>SSG Albi</t>
  </si>
  <si>
    <t>SSG Annecy</t>
  </si>
  <si>
    <t>SSG Bordeaux</t>
  </si>
  <si>
    <t>SSG Bordeaux Pythagore</t>
  </si>
  <si>
    <t>SSG Boulogne</t>
  </si>
  <si>
    <t>SSG Clermont-Ferrand</t>
  </si>
  <si>
    <t>SSG Dijon</t>
  </si>
  <si>
    <t>SSG Grenoble Barbusse</t>
  </si>
  <si>
    <t>SSG Le Mans Persée</t>
  </si>
  <si>
    <t>SSG Lille - Euralille</t>
  </si>
  <si>
    <t>SSG Lille - Tourcoing</t>
  </si>
  <si>
    <t>SSG Lyon Limonest</t>
  </si>
  <si>
    <t>SSG Metz  Europlaza</t>
  </si>
  <si>
    <t>SSG Montpellier Becquerel</t>
  </si>
  <si>
    <t>SSG Montpellier Millenaire</t>
  </si>
  <si>
    <t>SSG Nancy</t>
  </si>
  <si>
    <t>SSG Nantes Armor</t>
  </si>
  <si>
    <t>SSG Nantes Reggiani</t>
  </si>
  <si>
    <t>SSG Niort</t>
  </si>
  <si>
    <t>SSG Orléans Patay</t>
  </si>
  <si>
    <t>SSG Paris Manhattan</t>
  </si>
  <si>
    <t>SSG Paris Meudon</t>
  </si>
  <si>
    <t>SSG Paris Montreuil Cityscope</t>
  </si>
  <si>
    <t>SSG Paris Presbourg</t>
  </si>
  <si>
    <t>SSG Paris Puteaux</t>
  </si>
  <si>
    <t>SSG Paris Puteaux Chantecoq</t>
  </si>
  <si>
    <t>SSG Paris Triangle</t>
  </si>
  <si>
    <t>SSG Pau</t>
  </si>
  <si>
    <t>SSG Pau Hélioparc</t>
  </si>
  <si>
    <t>SSG Rennes Chartres de Bretagne</t>
  </si>
  <si>
    <t>SSG Rennes St Gregoire</t>
  </si>
  <si>
    <t>SSG Roanne</t>
  </si>
  <si>
    <t>SSG Rodez</t>
  </si>
  <si>
    <t>SSG Rouen</t>
  </si>
  <si>
    <t>SSG Sophia</t>
  </si>
  <si>
    <t>SSG Strasbourg</t>
  </si>
  <si>
    <t>SSG Toulon</t>
  </si>
  <si>
    <t>SSG Toulouse  Colomiers 1</t>
  </si>
  <si>
    <t>SSG Toulouse Colomiers EOLIS 2</t>
  </si>
  <si>
    <t>SSG Toulouse Colomiers Ramassiers</t>
  </si>
  <si>
    <t>SSG Tours</t>
  </si>
  <si>
    <t>Sopra Steria Group S.A. Total</t>
  </si>
  <si>
    <t>Sopra Steria I2S</t>
  </si>
  <si>
    <t>I2S Aix Olympe</t>
  </si>
  <si>
    <t>I2S Bordeaux Pythagore</t>
  </si>
  <si>
    <t>I2S Lille Euralille</t>
  </si>
  <si>
    <t>I2S Lyon Limonest</t>
  </si>
  <si>
    <t>I2S Meudon</t>
  </si>
  <si>
    <t>I2S Nantes</t>
  </si>
  <si>
    <t>I2S Rennes</t>
  </si>
  <si>
    <t>I2S Roanne</t>
  </si>
  <si>
    <t>I2S Schiltigheim</t>
  </si>
  <si>
    <t>I2S Toulouse Colomiers EOLIS 2</t>
  </si>
  <si>
    <t>I2S Valbonne Genets</t>
  </si>
  <si>
    <t>Sopra Steria I2S Total</t>
  </si>
  <si>
    <t>France Total</t>
  </si>
  <si>
    <t>Grand Total</t>
  </si>
  <si>
    <t>SoSt</t>
  </si>
  <si>
    <t>SHRS</t>
  </si>
  <si>
    <t>CIMPA</t>
  </si>
  <si>
    <t>Aix Olympe</t>
  </si>
  <si>
    <t>Albi</t>
  </si>
  <si>
    <t>Bordeaux</t>
  </si>
  <si>
    <t>Boulogne</t>
  </si>
  <si>
    <t>Clermont-Ferrand</t>
  </si>
  <si>
    <t>Dijon</t>
  </si>
  <si>
    <t>Lille - Euralille</t>
  </si>
  <si>
    <t>Lille - Tourcoing</t>
  </si>
  <si>
    <t>Metz Europlaza</t>
  </si>
  <si>
    <t>Montpellier Millenaire</t>
  </si>
  <si>
    <t>Nantes</t>
  </si>
  <si>
    <t>Nantes Rainière</t>
  </si>
  <si>
    <t>Niort</t>
  </si>
  <si>
    <t>Orléans</t>
  </si>
  <si>
    <t>Paris Kléber</t>
  </si>
  <si>
    <t>Paris Meudon</t>
  </si>
  <si>
    <t>Paris Montreuil Cityscope</t>
  </si>
  <si>
    <t>Paris Puteaux Chantecoq</t>
  </si>
  <si>
    <t>Pau</t>
  </si>
  <si>
    <t>Pau Hélioparc</t>
  </si>
  <si>
    <t>Procession</t>
  </si>
  <si>
    <t>Rennes</t>
  </si>
  <si>
    <t>Rennes Antipolis</t>
  </si>
  <si>
    <t>Rennes St Gregoire</t>
  </si>
  <si>
    <t>Roanne</t>
  </si>
  <si>
    <t>Schiltigheim</t>
  </si>
  <si>
    <t>Sèvres</t>
  </si>
  <si>
    <t>Sophia</t>
  </si>
  <si>
    <t>Strasbourg</t>
  </si>
  <si>
    <t>Toulon</t>
  </si>
  <si>
    <t>Toulouse</t>
  </si>
  <si>
    <t>Toulouse  Colomiers 1</t>
  </si>
  <si>
    <t>Toulouse Colomiers EOLIS 2</t>
  </si>
  <si>
    <t>Toulouse Colomiers Ramassiers</t>
  </si>
  <si>
    <t>Toulouse-Colomiers</t>
  </si>
  <si>
    <t>Tours</t>
  </si>
  <si>
    <t>Valbonne Genets</t>
  </si>
  <si>
    <t>Building</t>
  </si>
  <si>
    <t>Electricité: Consommation</t>
  </si>
  <si>
    <t>FE:</t>
  </si>
  <si>
    <r>
      <t>Mesur</t>
    </r>
    <r>
      <rPr>
        <b/>
        <sz val="11"/>
        <color theme="1"/>
        <rFont val="Calibri"/>
        <family val="2"/>
      </rPr>
      <t>ée</t>
    </r>
  </si>
  <si>
    <r>
      <t>Immesur</t>
    </r>
    <r>
      <rPr>
        <b/>
        <sz val="11"/>
        <color theme="1"/>
        <rFont val="Calibri"/>
        <family val="2"/>
      </rPr>
      <t>ée</t>
    </r>
  </si>
  <si>
    <t>Toute</t>
  </si>
  <si>
    <t>Emissions Factor</t>
  </si>
  <si>
    <t>Aubière</t>
  </si>
  <si>
    <t>Lyon Limonest 1</t>
  </si>
  <si>
    <t>Lyon Limonest 2</t>
  </si>
  <si>
    <t>Metz Sébastopol</t>
  </si>
  <si>
    <t>Nantes Armor B</t>
  </si>
  <si>
    <t>Nantes Armor E</t>
  </si>
  <si>
    <t>Nantes Reggiani A</t>
  </si>
  <si>
    <t>Nantes Reggiani B</t>
  </si>
  <si>
    <t>Sophia Athéna A</t>
  </si>
  <si>
    <t>Sophia Athéna B</t>
  </si>
  <si>
    <t>Sophia Athéna C</t>
  </si>
  <si>
    <t>Orléans Zola</t>
  </si>
  <si>
    <t>Paris Manhattan C</t>
  </si>
  <si>
    <t>Paris Manhattan N</t>
  </si>
  <si>
    <t>Paris Triangle HRA</t>
  </si>
  <si>
    <t>Rennes Chartres</t>
  </si>
  <si>
    <t>Rennes St Grégoire</t>
  </si>
  <si>
    <t>Rennes St Grégoire S</t>
  </si>
  <si>
    <t>Rennes St Grégoire V</t>
  </si>
  <si>
    <t>Colomiers 1 Bât 1</t>
  </si>
  <si>
    <t>Colomiers 1 Bât 2</t>
  </si>
  <si>
    <t>Colomiers Eolis 1</t>
  </si>
  <si>
    <t>Colomiers Eolis 2</t>
  </si>
  <si>
    <t>Emissions</t>
  </si>
  <si>
    <t>tCO₂e</t>
  </si>
  <si>
    <t>tCO₂e/GWh</t>
  </si>
  <si>
    <t>Consumption</t>
  </si>
  <si>
    <t>Measured</t>
  </si>
  <si>
    <t>Bidart</t>
  </si>
  <si>
    <t>Bordeaux Villepreux</t>
  </si>
  <si>
    <t>Colomiers 1 B1</t>
  </si>
  <si>
    <t>Colomiers 1 B2</t>
  </si>
  <si>
    <t>Fontenay 1</t>
  </si>
  <si>
    <t>Fontenay 2</t>
  </si>
  <si>
    <t>Frontignan</t>
  </si>
  <si>
    <t>Grenoble Concorde REGUS</t>
  </si>
  <si>
    <t>Le Mans Atlas</t>
  </si>
  <si>
    <t>Lille Leeds REGUS</t>
  </si>
  <si>
    <t>Lille VdA</t>
  </si>
  <si>
    <t>Lille VdA B</t>
  </si>
  <si>
    <t>Lyon Neosphere</t>
  </si>
  <si>
    <t>Marseille Herriot</t>
  </si>
  <si>
    <t>Marseille Prado HRA</t>
  </si>
  <si>
    <t>Metz Claude Chappe</t>
  </si>
  <si>
    <t>Meylan</t>
  </si>
  <si>
    <t>Monaco</t>
  </si>
  <si>
    <t>Montpellier Neosphere</t>
  </si>
  <si>
    <t>Montpellier Pérols</t>
  </si>
  <si>
    <t>Nantes Armor ABC</t>
  </si>
  <si>
    <t>Nantes Armor A</t>
  </si>
  <si>
    <t>Nantes Armor C</t>
  </si>
  <si>
    <t>Nantes Armor Plazza</t>
  </si>
  <si>
    <t>Nantes Caligramme</t>
  </si>
  <si>
    <t>Nantes Technocampus</t>
  </si>
  <si>
    <t>Nantes Techno Océan</t>
  </si>
  <si>
    <t>Nice</t>
  </si>
  <si>
    <t>Niort 14</t>
  </si>
  <si>
    <t>Orléans Patay ex ST</t>
  </si>
  <si>
    <t>Paris Boulogne</t>
  </si>
  <si>
    <t>Paris CE</t>
  </si>
  <si>
    <t>Paris Collines HRA</t>
  </si>
  <si>
    <t>Paris Issy les Moulineaux</t>
  </si>
  <si>
    <t>Paris Kléber-P-L</t>
  </si>
  <si>
    <t>Paris Montreuil Tour</t>
  </si>
  <si>
    <t>Paris Pitard</t>
  </si>
  <si>
    <t>Paris Procession</t>
  </si>
  <si>
    <t>Paris Puteaux Pavillons 1</t>
  </si>
  <si>
    <t>Paris Puteaux Pavillons 2</t>
  </si>
  <si>
    <t>Paris Sèvres</t>
  </si>
  <si>
    <t>Rennes Cesson F</t>
  </si>
  <si>
    <t>Rennes Chartres B3</t>
  </si>
  <si>
    <t>Toulouse Atrium R1+R2</t>
  </si>
  <si>
    <t>Toulouse Blagnac 1 HQ</t>
  </si>
  <si>
    <t>Toulouse Blagnac 2+3</t>
  </si>
  <si>
    <t>Toulouse Europarc</t>
  </si>
  <si>
    <t>Vannes</t>
  </si>
  <si>
    <t>Vitrolles Estroublans</t>
  </si>
  <si>
    <t>Vitrolles EUROSUD</t>
  </si>
  <si>
    <t>Vitrolles Le Cristal</t>
  </si>
  <si>
    <t>Check</t>
  </si>
  <si>
    <t>Unmeasured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</si>
</sst>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.00_);_(* \(#,##0.00\);_(* &quot;-&quot;??_);_(@_)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-* #,##0.00\ _€_-;\-* #,##0.00\ _€_-;_-* &quot;-&quot;??\ _€_-;_-@_-"/>
    <numFmt numFmtId="168" formatCode="dd/mm/yy;@"/>
    <numFmt numFmtId="169" formatCode="dd/mm/yyyy;@"/>
    <numFmt numFmtId="170" formatCode="[$-40C]d\-mmm\-yy;@"/>
    <numFmt numFmtId="171" formatCode="_([$€]* #,##0.00_);_([$€]* \(#,##0.00\);_([$€]* &quot;-&quot;??_);_(@_)"/>
    <numFmt numFmtId="172" formatCode="0.0"/>
    <numFmt numFmtId="173" formatCode="_-* #,##0.00\ [$€-1]_-;\-* #,##0.00\ [$€-1]_-;_-* &quot;-&quot;??\ [$€-1]_-"/>
    <numFmt numFmtId="174" formatCode="#,##0.0"/>
    <numFmt numFmtId="175" formatCode="_-* #,##0.00\ _F_B_-;\-* #,##0.00\ _F_B_-;_-* &quot;-&quot;??\ _F_B_-;_-@_-"/>
    <numFmt numFmtId="176" formatCode="_-* #,##0.00\ _z_ł_-;\-* #,##0.00\ _z_ł_-;_-* &quot;-&quot;??\ _z_ł_-;_-@_-"/>
    <numFmt numFmtId="177" formatCode="_-[$€-2]* #,##0.00_-;\-[$€-2]* #,##0.00_-;_-[$€-2]* &quot;-&quot;??_-"/>
    <numFmt numFmtId="178" formatCode="[&gt;0.5]#,##0;[&lt;-0.5]\-#,##0;\-"/>
    <numFmt numFmtId="179" formatCode="_-&quot;L.&quot;\ * #,##0_-;\-&quot;L.&quot;\ * #,##0_-;_-&quot;L.&quot;\ * &quot;-&quot;_-;_-@_-"/>
    <numFmt numFmtId="180" formatCode="_-&quot;L.&quot;\ * #,##0.00_-;\-&quot;L.&quot;\ * #,##0.00_-;_-&quot;L.&quot;\ * &quot;-&quot;??_-;_-@_-"/>
    <numFmt numFmtId="181" formatCode="&quot;L.&quot;\ #,##0;[Red]\-&quot;L.&quot;\ #,##0"/>
    <numFmt numFmtId="182" formatCode="&quot;L.&quot;\ #,##0;\-&quot;L.&quot;\ #,##0"/>
    <numFmt numFmtId="183" formatCode="0.00_)"/>
    <numFmt numFmtId="184" formatCode="###.0"/>
    <numFmt numFmtId="185" formatCode="0.000"/>
    <numFmt numFmtId="186" formatCode="##.0"/>
    <numFmt numFmtId="187" formatCode="#,###,##0"/>
    <numFmt numFmtId="188" formatCode="&quot;F&quot;\ #,##0.00_-;&quot;F&quot;\ #,##0.00\-"/>
    <numFmt numFmtId="189" formatCode="_-&quot;öS&quot;\ * #,##0_-;\-&quot;öS&quot;\ * #,##0_-;_-&quot;öS&quot;\ * &quot;-&quot;_-;_-@_-"/>
    <numFmt numFmtId="190" formatCode="_-&quot;öS&quot;\ * #,##0.00_-;\-&quot;öS&quot;\ * #,##0.00_-;_-&quot;öS&quot;\ * &quot;-&quot;??_-;_-@_-"/>
  </numFmts>
  <fonts count="8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  <font>
      <u/>
      <sz val="10"/>
      <color theme="10"/>
      <name val="Arial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sz val="12"/>
      <color indexed="8"/>
      <name val="Arial"/>
      <family val="2"/>
    </font>
    <font>
      <b/>
      <sz val="16"/>
      <color indexed="9"/>
      <name val="Arial"/>
      <family val="2"/>
    </font>
    <font>
      <sz val="10"/>
      <name val="Arial Cyr"/>
      <charset val="204"/>
    </font>
    <font>
      <sz val="12"/>
      <color indexed="9"/>
      <name val="Arial"/>
      <family val="2"/>
    </font>
    <font>
      <sz val="9"/>
      <name val="Times New Roman"/>
      <family val="1"/>
    </font>
    <font>
      <b/>
      <i/>
      <sz val="8"/>
      <name val="Arial"/>
      <family val="2"/>
    </font>
    <font>
      <sz val="12"/>
      <color indexed="20"/>
      <name val="Arial"/>
      <family val="2"/>
    </font>
    <font>
      <sz val="10"/>
      <color rgb="FF9C0006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8"/>
      <color indexed="48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0"/>
      <color rgb="FF006100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sz val="10"/>
      <color rgb="FF9C6500"/>
      <name val="Arial"/>
      <family val="2"/>
    </font>
    <font>
      <b/>
      <i/>
      <sz val="16"/>
      <name val="Helv"/>
    </font>
    <font>
      <b/>
      <sz val="12"/>
      <color indexed="63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sz val="8"/>
      <name val="Helv"/>
    </font>
    <font>
      <sz val="10"/>
      <color indexed="8"/>
      <name val="MS Sans Serif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2"/>
      <name val="Helv"/>
    </font>
    <font>
      <b/>
      <sz val="10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8"/>
      <color indexed="9"/>
      <name val="Arial"/>
      <family val="2"/>
    </font>
    <font>
      <sz val="12"/>
      <name val="Helv"/>
    </font>
    <font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1"/>
      <color theme="1"/>
      <name val="Calibri"/>
      <family val="2"/>
    </font>
    <font>
      <sz val="10"/>
      <color theme="3" tint="0.3999755851924192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rgb="FF000000"/>
      <name val="Calibri"/>
      <scheme val="minor"/>
    </font>
    <font>
      <b/>
      <sz val="10"/>
      <color rgb="FFFF0000"/>
      <name val="Calibri"/>
      <scheme val="minor"/>
    </font>
    <font>
      <b/>
      <sz val="10"/>
      <color rgb="FF00B0F0"/>
      <name val="Calibri"/>
      <scheme val="minor"/>
    </font>
    <font>
      <b/>
      <sz val="10"/>
      <color theme="1"/>
      <name val="Calibri"/>
    </font>
    <font>
      <b/>
      <sz val="10"/>
      <color rgb="FF000000"/>
      <name val="Calibri"/>
    </font>
    <font>
      <b/>
      <sz val="10"/>
      <color rgb="FF00B0F0"/>
      <name val="Calibri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darkGray">
        <bgColor theme="7" tint="0.59999389629810485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hair">
        <color indexed="18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10">
    <xf numFmtId="0" fontId="0" fillId="0" borderId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0" fontId="7" fillId="0" borderId="0"/>
    <xf numFmtId="171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0" fillId="0" borderId="0" applyNumberFormat="0" applyFill="0" applyBorder="0" applyAlignment="0" applyProtection="0"/>
    <xf numFmtId="0" fontId="2" fillId="0" borderId="0"/>
    <xf numFmtId="0" fontId="21" fillId="0" borderId="0"/>
    <xf numFmtId="43" fontId="5" fillId="0" borderId="0" applyFont="0" applyFill="0" applyBorder="0" applyAlignment="0" applyProtection="0"/>
    <xf numFmtId="0" fontId="31" fillId="36" borderId="26"/>
    <xf numFmtId="0" fontId="5" fillId="0" borderId="0"/>
    <xf numFmtId="9" fontId="4" fillId="0" borderId="0" applyFont="0" applyFill="0" applyBorder="0" applyAlignment="0" applyProtection="0"/>
    <xf numFmtId="0" fontId="26" fillId="0" borderId="0"/>
    <xf numFmtId="0" fontId="5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17" fontId="28" fillId="25" borderId="0" applyNumberFormat="0" applyProtection="0">
      <alignment horizontal="center" vertical="center"/>
    </xf>
    <xf numFmtId="0" fontId="29" fillId="0" borderId="0" applyNumberFormat="0" applyFont="0" applyFill="0" applyBorder="0" applyProtection="0">
      <alignment horizontal="left" vertical="center" indent="5"/>
    </xf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4" fontId="31" fillId="19" borderId="1">
      <alignment horizontal="right" vertical="center"/>
    </xf>
    <xf numFmtId="174" fontId="32" fillId="34" borderId="6" applyNumberFormat="0">
      <alignment vertical="center"/>
    </xf>
    <xf numFmtId="0" fontId="24" fillId="12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4" fillId="12" borderId="0" applyNumberFormat="0" applyBorder="0" applyAlignment="0" applyProtection="0"/>
    <xf numFmtId="3" fontId="35" fillId="30" borderId="0" applyNumberFormat="0" applyProtection="0">
      <alignment horizontal="center" vertical="center"/>
    </xf>
    <xf numFmtId="3" fontId="35" fillId="35" borderId="0" applyNumberFormat="0" applyBorder="0" applyProtection="0">
      <alignment horizontal="center" vertical="center"/>
    </xf>
    <xf numFmtId="3" fontId="35" fillId="36" borderId="0" applyNumberFormat="0" applyBorder="0" applyProtection="0">
      <alignment horizontal="center" vertical="center"/>
    </xf>
    <xf numFmtId="3" fontId="36" fillId="37" borderId="0" applyNumberFormat="0" applyProtection="0">
      <alignment horizontal="center" vertical="center"/>
    </xf>
    <xf numFmtId="3" fontId="36" fillId="33" borderId="0" applyNumberFormat="0" applyBorder="0" applyProtection="0">
      <alignment horizontal="center" vertical="center"/>
    </xf>
    <xf numFmtId="3" fontId="35" fillId="38" borderId="0" applyNumberFormat="0" applyProtection="0">
      <alignment horizontal="center" vertical="center"/>
    </xf>
    <xf numFmtId="3" fontId="36" fillId="39" borderId="0">
      <alignment horizontal="center" vertical="center"/>
    </xf>
    <xf numFmtId="3" fontId="36" fillId="21" borderId="7" applyNumberFormat="0" applyBorder="0" applyAlignment="0" applyProtection="0">
      <alignment horizontal="left" vertical="center"/>
    </xf>
    <xf numFmtId="4" fontId="37" fillId="0" borderId="8" applyFill="0" applyBorder="0" applyProtection="0">
      <alignment horizontal="right" vertical="center"/>
    </xf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8" fillId="40" borderId="9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17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41" borderId="0" applyNumberFormat="0" applyFont="0" applyBorder="0" applyAlignment="0"/>
    <xf numFmtId="41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74" fontId="6" fillId="0" borderId="0" applyFont="0" applyFill="0" applyBorder="0" applyAlignment="0" applyProtection="0">
      <alignment vertical="center"/>
    </xf>
    <xf numFmtId="4" fontId="6" fillId="0" borderId="11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3" fontId="41" fillId="0" borderId="0" applyNumberFormat="0" applyFill="0" applyBorder="0" applyAlignment="0" applyProtection="0">
      <alignment horizontal="left" vertical="top" wrapText="1"/>
    </xf>
    <xf numFmtId="3" fontId="6" fillId="0" borderId="12" applyFont="0" applyFill="0" applyBorder="0" applyAlignment="0" applyProtection="0">
      <alignment vertical="center"/>
    </xf>
    <xf numFmtId="9" fontId="36" fillId="41" borderId="13" applyNumberFormat="0" applyBorder="0" applyAlignment="0" applyProtection="0">
      <alignment vertical="center"/>
    </xf>
    <xf numFmtId="0" fontId="42" fillId="42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23" fillId="11" borderId="0" applyNumberFormat="0" applyBorder="0" applyAlignment="0" applyProtection="0"/>
    <xf numFmtId="0" fontId="44" fillId="11" borderId="0" applyNumberFormat="0" applyBorder="0" applyAlignment="0" applyProtection="0"/>
    <xf numFmtId="178" fontId="45" fillId="0" borderId="0">
      <alignment horizontal="left" vertical="center"/>
    </xf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8" fillId="0" borderId="0" applyNumberFormat="0" applyFill="0" applyBorder="0" applyAlignment="0" applyProtection="0"/>
    <xf numFmtId="3" fontId="36" fillId="34" borderId="4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34" borderId="0" applyNumberFormat="0" applyFont="0" applyBorder="0" applyProtection="0">
      <alignment horizontal="left" vertical="center" indent="1"/>
    </xf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0" fontId="52" fillId="20" borderId="9" applyNumberFormat="0" applyAlignment="0" applyProtection="0"/>
    <xf numFmtId="4" fontId="31" fillId="0" borderId="17">
      <alignment horizontal="right" vertical="center"/>
    </xf>
    <xf numFmtId="179" fontId="5" fillId="0" borderId="18">
      <protection locked="0"/>
    </xf>
    <xf numFmtId="41" fontId="5" fillId="0" borderId="18">
      <protection locked="0"/>
    </xf>
    <xf numFmtId="180" fontId="5" fillId="0" borderId="18">
      <protection locked="0"/>
    </xf>
    <xf numFmtId="181" fontId="5" fillId="0" borderId="18">
      <protection locked="0"/>
    </xf>
    <xf numFmtId="182" fontId="5" fillId="0" borderId="18">
      <protection locked="0"/>
    </xf>
    <xf numFmtId="0" fontId="53" fillId="0" borderId="19" applyNumberFormat="0" applyFill="0" applyAlignment="0" applyProtection="0"/>
    <xf numFmtId="0" fontId="5" fillId="20" borderId="0" applyNumberFormat="0" applyFont="0" applyBorder="0" applyAlignment="0"/>
    <xf numFmtId="43" fontId="5" fillId="0" borderId="0" applyFont="0" applyFill="0" applyBorder="0" applyAlignment="0" applyProtection="0"/>
    <xf numFmtId="0" fontId="25" fillId="13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5" fillId="13" borderId="0" applyNumberFormat="0" applyBorder="0" applyAlignment="0" applyProtection="0"/>
    <xf numFmtId="183" fontId="5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4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9" fillId="36" borderId="0" applyNumberFormat="0" applyFont="0" applyBorder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" fillId="14" borderId="5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27" fillId="43" borderId="20" applyNumberFormat="0" applyFon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0" fontId="57" fillId="40" borderId="21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3" fontId="5" fillId="0" borderId="0" applyFont="0" applyFill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9" fillId="0" borderId="0" applyFill="0" applyBorder="0" applyAlignment="0" applyProtection="0"/>
    <xf numFmtId="0" fontId="5" fillId="0" borderId="0"/>
    <xf numFmtId="0" fontId="5" fillId="0" borderId="0"/>
    <xf numFmtId="0" fontId="31" fillId="36" borderId="1"/>
    <xf numFmtId="0" fontId="31" fillId="36" borderId="1"/>
    <xf numFmtId="0" fontId="31" fillId="36" borderId="1"/>
    <xf numFmtId="0" fontId="60" fillId="0" borderId="0"/>
    <xf numFmtId="0" fontId="61" fillId="0" borderId="0">
      <alignment horizontal="right"/>
    </xf>
    <xf numFmtId="0" fontId="61" fillId="0" borderId="0">
      <alignment horizontal="left"/>
    </xf>
    <xf numFmtId="0" fontId="36" fillId="0" borderId="22" applyNumberFormat="0" applyFill="0" applyBorder="0" applyProtection="0">
      <alignment horizontal="center" vertical="center" wrapText="1"/>
    </xf>
    <xf numFmtId="0" fontId="5" fillId="0" borderId="0"/>
    <xf numFmtId="0" fontId="62" fillId="0" borderId="0"/>
    <xf numFmtId="0" fontId="5" fillId="0" borderId="0"/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4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5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186" fontId="5" fillId="0" borderId="0" applyFont="0" applyFill="0" applyBorder="0" applyAlignment="0" applyProtection="0">
      <alignment horizontal="left"/>
    </xf>
    <xf numFmtId="49" fontId="5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0" fontId="63" fillId="0" borderId="0" applyNumberFormat="0" applyFill="0" applyBorder="0" applyAlignment="0" applyProtection="0"/>
    <xf numFmtId="0" fontId="64" fillId="0" borderId="0">
      <alignment horizontal="left" vertical="top"/>
    </xf>
    <xf numFmtId="0" fontId="65" fillId="0" borderId="0">
      <alignment horizontal="left"/>
    </xf>
    <xf numFmtId="187" fontId="66" fillId="44" borderId="0" applyNumberFormat="0" applyBorder="0">
      <protection locked="0"/>
    </xf>
    <xf numFmtId="0" fontId="67" fillId="0" borderId="23" applyNumberFormat="0" applyFill="0" applyAlignment="0" applyProtection="0"/>
    <xf numFmtId="0" fontId="67" fillId="0" borderId="23" applyNumberFormat="0" applyFill="0" applyAlignment="0" applyProtection="0"/>
    <xf numFmtId="187" fontId="68" fillId="45" borderId="0" applyNumberFormat="0" applyBorder="0">
      <protection locked="0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69" fillId="0" borderId="0" applyNumberFormat="0" applyFill="0" applyBorder="0" applyAlignment="0" applyProtection="0">
      <alignment vertical="center"/>
    </xf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88" fontId="70" fillId="0" borderId="24"/>
    <xf numFmtId="188" fontId="70" fillId="0" borderId="24"/>
    <xf numFmtId="188" fontId="70" fillId="0" borderId="24"/>
    <xf numFmtId="189" fontId="59" fillId="0" borderId="0" applyFont="0" applyFill="0" applyBorder="0" applyAlignment="0" applyProtection="0"/>
    <xf numFmtId="190" fontId="59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41" borderId="0">
      <alignment horizontal="left" vertical="center" indent="1"/>
    </xf>
    <xf numFmtId="3" fontId="6" fillId="0" borderId="25" applyFont="0" applyFill="0" applyBorder="0">
      <alignment horizontal="right" vertical="center"/>
    </xf>
    <xf numFmtId="3" fontId="36" fillId="34" borderId="26" applyFont="0" applyFill="0" applyBorder="0">
      <alignment vertical="center"/>
    </xf>
    <xf numFmtId="4" fontId="31" fillId="0" borderId="0"/>
    <xf numFmtId="173" fontId="5" fillId="0" borderId="0"/>
    <xf numFmtId="0" fontId="31" fillId="36" borderId="26"/>
    <xf numFmtId="0" fontId="31" fillId="36" borderId="26"/>
    <xf numFmtId="0" fontId="2" fillId="0" borderId="0"/>
    <xf numFmtId="0" fontId="75" fillId="0" borderId="0"/>
    <xf numFmtId="0" fontId="75" fillId="0" borderId="0"/>
    <xf numFmtId="0" fontId="75" fillId="0" borderId="0"/>
    <xf numFmtId="0" fontId="5" fillId="0" borderId="0" applyNumberFormat="0" applyFont="0" applyFill="0" applyAlignment="0" applyProtection="0"/>
    <xf numFmtId="0" fontId="5" fillId="0" borderId="0"/>
    <xf numFmtId="0" fontId="4" fillId="0" borderId="0"/>
  </cellStyleXfs>
  <cellXfs count="287">
    <xf numFmtId="0" fontId="0" fillId="0" borderId="0" xfId="0"/>
    <xf numFmtId="3" fontId="0" fillId="0" borderId="0" xfId="0" applyNumberForma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4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4" fontId="10" fillId="0" borderId="0" xfId="4" applyNumberFormat="1" applyFont="1" applyAlignment="1">
      <alignment horizontal="center" vertical="center" wrapText="1"/>
    </xf>
    <xf numFmtId="14" fontId="10" fillId="0" borderId="0" xfId="4" applyNumberFormat="1" applyFont="1" applyAlignment="1">
      <alignment horizontal="center" vertical="center"/>
    </xf>
    <xf numFmtId="1" fontId="10" fillId="0" borderId="0" xfId="4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3" fontId="8" fillId="0" borderId="0" xfId="0" applyNumberFormat="1" applyFont="1" applyAlignment="1">
      <alignment horizontal="left" vertical="center" wrapText="1"/>
    </xf>
    <xf numFmtId="9" fontId="9" fillId="0" borderId="0" xfId="8" applyFont="1" applyFill="1" applyBorder="1" applyAlignment="1">
      <alignment horizontal="center"/>
    </xf>
    <xf numFmtId="3" fontId="10" fillId="0" borderId="0" xfId="9" applyNumberFormat="1" applyFont="1" applyAlignment="1">
      <alignment horizontal="right" vertical="center"/>
    </xf>
    <xf numFmtId="0" fontId="10" fillId="3" borderId="0" xfId="9" applyFont="1" applyFill="1" applyAlignment="1">
      <alignment horizontal="left" vertical="center"/>
    </xf>
    <xf numFmtId="3" fontId="10" fillId="3" borderId="0" xfId="9" applyNumberFormat="1" applyFont="1" applyFill="1" applyAlignment="1">
      <alignment horizontal="right" vertical="center"/>
    </xf>
    <xf numFmtId="1" fontId="10" fillId="3" borderId="0" xfId="4" applyNumberFormat="1" applyFont="1" applyFill="1" applyAlignment="1">
      <alignment horizontal="center" vertical="center"/>
    </xf>
    <xf numFmtId="0" fontId="10" fillId="3" borderId="0" xfId="9" applyFont="1" applyFill="1" applyAlignment="1">
      <alignment horizontal="center" vertical="center"/>
    </xf>
    <xf numFmtId="3" fontId="10" fillId="0" borderId="0" xfId="4" applyNumberFormat="1" applyFont="1" applyAlignment="1" applyProtection="1">
      <alignment horizontal="right" vertical="center"/>
      <protection locked="0"/>
    </xf>
    <xf numFmtId="3" fontId="10" fillId="3" borderId="0" xfId="0" applyNumberFormat="1" applyFont="1" applyFill="1" applyAlignment="1">
      <alignment horizontal="right" vertical="center"/>
    </xf>
    <xf numFmtId="3" fontId="10" fillId="3" borderId="0" xfId="4" applyNumberFormat="1" applyFont="1" applyFill="1" applyAlignment="1" applyProtection="1">
      <alignment horizontal="right" vertical="center"/>
      <protection locked="0"/>
    </xf>
    <xf numFmtId="1" fontId="10" fillId="0" borderId="0" xfId="4" applyNumberFormat="1" applyFont="1" applyAlignment="1" applyProtection="1">
      <alignment horizontal="center" vertical="center"/>
      <protection locked="0"/>
    </xf>
    <xf numFmtId="0" fontId="12" fillId="0" borderId="0" xfId="0" applyFont="1"/>
    <xf numFmtId="3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" fontId="8" fillId="0" borderId="0" xfId="0" applyNumberFormat="1" applyFont="1"/>
    <xf numFmtId="1" fontId="8" fillId="3" borderId="0" xfId="0" applyNumberFormat="1" applyFont="1" applyFill="1"/>
    <xf numFmtId="1" fontId="8" fillId="0" borderId="0" xfId="0" applyNumberFormat="1" applyFont="1" applyAlignment="1">
      <alignment vertical="center"/>
    </xf>
    <xf numFmtId="3" fontId="8" fillId="3" borderId="0" xfId="0" applyNumberFormat="1" applyFont="1" applyFill="1" applyAlignment="1">
      <alignment horizontal="right" vertical="center"/>
    </xf>
    <xf numFmtId="1" fontId="8" fillId="3" borderId="0" xfId="0" applyNumberFormat="1" applyFont="1" applyFill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8" fillId="0" borderId="0" xfId="0" applyFont="1"/>
    <xf numFmtId="14" fontId="10" fillId="0" borderId="0" xfId="0" applyNumberFormat="1" applyFont="1" applyAlignment="1">
      <alignment horizontal="center" vertical="center"/>
    </xf>
    <xf numFmtId="0" fontId="10" fillId="0" borderId="0" xfId="9" applyFont="1" applyAlignment="1">
      <alignment horizontal="left" vertical="center"/>
    </xf>
    <xf numFmtId="14" fontId="1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8" fillId="0" borderId="0" xfId="0" applyNumberFormat="1" applyFont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14" fontId="8" fillId="7" borderId="0" xfId="0" applyNumberFormat="1" applyFont="1" applyFill="1" applyAlignment="1">
      <alignment horizontal="center" vertical="center"/>
    </xf>
    <xf numFmtId="14" fontId="10" fillId="7" borderId="0" xfId="0" applyNumberFormat="1" applyFont="1" applyFill="1" applyAlignment="1">
      <alignment horizontal="center" vertical="center"/>
    </xf>
    <xf numFmtId="0" fontId="9" fillId="0" borderId="0" xfId="4" applyFont="1" applyAlignment="1" applyProtection="1">
      <alignment wrapText="1"/>
      <protection locked="0"/>
    </xf>
    <xf numFmtId="0" fontId="11" fillId="0" borderId="0" xfId="4" applyFont="1" applyAlignment="1" applyProtection="1">
      <alignment horizontal="center" wrapText="1"/>
      <protection locked="0"/>
    </xf>
    <xf numFmtId="168" fontId="11" fillId="0" borderId="0" xfId="4" applyNumberFormat="1" applyFont="1" applyAlignment="1" applyProtection="1">
      <alignment horizontal="center" wrapText="1"/>
      <protection locked="0"/>
    </xf>
    <xf numFmtId="1" fontId="12" fillId="0" borderId="0" xfId="4" applyNumberFormat="1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14" fontId="8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0" applyNumberFormat="1"/>
    <xf numFmtId="0" fontId="9" fillId="0" borderId="0" xfId="9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168" fontId="11" fillId="0" borderId="0" xfId="4" applyNumberFormat="1" applyFont="1" applyAlignment="1" applyProtection="1">
      <alignment horizontal="center" vertical="center" wrapText="1"/>
      <protection locked="0"/>
    </xf>
    <xf numFmtId="0" fontId="9" fillId="0" borderId="0" xfId="9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9" applyFont="1" applyAlignment="1">
      <alignment horizontal="center"/>
    </xf>
    <xf numFmtId="15" fontId="8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0" fontId="8" fillId="9" borderId="0" xfId="0" applyFont="1" applyFill="1" applyAlignment="1">
      <alignment vertical="center" wrapText="1"/>
    </xf>
    <xf numFmtId="0" fontId="8" fillId="9" borderId="0" xfId="0" applyFont="1" applyFill="1" applyAlignment="1">
      <alignment horizontal="center"/>
    </xf>
    <xf numFmtId="0" fontId="0" fillId="3" borderId="0" xfId="0" applyFill="1"/>
    <xf numFmtId="0" fontId="1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quotePrefix="1" applyFont="1"/>
    <xf numFmtId="0" fontId="1" fillId="0" borderId="0" xfId="0" applyFont="1"/>
    <xf numFmtId="3" fontId="1" fillId="0" borderId="0" xfId="0" applyNumberFormat="1" applyFont="1"/>
    <xf numFmtId="0" fontId="9" fillId="0" borderId="0" xfId="9" applyFont="1" applyAlignment="1">
      <alignment horizontal="left" vertical="center"/>
    </xf>
    <xf numFmtId="0" fontId="10" fillId="0" borderId="0" xfId="9" applyFont="1" applyAlignment="1">
      <alignment horizontal="center" vertical="center"/>
    </xf>
    <xf numFmtId="0" fontId="19" fillId="0" borderId="0" xfId="0" applyFont="1"/>
    <xf numFmtId="172" fontId="1" fillId="0" borderId="0" xfId="0" applyNumberFormat="1" applyFont="1"/>
    <xf numFmtId="2" fontId="1" fillId="0" borderId="0" xfId="0" applyNumberFormat="1" applyFont="1"/>
    <xf numFmtId="0" fontId="1" fillId="47" borderId="27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47" borderId="29" xfId="0" applyFont="1" applyFill="1" applyBorder="1"/>
    <xf numFmtId="0" fontId="8" fillId="2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0" fillId="50" borderId="0" xfId="9" applyFont="1" applyFill="1" applyAlignment="1">
      <alignment horizontal="left" vertical="center"/>
    </xf>
    <xf numFmtId="0" fontId="8" fillId="50" borderId="0" xfId="0" applyFont="1" applyFill="1" applyAlignment="1">
      <alignment horizontal="center" vertical="center"/>
    </xf>
    <xf numFmtId="0" fontId="10" fillId="50" borderId="0" xfId="0" applyFont="1" applyFill="1" applyAlignment="1">
      <alignment horizontal="left" vertical="center"/>
    </xf>
    <xf numFmtId="0" fontId="10" fillId="50" borderId="0" xfId="0" applyFont="1" applyFill="1" applyAlignment="1">
      <alignment horizontal="center" vertical="center"/>
    </xf>
    <xf numFmtId="0" fontId="9" fillId="0" borderId="0" xfId="9" applyFont="1" applyAlignment="1">
      <alignment horizontal="center" vertical="center" wrapText="1"/>
    </xf>
    <xf numFmtId="0" fontId="74" fillId="0" borderId="0" xfId="0" applyFont="1" applyAlignment="1">
      <alignment horizontal="right" vertical="center"/>
    </xf>
    <xf numFmtId="0" fontId="10" fillId="0" borderId="0" xfId="0" applyFont="1"/>
    <xf numFmtId="169" fontId="8" fillId="0" borderId="0" xfId="0" applyNumberFormat="1" applyFont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44" fontId="8" fillId="0" borderId="0" xfId="2" applyFont="1" applyFill="1" applyBorder="1"/>
    <xf numFmtId="3" fontId="15" fillId="0" borderId="0" xfId="0" applyNumberFormat="1" applyFont="1"/>
    <xf numFmtId="3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horizontal="left" vertical="center"/>
    </xf>
    <xf numFmtId="3" fontId="12" fillId="0" borderId="0" xfId="1" applyNumberFormat="1" applyFont="1" applyFill="1" applyBorder="1"/>
    <xf numFmtId="0" fontId="8" fillId="2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44" fontId="12" fillId="0" borderId="0" xfId="2" applyFont="1" applyFill="1" applyBorder="1"/>
    <xf numFmtId="14" fontId="1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/>
    </xf>
    <xf numFmtId="1" fontId="12" fillId="0" borderId="0" xfId="0" applyNumberFormat="1" applyFont="1"/>
    <xf numFmtId="168" fontId="10" fillId="0" borderId="0" xfId="0" applyNumberFormat="1" applyFont="1" applyAlignment="1">
      <alignment horizontal="center"/>
    </xf>
    <xf numFmtId="49" fontId="12" fillId="0" borderId="0" xfId="1" applyNumberFormat="1" applyFont="1" applyFill="1" applyBorder="1" applyAlignment="1">
      <alignment horizontal="left" vertical="center"/>
    </xf>
    <xf numFmtId="1" fontId="8" fillId="0" borderId="0" xfId="1" applyNumberFormat="1" applyFont="1" applyFill="1" applyBorder="1"/>
    <xf numFmtId="0" fontId="0" fillId="0" borderId="0" xfId="0" applyAlignment="1">
      <alignment vertical="center"/>
    </xf>
    <xf numFmtId="0" fontId="11" fillId="6" borderId="0" xfId="4" applyFont="1" applyFill="1" applyAlignment="1" applyProtection="1">
      <alignment horizontal="center" vertical="center" wrapText="1"/>
      <protection locked="0"/>
    </xf>
    <xf numFmtId="3" fontId="1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8" fillId="4" borderId="2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left" vertical="top"/>
      <protection locked="0"/>
    </xf>
    <xf numFmtId="0" fontId="76" fillId="4" borderId="3" xfId="4" applyFont="1" applyFill="1" applyBorder="1" applyAlignment="1" applyProtection="1">
      <alignment horizontal="center"/>
      <protection locked="0"/>
    </xf>
    <xf numFmtId="0" fontId="76" fillId="0" borderId="4" xfId="4" applyFont="1" applyBorder="1" applyAlignment="1" applyProtection="1">
      <alignment vertical="top" wrapText="1"/>
      <protection locked="0"/>
    </xf>
    <xf numFmtId="0" fontId="76" fillId="0" borderId="4" xfId="4" applyFont="1" applyBorder="1" applyProtection="1">
      <protection locked="0"/>
    </xf>
    <xf numFmtId="170" fontId="76" fillId="0" borderId="2" xfId="4" applyNumberFormat="1" applyFont="1" applyBorder="1" applyAlignment="1" applyProtection="1">
      <alignment horizontal="left"/>
      <protection locked="0"/>
    </xf>
    <xf numFmtId="170" fontId="76" fillId="0" borderId="3" xfId="4" applyNumberFormat="1" applyFont="1" applyBorder="1" applyAlignment="1" applyProtection="1">
      <alignment horizontal="center"/>
      <protection locked="0"/>
    </xf>
    <xf numFmtId="0" fontId="76" fillId="0" borderId="0" xfId="4" applyFont="1" applyAlignment="1" applyProtection="1">
      <alignment vertical="top"/>
      <protection locked="0"/>
    </xf>
    <xf numFmtId="0" fontId="76" fillId="0" borderId="0" xfId="4" applyFont="1" applyProtection="1">
      <protection locked="0"/>
    </xf>
    <xf numFmtId="0" fontId="76" fillId="4" borderId="0" xfId="4" applyFont="1" applyFill="1"/>
    <xf numFmtId="0" fontId="76" fillId="4" borderId="0" xfId="4" applyFont="1" applyFill="1" applyProtection="1">
      <protection locked="0"/>
    </xf>
    <xf numFmtId="0" fontId="76" fillId="0" borderId="0" xfId="4" applyFont="1"/>
    <xf numFmtId="0" fontId="76" fillId="0" borderId="0" xfId="6" applyFont="1" applyAlignment="1">
      <alignment horizontal="left" vertical="center"/>
    </xf>
    <xf numFmtId="0" fontId="76" fillId="0" borderId="0" xfId="6" applyFont="1" applyAlignment="1">
      <alignment vertical="center"/>
    </xf>
    <xf numFmtId="0" fontId="76" fillId="0" borderId="0" xfId="4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center" wrapText="1"/>
      <protection locked="0"/>
    </xf>
    <xf numFmtId="170" fontId="76" fillId="0" borderId="0" xfId="4" applyNumberFormat="1" applyFont="1" applyAlignment="1" applyProtection="1">
      <alignment horizontal="center"/>
      <protection locked="0"/>
    </xf>
    <xf numFmtId="0" fontId="76" fillId="0" borderId="0" xfId="4" applyFont="1" applyAlignment="1" applyProtection="1">
      <alignment horizontal="left"/>
      <protection locked="0"/>
    </xf>
    <xf numFmtId="0" fontId="8" fillId="10" borderId="0" xfId="0" applyFont="1" applyFill="1" applyAlignment="1">
      <alignment vertic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Alignment="1">
      <alignment horizontal="center"/>
    </xf>
    <xf numFmtId="0" fontId="12" fillId="0" borderId="0" xfId="9" applyFont="1" applyAlignment="1">
      <alignment horizontal="left" vertical="center"/>
    </xf>
    <xf numFmtId="15" fontId="8" fillId="0" borderId="0" xfId="0" applyNumberFormat="1" applyFont="1" applyAlignment="1">
      <alignment horizontal="center" vertical="center"/>
    </xf>
    <xf numFmtId="16" fontId="8" fillId="0" borderId="0" xfId="0" quotePrefix="1" applyNumberFormat="1" applyFont="1" applyAlignment="1">
      <alignment horizontal="center" vertical="center"/>
    </xf>
    <xf numFmtId="3" fontId="0" fillId="3" borderId="0" xfId="0" applyNumberFormat="1" applyFill="1"/>
    <xf numFmtId="0" fontId="7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9" fillId="0" borderId="0" xfId="4" applyFont="1" applyAlignment="1" applyProtection="1">
      <alignment horizontal="center" wrapText="1"/>
      <protection locked="0"/>
    </xf>
    <xf numFmtId="0" fontId="1" fillId="0" borderId="0" xfId="0" applyFont="1" applyAlignment="1">
      <alignment horizontal="center"/>
    </xf>
    <xf numFmtId="49" fontId="0" fillId="0" borderId="0" xfId="0" applyNumberFormat="1"/>
    <xf numFmtId="1" fontId="12" fillId="0" borderId="0" xfId="1" applyNumberFormat="1" applyFont="1" applyFill="1" applyBorder="1"/>
    <xf numFmtId="49" fontId="0" fillId="46" borderId="0" xfId="0" applyNumberFormat="1" applyFill="1"/>
    <xf numFmtId="49" fontId="0" fillId="3" borderId="0" xfId="0" applyNumberFormat="1" applyFill="1"/>
    <xf numFmtId="0" fontId="3" fillId="48" borderId="0" xfId="3" applyFill="1" applyAlignment="1" applyProtection="1"/>
    <xf numFmtId="0" fontId="3" fillId="0" borderId="0" xfId="3" applyAlignment="1" applyProtection="1"/>
    <xf numFmtId="0" fontId="3" fillId="0" borderId="0" xfId="3" quotePrefix="1" applyAlignment="1" applyProtection="1"/>
    <xf numFmtId="0" fontId="8" fillId="0" borderId="32" xfId="0" applyFont="1" applyBorder="1" applyAlignment="1">
      <alignment horizontal="center" vertical="center"/>
    </xf>
    <xf numFmtId="3" fontId="78" fillId="0" borderId="0" xfId="1" applyNumberFormat="1" applyFont="1" applyBorder="1" applyAlignment="1">
      <alignment horizontal="left" vertical="center"/>
    </xf>
    <xf numFmtId="169" fontId="10" fillId="0" borderId="30" xfId="0" applyNumberFormat="1" applyFont="1" applyBorder="1" applyAlignment="1">
      <alignment horizontal="center" vertical="center"/>
    </xf>
    <xf numFmtId="169" fontId="10" fillId="0" borderId="31" xfId="0" applyNumberFormat="1" applyFont="1" applyBorder="1" applyAlignment="1">
      <alignment horizontal="center" vertical="center"/>
    </xf>
    <xf numFmtId="1" fontId="8" fillId="0" borderId="30" xfId="1" applyNumberFormat="1" applyFont="1" applyFill="1" applyBorder="1" applyAlignment="1">
      <alignment horizontal="center" vertical="center"/>
    </xf>
    <xf numFmtId="49" fontId="8" fillId="0" borderId="33" xfId="1" applyNumberFormat="1" applyFont="1" applyFill="1" applyBorder="1" applyAlignment="1">
      <alignment horizontal="left" vertical="center"/>
    </xf>
    <xf numFmtId="1" fontId="8" fillId="0" borderId="33" xfId="1" applyNumberFormat="1" applyFont="1" applyFill="1" applyBorder="1" applyAlignment="1">
      <alignment horizontal="center" vertical="center"/>
    </xf>
    <xf numFmtId="49" fontId="8" fillId="0" borderId="31" xfId="1" applyNumberFormat="1" applyFont="1" applyFill="1" applyBorder="1" applyAlignment="1">
      <alignment horizontal="left" vertical="center"/>
    </xf>
    <xf numFmtId="3" fontId="8" fillId="0" borderId="30" xfId="1" applyNumberFormat="1" applyFont="1" applyFill="1" applyBorder="1" applyAlignment="1">
      <alignment horizontal="right" vertical="center"/>
    </xf>
    <xf numFmtId="49" fontId="8" fillId="0" borderId="31" xfId="1" applyNumberFormat="1" applyFont="1" applyFill="1" applyBorder="1" applyAlignment="1">
      <alignment horizontal="left"/>
    </xf>
    <xf numFmtId="44" fontId="8" fillId="0" borderId="30" xfId="2" applyFont="1" applyFill="1" applyBorder="1" applyAlignment="1">
      <alignment vertical="center"/>
    </xf>
    <xf numFmtId="44" fontId="8" fillId="0" borderId="31" xfId="2" applyFont="1" applyFill="1" applyBorder="1" applyAlignment="1">
      <alignment vertical="center"/>
    </xf>
    <xf numFmtId="169" fontId="10" fillId="0" borderId="40" xfId="0" applyNumberFormat="1" applyFont="1" applyBorder="1" applyAlignment="1">
      <alignment horizontal="center" vertical="center"/>
    </xf>
    <xf numFmtId="1" fontId="8" fillId="0" borderId="40" xfId="1" applyNumberFormat="1" applyFont="1" applyFill="1" applyBorder="1" applyAlignment="1">
      <alignment horizontal="center" vertical="center"/>
    </xf>
    <xf numFmtId="49" fontId="8" fillId="0" borderId="41" xfId="1" applyNumberFormat="1" applyFont="1" applyFill="1" applyBorder="1" applyAlignment="1">
      <alignment horizontal="left" vertical="center"/>
    </xf>
    <xf numFmtId="1" fontId="8" fillId="0" borderId="41" xfId="1" applyNumberFormat="1" applyFont="1" applyFill="1" applyBorder="1" applyAlignment="1">
      <alignment horizontal="center" vertical="center"/>
    </xf>
    <xf numFmtId="3" fontId="8" fillId="0" borderId="40" xfId="1" applyNumberFormat="1" applyFont="1" applyFill="1" applyBorder="1" applyAlignment="1">
      <alignment horizontal="right" vertical="center"/>
    </xf>
    <xf numFmtId="44" fontId="8" fillId="0" borderId="40" xfId="2" applyFont="1" applyFill="1" applyBorder="1" applyAlignment="1">
      <alignment vertical="center"/>
    </xf>
    <xf numFmtId="49" fontId="8" fillId="0" borderId="17" xfId="1" applyNumberFormat="1" applyFont="1" applyFill="1" applyBorder="1" applyAlignment="1">
      <alignment horizontal="left" vertical="center"/>
    </xf>
    <xf numFmtId="1" fontId="8" fillId="0" borderId="17" xfId="1" applyNumberFormat="1" applyFont="1" applyFill="1" applyBorder="1" applyAlignment="1">
      <alignment horizontal="center" vertical="center"/>
    </xf>
    <xf numFmtId="0" fontId="1" fillId="51" borderId="36" xfId="2" applyNumberFormat="1" applyFont="1" applyFill="1" applyBorder="1" applyAlignment="1">
      <alignment horizontal="center" vertical="center"/>
    </xf>
    <xf numFmtId="44" fontId="1" fillId="51" borderId="37" xfId="2" applyFont="1" applyFill="1" applyBorder="1" applyAlignment="1">
      <alignment horizontal="center" vertical="center"/>
    </xf>
    <xf numFmtId="3" fontId="1" fillId="51" borderId="36" xfId="1" applyNumberFormat="1" applyFont="1" applyFill="1" applyBorder="1" applyAlignment="1">
      <alignment horizontal="center" vertical="center"/>
    </xf>
    <xf numFmtId="49" fontId="1" fillId="51" borderId="37" xfId="1" applyNumberFormat="1" applyFont="1" applyFill="1" applyBorder="1" applyAlignment="1">
      <alignment horizontal="left"/>
    </xf>
    <xf numFmtId="0" fontId="1" fillId="52" borderId="38" xfId="0" applyFont="1" applyFill="1" applyBorder="1" applyAlignment="1">
      <alignment horizontal="center" vertical="center"/>
    </xf>
    <xf numFmtId="14" fontId="8" fillId="0" borderId="32" xfId="0" applyNumberFormat="1" applyFont="1" applyBorder="1" applyAlignment="1">
      <alignment horizontal="center" vertical="center"/>
    </xf>
    <xf numFmtId="14" fontId="1" fillId="52" borderId="38" xfId="0" applyNumberFormat="1" applyFont="1" applyFill="1" applyBorder="1" applyAlignment="1">
      <alignment horizontal="center" vertical="center"/>
    </xf>
    <xf numFmtId="14" fontId="8" fillId="0" borderId="42" xfId="0" applyNumberFormat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169" fontId="10" fillId="0" borderId="43" xfId="0" applyNumberFormat="1" applyFont="1" applyBorder="1" applyAlignment="1">
      <alignment horizontal="center" vertical="center"/>
    </xf>
    <xf numFmtId="169" fontId="10" fillId="0" borderId="44" xfId="0" applyNumberFormat="1" applyFont="1" applyBorder="1" applyAlignment="1">
      <alignment horizontal="center" vertical="center"/>
    </xf>
    <xf numFmtId="1" fontId="8" fillId="0" borderId="43" xfId="1" applyNumberFormat="1" applyFont="1" applyFill="1" applyBorder="1" applyAlignment="1">
      <alignment horizontal="center" vertical="center"/>
    </xf>
    <xf numFmtId="49" fontId="8" fillId="0" borderId="44" xfId="1" applyNumberFormat="1" applyFont="1" applyFill="1" applyBorder="1" applyAlignment="1">
      <alignment horizontal="left" vertical="center"/>
    </xf>
    <xf numFmtId="3" fontId="8" fillId="0" borderId="43" xfId="1" applyNumberFormat="1" applyFont="1" applyFill="1" applyBorder="1" applyAlignment="1">
      <alignment horizontal="right" vertical="center"/>
    </xf>
    <xf numFmtId="49" fontId="8" fillId="0" borderId="44" xfId="1" applyNumberFormat="1" applyFont="1" applyFill="1" applyBorder="1" applyAlignment="1">
      <alignment horizontal="left"/>
    </xf>
    <xf numFmtId="44" fontId="8" fillId="0" borderId="43" xfId="2" applyFont="1" applyFill="1" applyBorder="1" applyAlignment="1">
      <alignment vertical="center"/>
    </xf>
    <xf numFmtId="44" fontId="8" fillId="0" borderId="44" xfId="2" applyFont="1" applyFill="1" applyBorder="1" applyAlignment="1">
      <alignment vertical="center"/>
    </xf>
    <xf numFmtId="169" fontId="8" fillId="0" borderId="46" xfId="0" applyNumberFormat="1" applyFont="1" applyBorder="1" applyAlignment="1">
      <alignment horizontal="center" vertical="center"/>
    </xf>
    <xf numFmtId="169" fontId="8" fillId="0" borderId="47" xfId="0" applyNumberFormat="1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14" fontId="8" fillId="0" borderId="45" xfId="0" applyNumberFormat="1" applyFont="1" applyBorder="1" applyAlignment="1">
      <alignment horizontal="center" vertical="center"/>
    </xf>
    <xf numFmtId="169" fontId="10" fillId="0" borderId="46" xfId="0" applyNumberFormat="1" applyFont="1" applyBorder="1" applyAlignment="1">
      <alignment horizontal="center" vertical="center"/>
    </xf>
    <xf numFmtId="169" fontId="10" fillId="0" borderId="47" xfId="0" applyNumberFormat="1" applyFont="1" applyBorder="1" applyAlignment="1">
      <alignment horizontal="center" vertical="center"/>
    </xf>
    <xf numFmtId="1" fontId="8" fillId="0" borderId="46" xfId="1" applyNumberFormat="1" applyFont="1" applyFill="1" applyBorder="1" applyAlignment="1">
      <alignment horizontal="center" vertical="center"/>
    </xf>
    <xf numFmtId="49" fontId="8" fillId="0" borderId="47" xfId="1" applyNumberFormat="1" applyFont="1" applyFill="1" applyBorder="1" applyAlignment="1">
      <alignment horizontal="left" vertical="center"/>
    </xf>
    <xf numFmtId="3" fontId="8" fillId="0" borderId="46" xfId="1" applyNumberFormat="1" applyFont="1" applyFill="1" applyBorder="1" applyAlignment="1">
      <alignment horizontal="right" vertical="center"/>
    </xf>
    <xf numFmtId="49" fontId="8" fillId="0" borderId="47" xfId="1" applyNumberFormat="1" applyFont="1" applyFill="1" applyBorder="1" applyAlignment="1">
      <alignment horizontal="left"/>
    </xf>
    <xf numFmtId="0" fontId="8" fillId="0" borderId="45" xfId="0" applyFont="1" applyBorder="1" applyAlignment="1">
      <alignment horizontal="center" vertical="center"/>
    </xf>
    <xf numFmtId="44" fontId="8" fillId="0" borderId="46" xfId="2" applyFont="1" applyFill="1" applyBorder="1" applyAlignment="1">
      <alignment vertical="center"/>
    </xf>
    <xf numFmtId="44" fontId="8" fillId="0" borderId="47" xfId="2" applyFont="1" applyFill="1" applyBorder="1" applyAlignment="1">
      <alignment vertical="center"/>
    </xf>
    <xf numFmtId="49" fontId="8" fillId="0" borderId="1" xfId="1" applyNumberFormat="1" applyFont="1" applyFill="1" applyBorder="1" applyAlignment="1">
      <alignment horizontal="left" vertical="center"/>
    </xf>
    <xf numFmtId="1" fontId="8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9" fillId="5" borderId="1" xfId="4" applyFont="1" applyFill="1" applyBorder="1" applyAlignment="1" applyProtection="1">
      <alignment horizontal="left" vertical="center"/>
      <protection locked="0"/>
    </xf>
    <xf numFmtId="0" fontId="79" fillId="5" borderId="1" xfId="4" applyFont="1" applyFill="1" applyBorder="1" applyAlignment="1" applyProtection="1">
      <alignment horizontal="center" vertical="center"/>
      <protection locked="0"/>
    </xf>
    <xf numFmtId="0" fontId="79" fillId="5" borderId="1" xfId="4" applyFont="1" applyFill="1" applyBorder="1" applyAlignment="1" applyProtection="1">
      <alignment horizontal="center" vertical="center" wrapText="1"/>
      <protection locked="0"/>
    </xf>
    <xf numFmtId="0" fontId="77" fillId="4" borderId="1" xfId="4" applyFont="1" applyFill="1" applyBorder="1" applyAlignment="1">
      <alignment horizontal="left" vertical="center"/>
    </xf>
    <xf numFmtId="0" fontId="77" fillId="4" borderId="1" xfId="4" applyFont="1" applyFill="1" applyBorder="1" applyAlignment="1" applyProtection="1">
      <alignment horizontal="center" vertical="center"/>
      <protection locked="0"/>
    </xf>
    <xf numFmtId="0" fontId="77" fillId="4" borderId="1" xfId="4" applyFont="1" applyFill="1" applyBorder="1" applyAlignment="1">
      <alignment horizontal="center" vertical="center"/>
    </xf>
    <xf numFmtId="0" fontId="76" fillId="0" borderId="1" xfId="4" applyFont="1" applyBorder="1" applyAlignment="1">
      <alignment horizontal="center" vertical="center" wrapText="1"/>
    </xf>
    <xf numFmtId="0" fontId="76" fillId="0" borderId="1" xfId="4" applyFont="1" applyBorder="1" applyAlignment="1" applyProtection="1">
      <alignment horizontal="center" vertical="center"/>
      <protection locked="0"/>
    </xf>
    <xf numFmtId="0" fontId="76" fillId="0" borderId="1" xfId="4" applyFont="1" applyBorder="1" applyAlignment="1">
      <alignment horizontal="center" vertical="center"/>
    </xf>
    <xf numFmtId="14" fontId="76" fillId="0" borderId="1" xfId="4" applyNumberFormat="1" applyFont="1" applyBorder="1" applyAlignment="1">
      <alignment horizontal="center" vertical="center"/>
    </xf>
    <xf numFmtId="0" fontId="77" fillId="4" borderId="1" xfId="4" applyFont="1" applyFill="1" applyBorder="1" applyAlignment="1" applyProtection="1">
      <alignment horizontal="left" vertical="center"/>
      <protection locked="0"/>
    </xf>
    <xf numFmtId="0" fontId="76" fillId="0" borderId="1" xfId="4" applyFont="1" applyBorder="1" applyAlignment="1" applyProtection="1">
      <alignment horizontal="center" vertical="center" wrapText="1"/>
      <protection locked="0"/>
    </xf>
    <xf numFmtId="14" fontId="76" fillId="0" borderId="1" xfId="4" applyNumberFormat="1" applyFont="1" applyBorder="1" applyAlignment="1" applyProtection="1">
      <alignment horizontal="center" vertical="center"/>
      <protection locked="0"/>
    </xf>
    <xf numFmtId="0" fontId="77" fillId="0" borderId="1" xfId="4" applyFont="1" applyBorder="1" applyAlignment="1">
      <alignment horizontal="left" vertical="center"/>
    </xf>
    <xf numFmtId="49" fontId="76" fillId="0" borderId="1" xfId="4" applyNumberFormat="1" applyFont="1" applyBorder="1" applyAlignment="1" applyProtection="1">
      <alignment horizontal="center" vertical="center"/>
      <protection locked="0"/>
    </xf>
    <xf numFmtId="0" fontId="77" fillId="0" borderId="1" xfId="6" applyFont="1" applyBorder="1" applyAlignment="1">
      <alignment horizontal="left" vertical="center"/>
    </xf>
    <xf numFmtId="0" fontId="77" fillId="0" borderId="1" xfId="4" applyFont="1" applyBorder="1" applyAlignment="1">
      <alignment horizontal="center" vertical="center"/>
    </xf>
    <xf numFmtId="0" fontId="77" fillId="0" borderId="1" xfId="4" applyFont="1" applyBorder="1" applyAlignment="1" applyProtection="1">
      <alignment horizontal="left" vertical="center"/>
      <protection locked="0"/>
    </xf>
    <xf numFmtId="169" fontId="10" fillId="0" borderId="50" xfId="0" applyNumberFormat="1" applyFont="1" applyBorder="1" applyAlignment="1">
      <alignment horizontal="center" vertical="center"/>
    </xf>
    <xf numFmtId="49" fontId="8" fillId="0" borderId="50" xfId="1" applyNumberFormat="1" applyFont="1" applyFill="1" applyBorder="1" applyAlignment="1">
      <alignment horizontal="left" vertical="center"/>
    </xf>
    <xf numFmtId="49" fontId="8" fillId="0" borderId="50" xfId="1" applyNumberFormat="1" applyFont="1" applyFill="1" applyBorder="1" applyAlignment="1">
      <alignment horizontal="left"/>
    </xf>
    <xf numFmtId="44" fontId="8" fillId="0" borderId="50" xfId="2" applyFont="1" applyFill="1" applyBorder="1" applyAlignment="1">
      <alignment vertical="center"/>
    </xf>
    <xf numFmtId="0" fontId="11" fillId="0" borderId="0" xfId="0" applyFont="1" applyAlignment="1">
      <alignment horizontal="center" wrapText="1"/>
    </xf>
    <xf numFmtId="16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3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80" fillId="0" borderId="3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3" fontId="78" fillId="0" borderId="48" xfId="1" applyNumberFormat="1" applyFont="1" applyBorder="1" applyAlignment="1">
      <alignment horizontal="center" vertical="center"/>
    </xf>
    <xf numFmtId="3" fontId="78" fillId="0" borderId="7" xfId="1" applyNumberFormat="1" applyFont="1" applyBorder="1" applyAlignment="1">
      <alignment horizontal="center" vertical="center"/>
    </xf>
    <xf numFmtId="3" fontId="78" fillId="0" borderId="49" xfId="1" applyNumberFormat="1" applyFont="1" applyBorder="1" applyAlignment="1">
      <alignment horizontal="center" vertical="center"/>
    </xf>
    <xf numFmtId="169" fontId="11" fillId="0" borderId="30" xfId="0" applyNumberFormat="1" applyFont="1" applyBorder="1" applyAlignment="1">
      <alignment horizontal="center" vertical="center" wrapText="1"/>
    </xf>
    <xf numFmtId="169" fontId="11" fillId="0" borderId="31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84" fillId="0" borderId="30" xfId="0" applyFont="1" applyBorder="1" applyAlignment="1">
      <alignment horizontal="center" vertical="center" wrapText="1"/>
    </xf>
    <xf numFmtId="169" fontId="77" fillId="51" borderId="34" xfId="0" applyNumberFormat="1" applyFont="1" applyFill="1" applyBorder="1" applyAlignment="1">
      <alignment horizontal="center" vertical="center"/>
    </xf>
    <xf numFmtId="169" fontId="77" fillId="51" borderId="35" xfId="0" applyNumberFormat="1" applyFont="1" applyFill="1" applyBorder="1" applyAlignment="1">
      <alignment horizontal="center" vertical="center"/>
    </xf>
    <xf numFmtId="1" fontId="1" fillId="52" borderId="34" xfId="1" applyNumberFormat="1" applyFont="1" applyFill="1" applyBorder="1" applyAlignment="1">
      <alignment horizontal="center" vertical="center"/>
    </xf>
    <xf numFmtId="1" fontId="1" fillId="52" borderId="39" xfId="1" applyNumberFormat="1" applyFont="1" applyFill="1" applyBorder="1" applyAlignment="1">
      <alignment horizontal="center" vertical="center"/>
    </xf>
    <xf numFmtId="1" fontId="1" fillId="52" borderId="35" xfId="1" applyNumberFormat="1" applyFont="1" applyFill="1" applyBorder="1" applyAlignment="1">
      <alignment horizontal="center" vertical="center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9" fillId="0" borderId="0" xfId="4" applyFont="1" applyAlignment="1" applyProtection="1">
      <alignment horizontal="center" wrapText="1"/>
      <protection locked="0"/>
    </xf>
    <xf numFmtId="0" fontId="9" fillId="0" borderId="0" xfId="9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410">
    <cellStyle name="%" xfId="27" xr:uid="{00000000-0005-0000-0000-000000000000}"/>
    <cellStyle name="% 2" xfId="28" xr:uid="{00000000-0005-0000-0000-000001000000}"/>
    <cellStyle name="20% - Accent1 2" xfId="29" xr:uid="{00000000-0005-0000-0000-000002000000}"/>
    <cellStyle name="20% - Accent1 2 2" xfId="30" xr:uid="{00000000-0005-0000-0000-000003000000}"/>
    <cellStyle name="20% - Accent1 2 2 2" xfId="31" xr:uid="{00000000-0005-0000-0000-000004000000}"/>
    <cellStyle name="20% - Accent1 2 2 3" xfId="32" xr:uid="{00000000-0005-0000-0000-000005000000}"/>
    <cellStyle name="20% - Accent2 2" xfId="33" xr:uid="{00000000-0005-0000-0000-000006000000}"/>
    <cellStyle name="20% - Accent2 2 2" xfId="34" xr:uid="{00000000-0005-0000-0000-000007000000}"/>
    <cellStyle name="20% - Accent2 2 2 2" xfId="35" xr:uid="{00000000-0005-0000-0000-000008000000}"/>
    <cellStyle name="20% - Accent2 2 2 3" xfId="36" xr:uid="{00000000-0005-0000-0000-000009000000}"/>
    <cellStyle name="20% - Accent3 2" xfId="37" xr:uid="{00000000-0005-0000-0000-00000A000000}"/>
    <cellStyle name="20% - Accent3 2 2" xfId="38" xr:uid="{00000000-0005-0000-0000-00000B000000}"/>
    <cellStyle name="20% - Accent3 2 2 2" xfId="39" xr:uid="{00000000-0005-0000-0000-00000C000000}"/>
    <cellStyle name="20% - Accent3 2 2 3" xfId="40" xr:uid="{00000000-0005-0000-0000-00000D000000}"/>
    <cellStyle name="20% - Accent4 2" xfId="41" xr:uid="{00000000-0005-0000-0000-00000E000000}"/>
    <cellStyle name="20% - Accent4 2 2" xfId="42" xr:uid="{00000000-0005-0000-0000-00000F000000}"/>
    <cellStyle name="20% - Accent4 2 2 2" xfId="43" xr:uid="{00000000-0005-0000-0000-000010000000}"/>
    <cellStyle name="20% - Accent4 2 2 3" xfId="44" xr:uid="{00000000-0005-0000-0000-000011000000}"/>
    <cellStyle name="20% - Accent5 2" xfId="45" xr:uid="{00000000-0005-0000-0000-000012000000}"/>
    <cellStyle name="20% - Accent5 2 2" xfId="46" xr:uid="{00000000-0005-0000-0000-000013000000}"/>
    <cellStyle name="20% - Accent5 2 2 2" xfId="47" xr:uid="{00000000-0005-0000-0000-000014000000}"/>
    <cellStyle name="20% - Accent5 2 2 3" xfId="48" xr:uid="{00000000-0005-0000-0000-000015000000}"/>
    <cellStyle name="20% - Accent6 2" xfId="49" xr:uid="{00000000-0005-0000-0000-000016000000}"/>
    <cellStyle name="20% - Accent6 2 2" xfId="50" xr:uid="{00000000-0005-0000-0000-000017000000}"/>
    <cellStyle name="20% - Accent6 2 2 2" xfId="51" xr:uid="{00000000-0005-0000-0000-000018000000}"/>
    <cellStyle name="20% - Accent6 2 2 3" xfId="52" xr:uid="{00000000-0005-0000-0000-000019000000}"/>
    <cellStyle name="40% - Accent1 2" xfId="53" xr:uid="{00000000-0005-0000-0000-00001A000000}"/>
    <cellStyle name="40% - Accent1 2 2" xfId="54" xr:uid="{00000000-0005-0000-0000-00001B000000}"/>
    <cellStyle name="40% - Accent1 2 2 2" xfId="55" xr:uid="{00000000-0005-0000-0000-00001C000000}"/>
    <cellStyle name="40% - Accent1 2 2 3" xfId="56" xr:uid="{00000000-0005-0000-0000-00001D000000}"/>
    <cellStyle name="40% - Accent2 2" xfId="57" xr:uid="{00000000-0005-0000-0000-00001E000000}"/>
    <cellStyle name="40% - Accent2 2 2" xfId="58" xr:uid="{00000000-0005-0000-0000-00001F000000}"/>
    <cellStyle name="40% - Accent2 2 2 2" xfId="59" xr:uid="{00000000-0005-0000-0000-000020000000}"/>
    <cellStyle name="40% - Accent2 2 2 3" xfId="60" xr:uid="{00000000-0005-0000-0000-000021000000}"/>
    <cellStyle name="40% - Accent3 2" xfId="61" xr:uid="{00000000-0005-0000-0000-000022000000}"/>
    <cellStyle name="40% - Accent3 2 2" xfId="62" xr:uid="{00000000-0005-0000-0000-000023000000}"/>
    <cellStyle name="40% - Accent3 2 2 2" xfId="63" xr:uid="{00000000-0005-0000-0000-000024000000}"/>
    <cellStyle name="40% - Accent3 2 2 3" xfId="64" xr:uid="{00000000-0005-0000-0000-000025000000}"/>
    <cellStyle name="40% - Accent4 2" xfId="65" xr:uid="{00000000-0005-0000-0000-000026000000}"/>
    <cellStyle name="40% - Accent4 2 2" xfId="66" xr:uid="{00000000-0005-0000-0000-000027000000}"/>
    <cellStyle name="40% - Accent4 2 2 2" xfId="67" xr:uid="{00000000-0005-0000-0000-000028000000}"/>
    <cellStyle name="40% - Accent4 2 2 3" xfId="68" xr:uid="{00000000-0005-0000-0000-000029000000}"/>
    <cellStyle name="40% - Accent5 2" xfId="69" xr:uid="{00000000-0005-0000-0000-00002A000000}"/>
    <cellStyle name="40% - Accent5 2 2" xfId="70" xr:uid="{00000000-0005-0000-0000-00002B000000}"/>
    <cellStyle name="40% - Accent5 2 2 2" xfId="71" xr:uid="{00000000-0005-0000-0000-00002C000000}"/>
    <cellStyle name="40% - Accent5 2 2 3" xfId="72" xr:uid="{00000000-0005-0000-0000-00002D000000}"/>
    <cellStyle name="40% - Accent6 2" xfId="73" xr:uid="{00000000-0005-0000-0000-00002E000000}"/>
    <cellStyle name="40% - Accent6 2 2" xfId="74" xr:uid="{00000000-0005-0000-0000-00002F000000}"/>
    <cellStyle name="40% - Accent6 2 2 2" xfId="75" xr:uid="{00000000-0005-0000-0000-000030000000}"/>
    <cellStyle name="40% - Accent6 2 2 3" xfId="76" xr:uid="{00000000-0005-0000-0000-000031000000}"/>
    <cellStyle name="4P" xfId="77" xr:uid="{00000000-0005-0000-0000-000032000000}"/>
    <cellStyle name="5x indented GHG Textfiels" xfId="78" xr:uid="{00000000-0005-0000-0000-000033000000}"/>
    <cellStyle name="60% - Accent1 2" xfId="79" xr:uid="{00000000-0005-0000-0000-000034000000}"/>
    <cellStyle name="60% - Accent1 2 2" xfId="80" xr:uid="{00000000-0005-0000-0000-000035000000}"/>
    <cellStyle name="60% - Accent1 2 2 2" xfId="81" xr:uid="{00000000-0005-0000-0000-000036000000}"/>
    <cellStyle name="60% - Accent1 2 2 3" xfId="82" xr:uid="{00000000-0005-0000-0000-000037000000}"/>
    <cellStyle name="60% - Accent2 2" xfId="83" xr:uid="{00000000-0005-0000-0000-000038000000}"/>
    <cellStyle name="60% - Accent2 2 2" xfId="84" xr:uid="{00000000-0005-0000-0000-000039000000}"/>
    <cellStyle name="60% - Accent2 2 2 2" xfId="85" xr:uid="{00000000-0005-0000-0000-00003A000000}"/>
    <cellStyle name="60% - Accent2 2 2 3" xfId="86" xr:uid="{00000000-0005-0000-0000-00003B000000}"/>
    <cellStyle name="60% - Accent3 2" xfId="87" xr:uid="{00000000-0005-0000-0000-00003C000000}"/>
    <cellStyle name="60% - Accent3 2 2" xfId="88" xr:uid="{00000000-0005-0000-0000-00003D000000}"/>
    <cellStyle name="60% - Accent3 2 2 2" xfId="89" xr:uid="{00000000-0005-0000-0000-00003E000000}"/>
    <cellStyle name="60% - Accent3 2 2 3" xfId="90" xr:uid="{00000000-0005-0000-0000-00003F000000}"/>
    <cellStyle name="60% - Accent4 2" xfId="91" xr:uid="{00000000-0005-0000-0000-000040000000}"/>
    <cellStyle name="60% - Accent4 2 2" xfId="92" xr:uid="{00000000-0005-0000-0000-000041000000}"/>
    <cellStyle name="60% - Accent4 2 2 2" xfId="93" xr:uid="{00000000-0005-0000-0000-000042000000}"/>
    <cellStyle name="60% - Accent4 2 2 3" xfId="94" xr:uid="{00000000-0005-0000-0000-000043000000}"/>
    <cellStyle name="60% - Accent5 2" xfId="95" xr:uid="{00000000-0005-0000-0000-000044000000}"/>
    <cellStyle name="60% - Accent5 2 2" xfId="96" xr:uid="{00000000-0005-0000-0000-000045000000}"/>
    <cellStyle name="60% - Accent5 2 2 2" xfId="97" xr:uid="{00000000-0005-0000-0000-000046000000}"/>
    <cellStyle name="60% - Accent5 2 2 3" xfId="98" xr:uid="{00000000-0005-0000-0000-000047000000}"/>
    <cellStyle name="60% - Accent6 2" xfId="99" xr:uid="{00000000-0005-0000-0000-000048000000}"/>
    <cellStyle name="60% - Accent6 2 2" xfId="100" xr:uid="{00000000-0005-0000-0000-000049000000}"/>
    <cellStyle name="60% - Accent6 2 2 2" xfId="101" xr:uid="{00000000-0005-0000-0000-00004A000000}"/>
    <cellStyle name="60% - Accent6 2 2 3" xfId="102" xr:uid="{00000000-0005-0000-0000-00004B000000}"/>
    <cellStyle name="Accent1 2" xfId="103" xr:uid="{00000000-0005-0000-0000-00004C000000}"/>
    <cellStyle name="Accent1 2 2" xfId="104" xr:uid="{00000000-0005-0000-0000-00004D000000}"/>
    <cellStyle name="Accent1 2 2 2" xfId="105" xr:uid="{00000000-0005-0000-0000-00004E000000}"/>
    <cellStyle name="Accent1 2 2 3" xfId="106" xr:uid="{00000000-0005-0000-0000-00004F000000}"/>
    <cellStyle name="Accent2 2" xfId="107" xr:uid="{00000000-0005-0000-0000-000050000000}"/>
    <cellStyle name="Accent2 2 2" xfId="108" xr:uid="{00000000-0005-0000-0000-000051000000}"/>
    <cellStyle name="Accent2 2 2 2" xfId="109" xr:uid="{00000000-0005-0000-0000-000052000000}"/>
    <cellStyle name="Accent2 2 2 3" xfId="110" xr:uid="{00000000-0005-0000-0000-000053000000}"/>
    <cellStyle name="Accent3 2" xfId="111" xr:uid="{00000000-0005-0000-0000-000054000000}"/>
    <cellStyle name="Accent3 2 2" xfId="112" xr:uid="{00000000-0005-0000-0000-000055000000}"/>
    <cellStyle name="Accent3 2 2 2" xfId="113" xr:uid="{00000000-0005-0000-0000-000056000000}"/>
    <cellStyle name="Accent3 2 2 3" xfId="114" xr:uid="{00000000-0005-0000-0000-000057000000}"/>
    <cellStyle name="Accent4 2" xfId="115" xr:uid="{00000000-0005-0000-0000-000058000000}"/>
    <cellStyle name="Accent4 2 2" xfId="116" xr:uid="{00000000-0005-0000-0000-000059000000}"/>
    <cellStyle name="Accent4 2 2 2" xfId="117" xr:uid="{00000000-0005-0000-0000-00005A000000}"/>
    <cellStyle name="Accent4 2 2 3" xfId="118" xr:uid="{00000000-0005-0000-0000-00005B000000}"/>
    <cellStyle name="Accent5 2" xfId="119" xr:uid="{00000000-0005-0000-0000-00005C000000}"/>
    <cellStyle name="Accent5 2 2" xfId="120" xr:uid="{00000000-0005-0000-0000-00005D000000}"/>
    <cellStyle name="Accent5 2 2 2" xfId="121" xr:uid="{00000000-0005-0000-0000-00005E000000}"/>
    <cellStyle name="Accent5 2 2 3" xfId="122" xr:uid="{00000000-0005-0000-0000-00005F000000}"/>
    <cellStyle name="Accent6 2" xfId="123" xr:uid="{00000000-0005-0000-0000-000060000000}"/>
    <cellStyle name="Accent6 2 2" xfId="124" xr:uid="{00000000-0005-0000-0000-000061000000}"/>
    <cellStyle name="Accent6 2 2 2" xfId="125" xr:uid="{00000000-0005-0000-0000-000062000000}"/>
    <cellStyle name="Accent6 2 2 3" xfId="126" xr:uid="{00000000-0005-0000-0000-000063000000}"/>
    <cellStyle name="AggblueCels_1x" xfId="127" xr:uid="{00000000-0005-0000-0000-000064000000}"/>
    <cellStyle name="Approx" xfId="128" xr:uid="{00000000-0005-0000-0000-000065000000}"/>
    <cellStyle name="Bad 2" xfId="129" xr:uid="{00000000-0005-0000-0000-000066000000}"/>
    <cellStyle name="Bad 2 2" xfId="130" xr:uid="{00000000-0005-0000-0000-000067000000}"/>
    <cellStyle name="Bad 2 2 2" xfId="131" xr:uid="{00000000-0005-0000-0000-000068000000}"/>
    <cellStyle name="Bad 2 2 3" xfId="132" xr:uid="{00000000-0005-0000-0000-000069000000}"/>
    <cellStyle name="Bad 2 3" xfId="133" xr:uid="{00000000-0005-0000-0000-00006A000000}"/>
    <cellStyle name="Bad 3" xfId="134" xr:uid="{00000000-0005-0000-0000-00006B000000}"/>
    <cellStyle name="Balken dunkel" xfId="135" xr:uid="{00000000-0005-0000-0000-00006C000000}"/>
    <cellStyle name="Balken dunkel grün" xfId="136" xr:uid="{00000000-0005-0000-0000-00006D000000}"/>
    <cellStyle name="Balken Gesamt" xfId="137" xr:uid="{00000000-0005-0000-0000-00006E000000}"/>
    <cellStyle name="Balken hell" xfId="138" xr:uid="{00000000-0005-0000-0000-00006F000000}"/>
    <cellStyle name="Balken hell grün" xfId="139" xr:uid="{00000000-0005-0000-0000-000070000000}"/>
    <cellStyle name="Balken mittel" xfId="140" xr:uid="{00000000-0005-0000-0000-000071000000}"/>
    <cellStyle name="Balken mittel grün" xfId="141" xr:uid="{00000000-0005-0000-0000-000072000000}"/>
    <cellStyle name="Blau" xfId="142" xr:uid="{00000000-0005-0000-0000-000073000000}"/>
    <cellStyle name="Bold GHG Numbers (0.00)" xfId="143" xr:uid="{00000000-0005-0000-0000-000074000000}"/>
    <cellStyle name="Calculation 2" xfId="144" xr:uid="{00000000-0005-0000-0000-000075000000}"/>
    <cellStyle name="Calculation 2 2" xfId="145" xr:uid="{00000000-0005-0000-0000-000076000000}"/>
    <cellStyle name="Calculation 2 2 2" xfId="146" xr:uid="{00000000-0005-0000-0000-000077000000}"/>
    <cellStyle name="Calculation 2 2 2 2" xfId="147" xr:uid="{00000000-0005-0000-0000-000078000000}"/>
    <cellStyle name="Calculation 2 2 2 3" xfId="148" xr:uid="{00000000-0005-0000-0000-000079000000}"/>
    <cellStyle name="Calculation 2 3" xfId="149" xr:uid="{00000000-0005-0000-0000-00007A000000}"/>
    <cellStyle name="Calculation 2 3 2" xfId="150" xr:uid="{00000000-0005-0000-0000-00007B000000}"/>
    <cellStyle name="Calculation 2 3 2 2" xfId="151" xr:uid="{00000000-0005-0000-0000-00007C000000}"/>
    <cellStyle name="Calculation 2 3 2 3" xfId="152" xr:uid="{00000000-0005-0000-0000-00007D000000}"/>
    <cellStyle name="Calculation 2 4" xfId="153" xr:uid="{00000000-0005-0000-0000-00007E000000}"/>
    <cellStyle name="Calculation 2 4 2" xfId="154" xr:uid="{00000000-0005-0000-0000-00007F000000}"/>
    <cellStyle name="Calculation 2 4 3" xfId="155" xr:uid="{00000000-0005-0000-0000-000080000000}"/>
    <cellStyle name="Check Cell 2" xfId="156" xr:uid="{00000000-0005-0000-0000-000081000000}"/>
    <cellStyle name="Check Cell 2 2" xfId="157" xr:uid="{00000000-0005-0000-0000-000082000000}"/>
    <cellStyle name="Check Cell 2 2 2" xfId="158" xr:uid="{00000000-0005-0000-0000-000083000000}"/>
    <cellStyle name="Check Cell 2 2 3" xfId="159" xr:uid="{00000000-0005-0000-0000-000084000000}"/>
    <cellStyle name="Comma 2" xfId="5" xr:uid="{00000000-0005-0000-0000-000085000000}"/>
    <cellStyle name="Comma 2 2" xfId="160" xr:uid="{00000000-0005-0000-0000-000086000000}"/>
    <cellStyle name="Comma 2 2 2" xfId="161" xr:uid="{00000000-0005-0000-0000-000087000000}"/>
    <cellStyle name="Comma 2 3" xfId="162" xr:uid="{00000000-0005-0000-0000-000088000000}"/>
    <cellStyle name="Comma 2 4" xfId="163" xr:uid="{00000000-0005-0000-0000-000089000000}"/>
    <cellStyle name="Comma 2 5" xfId="23" xr:uid="{00000000-0005-0000-0000-00008A000000}"/>
    <cellStyle name="Comma 3" xfId="164" xr:uid="{00000000-0005-0000-0000-00008B000000}"/>
    <cellStyle name="Comma 3 2" xfId="165" xr:uid="{00000000-0005-0000-0000-00008C000000}"/>
    <cellStyle name="Comma 3 3" xfId="166" xr:uid="{00000000-0005-0000-0000-00008D000000}"/>
    <cellStyle name="Comma 4" xfId="167" xr:uid="{00000000-0005-0000-0000-00008E000000}"/>
    <cellStyle name="Comma 4 2" xfId="168" xr:uid="{00000000-0005-0000-0000-00008F000000}"/>
    <cellStyle name="Comma 5" xfId="169" xr:uid="{00000000-0005-0000-0000-000090000000}"/>
    <cellStyle name="Comma 6" xfId="170" xr:uid="{00000000-0005-0000-0000-000091000000}"/>
    <cellStyle name="Comma 7" xfId="171" xr:uid="{00000000-0005-0000-0000-000092000000}"/>
    <cellStyle name="Cover" xfId="172" xr:uid="{00000000-0005-0000-0000-000093000000}"/>
    <cellStyle name="Dezimal [0]_Tfz-Anzahl" xfId="173" xr:uid="{00000000-0005-0000-0000-000094000000}"/>
    <cellStyle name="Dezimal_Tfz-Anzahl" xfId="174" xr:uid="{00000000-0005-0000-0000-000095000000}"/>
    <cellStyle name="Dezimal1" xfId="175" xr:uid="{00000000-0005-0000-0000-000096000000}"/>
    <cellStyle name="Dezimal2" xfId="176" xr:uid="{00000000-0005-0000-0000-000097000000}"/>
    <cellStyle name="Euro" xfId="7" xr:uid="{00000000-0005-0000-0000-000098000000}"/>
    <cellStyle name="Euro 2" xfId="177" xr:uid="{00000000-0005-0000-0000-000099000000}"/>
    <cellStyle name="Euro 3" xfId="178" xr:uid="{00000000-0005-0000-0000-00009A000000}"/>
    <cellStyle name="Explanatory Text 2" xfId="179" xr:uid="{00000000-0005-0000-0000-00009B000000}"/>
    <cellStyle name="Fußnote" xfId="180" xr:uid="{00000000-0005-0000-0000-00009C000000}"/>
    <cellStyle name="Ganzzahl Tausend" xfId="181" xr:uid="{00000000-0005-0000-0000-00009D000000}"/>
    <cellStyle name="Gelb" xfId="182" xr:uid="{00000000-0005-0000-0000-00009E000000}"/>
    <cellStyle name="Good 2" xfId="183" xr:uid="{00000000-0005-0000-0000-00009F000000}"/>
    <cellStyle name="Good 2 2" xfId="184" xr:uid="{00000000-0005-0000-0000-0000A0000000}"/>
    <cellStyle name="Good 2 2 2" xfId="185" xr:uid="{00000000-0005-0000-0000-0000A1000000}"/>
    <cellStyle name="Good 2 2 3" xfId="186" xr:uid="{00000000-0005-0000-0000-0000A2000000}"/>
    <cellStyle name="Good 2 3" xfId="187" xr:uid="{00000000-0005-0000-0000-0000A3000000}"/>
    <cellStyle name="Good 3" xfId="188" xr:uid="{00000000-0005-0000-0000-0000A4000000}"/>
    <cellStyle name="Good 4" xfId="189" xr:uid="{00000000-0005-0000-0000-0000A5000000}"/>
    <cellStyle name="Heading" xfId="190" xr:uid="{00000000-0005-0000-0000-0000A6000000}"/>
    <cellStyle name="Heading 1 2" xfId="191" xr:uid="{00000000-0005-0000-0000-0000A7000000}"/>
    <cellStyle name="Heading 2 2" xfId="192" xr:uid="{00000000-0005-0000-0000-0000A8000000}"/>
    <cellStyle name="Heading 3 2" xfId="193" xr:uid="{00000000-0005-0000-0000-0000A9000000}"/>
    <cellStyle name="Heading 4 2" xfId="194" xr:uid="{00000000-0005-0000-0000-0000AA000000}"/>
    <cellStyle name="Hellblau" xfId="195" xr:uid="{00000000-0005-0000-0000-0000AB000000}"/>
    <cellStyle name="Hyperlänk_Underlag till målkort" xfId="196" xr:uid="{00000000-0005-0000-0000-0000AC000000}"/>
    <cellStyle name="Hyperlink 2" xfId="20" xr:uid="{00000000-0005-0000-0000-0000AD000000}"/>
    <cellStyle name="Hyperlink 2 2" xfId="197" xr:uid="{00000000-0005-0000-0000-0000AE000000}"/>
    <cellStyle name="Hyperlink 3" xfId="198" xr:uid="{00000000-0005-0000-0000-0000AF000000}"/>
    <cellStyle name="Hyperlink 3 2" xfId="199" xr:uid="{00000000-0005-0000-0000-0000B0000000}"/>
    <cellStyle name="Hyperlink 4" xfId="200" xr:uid="{00000000-0005-0000-0000-0000B1000000}"/>
    <cellStyle name="Hyperlink 5" xfId="201" xr:uid="{00000000-0005-0000-0000-0000B2000000}"/>
    <cellStyle name="Hyperlink 6" xfId="202" xr:uid="{00000000-0005-0000-0000-0000B3000000}"/>
    <cellStyle name="Inhalt" xfId="203" xr:uid="{00000000-0005-0000-0000-0000B4000000}"/>
    <cellStyle name="Input 2" xfId="204" xr:uid="{00000000-0005-0000-0000-0000B5000000}"/>
    <cellStyle name="Input 2 2" xfId="205" xr:uid="{00000000-0005-0000-0000-0000B6000000}"/>
    <cellStyle name="Input 2 2 2" xfId="206" xr:uid="{00000000-0005-0000-0000-0000B7000000}"/>
    <cellStyle name="Input 2 2 2 2" xfId="207" xr:uid="{00000000-0005-0000-0000-0000B8000000}"/>
    <cellStyle name="Input 2 2 2 3" xfId="208" xr:uid="{00000000-0005-0000-0000-0000B9000000}"/>
    <cellStyle name="Input 2 3" xfId="209" xr:uid="{00000000-0005-0000-0000-0000BA000000}"/>
    <cellStyle name="Input 2 3 2" xfId="210" xr:uid="{00000000-0005-0000-0000-0000BB000000}"/>
    <cellStyle name="Input 2 3 2 2" xfId="211" xr:uid="{00000000-0005-0000-0000-0000BC000000}"/>
    <cellStyle name="Input 2 3 2 3" xfId="212" xr:uid="{00000000-0005-0000-0000-0000BD000000}"/>
    <cellStyle name="Input 2 4" xfId="213" xr:uid="{00000000-0005-0000-0000-0000BE000000}"/>
    <cellStyle name="Input 2 4 2" xfId="214" xr:uid="{00000000-0005-0000-0000-0000BF000000}"/>
    <cellStyle name="Input 2 4 3" xfId="215" xr:uid="{00000000-0005-0000-0000-0000C0000000}"/>
    <cellStyle name="InputCells12_BBorder_CRFReport-template" xfId="216" xr:uid="{00000000-0005-0000-0000-0000C1000000}"/>
    <cellStyle name="Invoer datum" xfId="217" xr:uid="{00000000-0005-0000-0000-0000C2000000}"/>
    <cellStyle name="Invoer F" xfId="218" xr:uid="{00000000-0005-0000-0000-0000C3000000}"/>
    <cellStyle name="Invoer jaar" xfId="219" xr:uid="{00000000-0005-0000-0000-0000C4000000}"/>
    <cellStyle name="Invoer perc" xfId="220" xr:uid="{00000000-0005-0000-0000-0000C5000000}"/>
    <cellStyle name="Invoer tekst" xfId="221" xr:uid="{00000000-0005-0000-0000-0000C6000000}"/>
    <cellStyle name="Lien hypertexte" xfId="3" builtinId="8"/>
    <cellStyle name="Linked Cell 2" xfId="222" xr:uid="{00000000-0005-0000-0000-0000C8000000}"/>
    <cellStyle name="Menu" xfId="223" xr:uid="{00000000-0005-0000-0000-0000C9000000}"/>
    <cellStyle name="Milliers" xfId="1" builtinId="3"/>
    <cellStyle name="Milliers 2" xfId="224" xr:uid="{00000000-0005-0000-0000-0000CB000000}"/>
    <cellStyle name="Monétaire" xfId="2" builtinId="4"/>
    <cellStyle name="Neutral 2" xfId="225" xr:uid="{00000000-0005-0000-0000-0000CD000000}"/>
    <cellStyle name="Neutral 2 2" xfId="226" xr:uid="{00000000-0005-0000-0000-0000CE000000}"/>
    <cellStyle name="Neutral 2 2 2" xfId="227" xr:uid="{00000000-0005-0000-0000-0000CF000000}"/>
    <cellStyle name="Neutral 2 2 3" xfId="228" xr:uid="{00000000-0005-0000-0000-0000D0000000}"/>
    <cellStyle name="Neutral 2 3" xfId="229" xr:uid="{00000000-0005-0000-0000-0000D1000000}"/>
    <cellStyle name="Neutral 3" xfId="230" xr:uid="{00000000-0005-0000-0000-0000D2000000}"/>
    <cellStyle name="Normal" xfId="0" builtinId="0"/>
    <cellStyle name="Normal - Style1" xfId="231" xr:uid="{00000000-0005-0000-0000-0000D4000000}"/>
    <cellStyle name="Normal 10" xfId="232" xr:uid="{00000000-0005-0000-0000-0000D5000000}"/>
    <cellStyle name="Normal 10 2" xfId="233" xr:uid="{00000000-0005-0000-0000-0000D6000000}"/>
    <cellStyle name="Normal 10 2 2" xfId="234" xr:uid="{00000000-0005-0000-0000-0000D7000000}"/>
    <cellStyle name="Normal 10 2 3" xfId="235" xr:uid="{00000000-0005-0000-0000-0000D8000000}"/>
    <cellStyle name="Normal 10 3" xfId="236" xr:uid="{00000000-0005-0000-0000-0000D9000000}"/>
    <cellStyle name="Normal 10 3 2" xfId="237" xr:uid="{00000000-0005-0000-0000-0000DA000000}"/>
    <cellStyle name="Normal 10 4" xfId="238" xr:uid="{00000000-0005-0000-0000-0000DB000000}"/>
    <cellStyle name="Normal 10 5" xfId="239" xr:uid="{00000000-0005-0000-0000-0000DC000000}"/>
    <cellStyle name="Normal 11" xfId="11" xr:uid="{00000000-0005-0000-0000-0000DD000000}"/>
    <cellStyle name="Normal 11 2" xfId="240" xr:uid="{00000000-0005-0000-0000-0000DE000000}"/>
    <cellStyle name="Normal 12" xfId="241" xr:uid="{00000000-0005-0000-0000-0000DF000000}"/>
    <cellStyle name="Normal 12 2" xfId="242" xr:uid="{00000000-0005-0000-0000-0000E0000000}"/>
    <cellStyle name="Normal 13" xfId="243" xr:uid="{00000000-0005-0000-0000-0000E1000000}"/>
    <cellStyle name="Normal 13 2" xfId="244" xr:uid="{00000000-0005-0000-0000-0000E2000000}"/>
    <cellStyle name="Normal 13 3" xfId="245" xr:uid="{00000000-0005-0000-0000-0000E3000000}"/>
    <cellStyle name="Normal 13 4" xfId="246" xr:uid="{00000000-0005-0000-0000-0000E4000000}"/>
    <cellStyle name="Normal 13 4 2" xfId="409" xr:uid="{00000000-0005-0000-0000-0000E5000000}"/>
    <cellStyle name="Normal 14" xfId="247" xr:uid="{00000000-0005-0000-0000-0000E6000000}"/>
    <cellStyle name="Normal 14 2" xfId="248" xr:uid="{00000000-0005-0000-0000-0000E7000000}"/>
    <cellStyle name="Normal 15" xfId="249" xr:uid="{00000000-0005-0000-0000-0000E8000000}"/>
    <cellStyle name="Normal 15 2" xfId="250" xr:uid="{00000000-0005-0000-0000-0000E9000000}"/>
    <cellStyle name="Normal 16" xfId="251" xr:uid="{00000000-0005-0000-0000-0000EA000000}"/>
    <cellStyle name="Normal 16 2" xfId="407" xr:uid="{00000000-0005-0000-0000-0000EB000000}"/>
    <cellStyle name="Normal 17" xfId="252" xr:uid="{00000000-0005-0000-0000-0000EC000000}"/>
    <cellStyle name="Normal 17 2" xfId="253" xr:uid="{00000000-0005-0000-0000-0000ED000000}"/>
    <cellStyle name="Normal 18" xfId="254" xr:uid="{00000000-0005-0000-0000-0000EE000000}"/>
    <cellStyle name="Normal 18 2" xfId="255" xr:uid="{00000000-0005-0000-0000-0000EF000000}"/>
    <cellStyle name="Normal 19" xfId="256" xr:uid="{00000000-0005-0000-0000-0000F0000000}"/>
    <cellStyle name="Normal 19 2" xfId="257" xr:uid="{00000000-0005-0000-0000-0000F1000000}"/>
    <cellStyle name="Normal 2" xfId="4" xr:uid="{00000000-0005-0000-0000-0000F2000000}"/>
    <cellStyle name="Normal 2 2" xfId="15" xr:uid="{00000000-0005-0000-0000-0000F3000000}"/>
    <cellStyle name="Normal 2 3" xfId="258" xr:uid="{00000000-0005-0000-0000-0000F4000000}"/>
    <cellStyle name="Normal 2 6" xfId="259" xr:uid="{00000000-0005-0000-0000-0000F5000000}"/>
    <cellStyle name="Normal 20" xfId="260" xr:uid="{00000000-0005-0000-0000-0000F6000000}"/>
    <cellStyle name="Normal 20 2" xfId="16" xr:uid="{00000000-0005-0000-0000-0000F7000000}"/>
    <cellStyle name="Normal 20 2 2" xfId="261" xr:uid="{00000000-0005-0000-0000-0000F8000000}"/>
    <cellStyle name="Normal 20 2 3" xfId="262" xr:uid="{00000000-0005-0000-0000-0000F9000000}"/>
    <cellStyle name="Normal 20 2 4" xfId="263" xr:uid="{00000000-0005-0000-0000-0000FA000000}"/>
    <cellStyle name="Normal 20 2 5" xfId="19" xr:uid="{00000000-0005-0000-0000-0000FB000000}"/>
    <cellStyle name="Normal 20 3" xfId="264" xr:uid="{00000000-0005-0000-0000-0000FC000000}"/>
    <cellStyle name="Normal 20 3 2" xfId="265" xr:uid="{00000000-0005-0000-0000-0000FD000000}"/>
    <cellStyle name="Normal 20 3 3" xfId="18" xr:uid="{00000000-0005-0000-0000-0000FE000000}"/>
    <cellStyle name="Normal 20 4" xfId="266" xr:uid="{00000000-0005-0000-0000-0000FF000000}"/>
    <cellStyle name="Normal 21" xfId="21" xr:uid="{00000000-0005-0000-0000-000000010000}"/>
    <cellStyle name="Normal 21 2" xfId="267" xr:uid="{00000000-0005-0000-0000-000001010000}"/>
    <cellStyle name="Normal 22" xfId="268" xr:uid="{00000000-0005-0000-0000-000002010000}"/>
    <cellStyle name="Normal 23" xfId="269" xr:uid="{00000000-0005-0000-0000-000003010000}"/>
    <cellStyle name="Normal 23 2" xfId="270" xr:uid="{00000000-0005-0000-0000-000004010000}"/>
    <cellStyle name="Normal 24" xfId="271" xr:uid="{00000000-0005-0000-0000-000005010000}"/>
    <cellStyle name="Normal 25" xfId="272" xr:uid="{00000000-0005-0000-0000-000006010000}"/>
    <cellStyle name="Normal 26" xfId="273" xr:uid="{00000000-0005-0000-0000-000007010000}"/>
    <cellStyle name="Normal 27" xfId="274" xr:uid="{00000000-0005-0000-0000-000008010000}"/>
    <cellStyle name="Normal 28" xfId="275" xr:uid="{00000000-0005-0000-0000-000009010000}"/>
    <cellStyle name="Normal 29" xfId="276" xr:uid="{00000000-0005-0000-0000-00000A010000}"/>
    <cellStyle name="Normal 3" xfId="14" xr:uid="{00000000-0005-0000-0000-00000B010000}"/>
    <cellStyle name="Normal 3 2" xfId="277" xr:uid="{00000000-0005-0000-0000-00000C010000}"/>
    <cellStyle name="Normal 3 2 2" xfId="278" xr:uid="{00000000-0005-0000-0000-00000D010000}"/>
    <cellStyle name="Normal 3 3" xfId="279" xr:uid="{00000000-0005-0000-0000-00000E010000}"/>
    <cellStyle name="Normal 3 3 2" xfId="280" xr:uid="{00000000-0005-0000-0000-00000F010000}"/>
    <cellStyle name="Normal 3 4" xfId="281" xr:uid="{00000000-0005-0000-0000-000010010000}"/>
    <cellStyle name="Normal 3 5" xfId="282" xr:uid="{00000000-0005-0000-0000-000011010000}"/>
    <cellStyle name="Normal 30" xfId="283" xr:uid="{00000000-0005-0000-0000-000012010000}"/>
    <cellStyle name="Normal 31" xfId="404" xr:uid="{00000000-0005-0000-0000-000013010000}"/>
    <cellStyle name="Normal 32" xfId="405" xr:uid="{00000000-0005-0000-0000-000014010000}"/>
    <cellStyle name="Normal 33" xfId="406" xr:uid="{00000000-0005-0000-0000-000015010000}"/>
    <cellStyle name="Normal 38" xfId="403" xr:uid="{00000000-0005-0000-0000-000016010000}"/>
    <cellStyle name="Normal 4" xfId="22" xr:uid="{00000000-0005-0000-0000-000017010000}"/>
    <cellStyle name="Normal 4 2" xfId="285" xr:uid="{00000000-0005-0000-0000-000018010000}"/>
    <cellStyle name="Normal 4 2 2" xfId="286" xr:uid="{00000000-0005-0000-0000-000019010000}"/>
    <cellStyle name="Normal 4 2 2 2" xfId="287" xr:uid="{00000000-0005-0000-0000-00001A010000}"/>
    <cellStyle name="Normal 4 2 2 3" xfId="288" xr:uid="{00000000-0005-0000-0000-00001B010000}"/>
    <cellStyle name="Normal 4 2 3" xfId="289" xr:uid="{00000000-0005-0000-0000-00001C010000}"/>
    <cellStyle name="Normal 4 2 4" xfId="290" xr:uid="{00000000-0005-0000-0000-00001D010000}"/>
    <cellStyle name="Normal 4 3" xfId="17" xr:uid="{00000000-0005-0000-0000-00001E010000}"/>
    <cellStyle name="Normal 4 3 2" xfId="291" xr:uid="{00000000-0005-0000-0000-00001F010000}"/>
    <cellStyle name="Normal 4 3 3" xfId="292" xr:uid="{00000000-0005-0000-0000-000020010000}"/>
    <cellStyle name="Normal 4 3 3 2" xfId="408" xr:uid="{00000000-0005-0000-0000-000021010000}"/>
    <cellStyle name="Normal 4 4" xfId="293" xr:uid="{00000000-0005-0000-0000-000022010000}"/>
    <cellStyle name="Normal 4 4 2" xfId="294" xr:uid="{00000000-0005-0000-0000-000023010000}"/>
    <cellStyle name="Normal 4 4 3" xfId="295" xr:uid="{00000000-0005-0000-0000-000024010000}"/>
    <cellStyle name="Normal 4 5" xfId="296" xr:uid="{00000000-0005-0000-0000-000025010000}"/>
    <cellStyle name="Normal 4 5 2" xfId="297" xr:uid="{00000000-0005-0000-0000-000026010000}"/>
    <cellStyle name="Normal 4 6" xfId="298" xr:uid="{00000000-0005-0000-0000-000027010000}"/>
    <cellStyle name="Normal 4 7" xfId="284" xr:uid="{00000000-0005-0000-0000-000028010000}"/>
    <cellStyle name="Normal 5" xfId="299" xr:uid="{00000000-0005-0000-0000-000029010000}"/>
    <cellStyle name="Normal 5 2" xfId="300" xr:uid="{00000000-0005-0000-0000-00002A010000}"/>
    <cellStyle name="Normal 5 2 2" xfId="301" xr:uid="{00000000-0005-0000-0000-00002B010000}"/>
    <cellStyle name="Normal 5 3" xfId="302" xr:uid="{00000000-0005-0000-0000-00002C010000}"/>
    <cellStyle name="Normal 5 4" xfId="303" xr:uid="{00000000-0005-0000-0000-00002D010000}"/>
    <cellStyle name="Normal 6" xfId="304" xr:uid="{00000000-0005-0000-0000-00002E010000}"/>
    <cellStyle name="Normal 6 2" xfId="305" xr:uid="{00000000-0005-0000-0000-00002F010000}"/>
    <cellStyle name="Normal 7" xfId="306" xr:uid="{00000000-0005-0000-0000-000030010000}"/>
    <cellStyle name="Normal 7 2" xfId="307" xr:uid="{00000000-0005-0000-0000-000031010000}"/>
    <cellStyle name="Normal 8" xfId="13" xr:uid="{00000000-0005-0000-0000-000032010000}"/>
    <cellStyle name="Normal 8 2" xfId="308" xr:uid="{00000000-0005-0000-0000-000033010000}"/>
    <cellStyle name="Normal 9" xfId="25" xr:uid="{00000000-0005-0000-0000-000034010000}"/>
    <cellStyle name="Normal 9 2" xfId="10" xr:uid="{00000000-0005-0000-0000-000035010000}"/>
    <cellStyle name="Normal 9 2 2" xfId="12" xr:uid="{00000000-0005-0000-0000-000036010000}"/>
    <cellStyle name="Normal 9 2 2 2" xfId="400" xr:uid="{00000000-0005-0000-0000-000037010000}"/>
    <cellStyle name="Normal GHG-Shade" xfId="309" xr:uid="{00000000-0005-0000-0000-000038010000}"/>
    <cellStyle name="Normal_BAUX" xfId="6" xr:uid="{00000000-0005-0000-0000-000039010000}"/>
    <cellStyle name="Normal_Feuil1" xfId="9" xr:uid="{00000000-0005-0000-0000-00003A010000}"/>
    <cellStyle name="Note 2" xfId="310" xr:uid="{00000000-0005-0000-0000-00003C010000}"/>
    <cellStyle name="Note 2 2" xfId="311" xr:uid="{00000000-0005-0000-0000-00003D010000}"/>
    <cellStyle name="Note 2 2 2" xfId="312" xr:uid="{00000000-0005-0000-0000-00003E010000}"/>
    <cellStyle name="Note 2 2 2 2" xfId="313" xr:uid="{00000000-0005-0000-0000-00003F010000}"/>
    <cellStyle name="Note 2 2 2 3" xfId="314" xr:uid="{00000000-0005-0000-0000-000040010000}"/>
    <cellStyle name="Note 2 2 2 4" xfId="315" xr:uid="{00000000-0005-0000-0000-000041010000}"/>
    <cellStyle name="Note 2 2 3" xfId="316" xr:uid="{00000000-0005-0000-0000-000042010000}"/>
    <cellStyle name="Note 2 3" xfId="317" xr:uid="{00000000-0005-0000-0000-000043010000}"/>
    <cellStyle name="Note 2 3 2" xfId="318" xr:uid="{00000000-0005-0000-0000-000044010000}"/>
    <cellStyle name="Note 2 3 3" xfId="319" xr:uid="{00000000-0005-0000-0000-000045010000}"/>
    <cellStyle name="Note 2 3 4" xfId="320" xr:uid="{00000000-0005-0000-0000-000046010000}"/>
    <cellStyle name="Note 2 4" xfId="321" xr:uid="{00000000-0005-0000-0000-000047010000}"/>
    <cellStyle name="Output 2" xfId="322" xr:uid="{00000000-0005-0000-0000-000048010000}"/>
    <cellStyle name="Output 2 2" xfId="323" xr:uid="{00000000-0005-0000-0000-000049010000}"/>
    <cellStyle name="Output 2 2 2" xfId="324" xr:uid="{00000000-0005-0000-0000-00004A010000}"/>
    <cellStyle name="Output 2 2 2 2" xfId="325" xr:uid="{00000000-0005-0000-0000-00004B010000}"/>
    <cellStyle name="Output 2 2 2 3" xfId="326" xr:uid="{00000000-0005-0000-0000-00004C010000}"/>
    <cellStyle name="Output 2 3" xfId="327" xr:uid="{00000000-0005-0000-0000-00004D010000}"/>
    <cellStyle name="Output 2 3 2" xfId="328" xr:uid="{00000000-0005-0000-0000-00004E010000}"/>
    <cellStyle name="Output 2 3 3" xfId="329" xr:uid="{00000000-0005-0000-0000-00004F010000}"/>
    <cellStyle name="Percent 10" xfId="330" xr:uid="{00000000-0005-0000-0000-000050010000}"/>
    <cellStyle name="Percent 10 2" xfId="331" xr:uid="{00000000-0005-0000-0000-000051010000}"/>
    <cellStyle name="Percent 10 3" xfId="332" xr:uid="{00000000-0005-0000-0000-000052010000}"/>
    <cellStyle name="Percent 2" xfId="26" xr:uid="{00000000-0005-0000-0000-000053010000}"/>
    <cellStyle name="Percent 2 2" xfId="333" xr:uid="{00000000-0005-0000-0000-000054010000}"/>
    <cellStyle name="Percent 2 2 2" xfId="334" xr:uid="{00000000-0005-0000-0000-000055010000}"/>
    <cellStyle name="Percent 2 3" xfId="335" xr:uid="{00000000-0005-0000-0000-000056010000}"/>
    <cellStyle name="Percent 3" xfId="336" xr:uid="{00000000-0005-0000-0000-000057010000}"/>
    <cellStyle name="Percent 3 2" xfId="337" xr:uid="{00000000-0005-0000-0000-000058010000}"/>
    <cellStyle name="Percent 4" xfId="338" xr:uid="{00000000-0005-0000-0000-000059010000}"/>
    <cellStyle name="Percent 4 2" xfId="339" xr:uid="{00000000-0005-0000-0000-00005A010000}"/>
    <cellStyle name="Percent 4 3" xfId="340" xr:uid="{00000000-0005-0000-0000-00005B010000}"/>
    <cellStyle name="Percent 5" xfId="341" xr:uid="{00000000-0005-0000-0000-00005C010000}"/>
    <cellStyle name="Percent 5 2" xfId="342" xr:uid="{00000000-0005-0000-0000-00005D010000}"/>
    <cellStyle name="Percent 6" xfId="343" xr:uid="{00000000-0005-0000-0000-00005E010000}"/>
    <cellStyle name="Percent 7" xfId="344" xr:uid="{00000000-0005-0000-0000-00005F010000}"/>
    <cellStyle name="Percent 8" xfId="345" xr:uid="{00000000-0005-0000-0000-000060010000}"/>
    <cellStyle name="Percent 9" xfId="346" xr:uid="{00000000-0005-0000-0000-000061010000}"/>
    <cellStyle name="Pourcentage" xfId="8" builtinId="5"/>
    <cellStyle name="Pourcentage 2" xfId="347" xr:uid="{00000000-0005-0000-0000-000063010000}"/>
    <cellStyle name="Prozent 2" xfId="348" xr:uid="{00000000-0005-0000-0000-000064010000}"/>
    <cellStyle name="Publication_style" xfId="349" xr:uid="{00000000-0005-0000-0000-000065010000}"/>
    <cellStyle name="Refdb standard" xfId="350" xr:uid="{00000000-0005-0000-0000-000066010000}"/>
    <cellStyle name="Refdb standard 2" xfId="351" xr:uid="{00000000-0005-0000-0000-000067010000}"/>
    <cellStyle name="Shade" xfId="352" xr:uid="{00000000-0005-0000-0000-000068010000}"/>
    <cellStyle name="Shade 2" xfId="353" xr:uid="{00000000-0005-0000-0000-000069010000}"/>
    <cellStyle name="Shade 2 2" xfId="402" xr:uid="{00000000-0005-0000-0000-00006A010000}"/>
    <cellStyle name="Shade 3" xfId="354" xr:uid="{00000000-0005-0000-0000-00006B010000}"/>
    <cellStyle name="Shade 3 2" xfId="24" xr:uid="{00000000-0005-0000-0000-00006C010000}"/>
    <cellStyle name="Shade 4" xfId="401" xr:uid="{00000000-0005-0000-0000-00006D010000}"/>
    <cellStyle name="Source" xfId="355" xr:uid="{00000000-0005-0000-0000-00006E010000}"/>
    <cellStyle name="Source Hed" xfId="356" xr:uid="{00000000-0005-0000-0000-00006F010000}"/>
    <cellStyle name="Source Text" xfId="357" xr:uid="{00000000-0005-0000-0000-000070010000}"/>
    <cellStyle name="Spaltenkopf" xfId="358" xr:uid="{00000000-0005-0000-0000-000071010000}"/>
    <cellStyle name="Standard 2" xfId="359" xr:uid="{00000000-0005-0000-0000-000072010000}"/>
    <cellStyle name="Standard_980901" xfId="360" xr:uid="{00000000-0005-0000-0000-000073010000}"/>
    <cellStyle name="Style 1" xfId="361" xr:uid="{00000000-0005-0000-0000-000074010000}"/>
    <cellStyle name="Style 21" xfId="362" xr:uid="{00000000-0005-0000-0000-000075010000}"/>
    <cellStyle name="Style 21 2" xfId="363" xr:uid="{00000000-0005-0000-0000-000076010000}"/>
    <cellStyle name="Style 22" xfId="364" xr:uid="{00000000-0005-0000-0000-000077010000}"/>
    <cellStyle name="Style 22 2" xfId="365" xr:uid="{00000000-0005-0000-0000-000078010000}"/>
    <cellStyle name="Style 23" xfId="366" xr:uid="{00000000-0005-0000-0000-000079010000}"/>
    <cellStyle name="Style 23 2" xfId="367" xr:uid="{00000000-0005-0000-0000-00007A010000}"/>
    <cellStyle name="Style 24" xfId="368" xr:uid="{00000000-0005-0000-0000-00007B010000}"/>
    <cellStyle name="Style 24 2" xfId="369" xr:uid="{00000000-0005-0000-0000-00007C010000}"/>
    <cellStyle name="Style 29" xfId="370" xr:uid="{00000000-0005-0000-0000-00007D010000}"/>
    <cellStyle name="Style 29 2" xfId="371" xr:uid="{00000000-0005-0000-0000-00007E010000}"/>
    <cellStyle name="Style 30" xfId="372" xr:uid="{00000000-0005-0000-0000-00007F010000}"/>
    <cellStyle name="Style 30 2" xfId="373" xr:uid="{00000000-0005-0000-0000-000080010000}"/>
    <cellStyle name="Style 31" xfId="374" xr:uid="{00000000-0005-0000-0000-000081010000}"/>
    <cellStyle name="Style 31 2" xfId="375" xr:uid="{00000000-0005-0000-0000-000082010000}"/>
    <cellStyle name="Style 32" xfId="376" xr:uid="{00000000-0005-0000-0000-000083010000}"/>
    <cellStyle name="Style 32 2" xfId="377" xr:uid="{00000000-0005-0000-0000-000084010000}"/>
    <cellStyle name="Title 2" xfId="378" xr:uid="{00000000-0005-0000-0000-000085010000}"/>
    <cellStyle name="Title-1" xfId="379" xr:uid="{00000000-0005-0000-0000-000086010000}"/>
    <cellStyle name="Title-2" xfId="380" xr:uid="{00000000-0005-0000-0000-000087010000}"/>
    <cellStyle name="Titre ligne" xfId="381" xr:uid="{00000000-0005-0000-0000-000088010000}"/>
    <cellStyle name="Total 2" xfId="382" xr:uid="{00000000-0005-0000-0000-000089010000}"/>
    <cellStyle name="Total 2 2" xfId="383" xr:uid="{00000000-0005-0000-0000-00008A010000}"/>
    <cellStyle name="Total intermediaire" xfId="384" xr:uid="{00000000-0005-0000-0000-00008B010000}"/>
    <cellStyle name="Tusenskille [0]_rob4-mon.xls Diagram 1" xfId="385" xr:uid="{00000000-0005-0000-0000-00008C010000}"/>
    <cellStyle name="Tusenskille_rob4-mon.xls Diagram 1" xfId="386" xr:uid="{00000000-0005-0000-0000-00008D010000}"/>
    <cellStyle name="unsichtbar" xfId="387" xr:uid="{00000000-0005-0000-0000-00008E010000}"/>
    <cellStyle name="Valuta [0]_rob4-mon.xls Diagram 1" xfId="388" xr:uid="{00000000-0005-0000-0000-00008F010000}"/>
    <cellStyle name="Valuta_rob4-mon.xls Diagram 1" xfId="389" xr:uid="{00000000-0005-0000-0000-000090010000}"/>
    <cellStyle name="Valuta1" xfId="390" xr:uid="{00000000-0005-0000-0000-000091010000}"/>
    <cellStyle name="Valuta1 2" xfId="391" xr:uid="{00000000-0005-0000-0000-000092010000}"/>
    <cellStyle name="Valuta1 3" xfId="392" xr:uid="{00000000-0005-0000-0000-000093010000}"/>
    <cellStyle name="Währung [0]_Excel2" xfId="393" xr:uid="{00000000-0005-0000-0000-000094010000}"/>
    <cellStyle name="Währung_Excel2" xfId="394" xr:uid="{00000000-0005-0000-0000-000095010000}"/>
    <cellStyle name="Warning Text 2" xfId="395" xr:uid="{00000000-0005-0000-0000-000096010000}"/>
    <cellStyle name="Year" xfId="396" xr:uid="{00000000-0005-0000-0000-000097010000}"/>
    <cellStyle name="Zahlen1" xfId="397" xr:uid="{00000000-0005-0000-0000-000098010000}"/>
    <cellStyle name="Zugänge_kum" xfId="398" xr:uid="{00000000-0005-0000-0000-000099010000}"/>
    <cellStyle name="Обычный_2++_CRFReport-template" xfId="399" xr:uid="{00000000-0005-0000-0000-00009A010000}"/>
  </cellStyles>
  <dxfs count="0"/>
  <tableStyles count="1" defaultTableStyle="TableStyleMedium2" defaultPivotStyle="PivotStyleMedium9">
    <tableStyle name="Invisible" pivot="0" table="0" count="0" xr9:uid="{9340E75F-A129-479A-A974-FF92A9D112CE}"/>
  </tableStyles>
  <colors>
    <mruColors>
      <color rgb="FFFF66FF"/>
      <color rgb="FFFFFF00"/>
      <color rgb="FFFF7C80"/>
      <color rgb="FFFF0066"/>
      <color rgb="FFFF5050"/>
      <color rgb="FFFFCCCC"/>
      <color rgb="FF00FF00"/>
      <color rgb="FFFF9966"/>
      <color rgb="FFFF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D51B-A644-49DE-86A9-585C41D0B98E}">
  <sheetPr codeName="Sheet465">
    <tabColor theme="2" tint="-0.499984740745262"/>
  </sheetPr>
  <dimension ref="A1:H217"/>
  <sheetViews>
    <sheetView topLeftCell="A140" workbookViewId="0">
      <selection activeCell="D162" sqref="D162"/>
    </sheetView>
  </sheetViews>
  <sheetFormatPr baseColWidth="10" defaultColWidth="8.88671875" defaultRowHeight="13.8" x14ac:dyDescent="0.3"/>
  <cols>
    <col min="1" max="1" width="26" style="24" customWidth="1"/>
    <col min="2" max="2" width="10" style="24" customWidth="1"/>
    <col min="3" max="3" width="26.5546875" style="24" customWidth="1" collapsed="1"/>
    <col min="4" max="4" width="8.5546875" style="22" customWidth="1"/>
    <col min="5" max="5" width="26" style="24" bestFit="1" customWidth="1"/>
    <col min="6" max="6" width="13.5546875" style="21" customWidth="1"/>
    <col min="7" max="7" width="19.5546875" style="2" bestFit="1" customWidth="1"/>
    <col min="8" max="16384" width="8.88671875" style="2"/>
  </cols>
  <sheetData>
    <row r="1" spans="1:8" x14ac:dyDescent="0.3">
      <c r="D1" s="78"/>
      <c r="E1" s="129" t="e">
        <f>REPORTING_PERIOD</f>
        <v>#NAME?</v>
      </c>
      <c r="F1" s="80"/>
    </row>
    <row r="2" spans="1:8" x14ac:dyDescent="0.3">
      <c r="A2" s="4"/>
      <c r="B2" s="4"/>
    </row>
    <row r="3" spans="1:8" x14ac:dyDescent="0.3">
      <c r="A3" s="76" t="s">
        <v>0</v>
      </c>
      <c r="B3" s="80" t="s">
        <v>1</v>
      </c>
      <c r="C3" s="77" t="s">
        <v>2</v>
      </c>
      <c r="D3" s="80" t="s">
        <v>1</v>
      </c>
      <c r="E3" s="77" t="s">
        <v>3</v>
      </c>
      <c r="F3" s="108" t="s">
        <v>4</v>
      </c>
      <c r="G3" s="108" t="s">
        <v>5</v>
      </c>
    </row>
    <row r="4" spans="1:8" x14ac:dyDescent="0.3">
      <c r="A4" s="92"/>
      <c r="B4" s="80"/>
      <c r="C4" s="16"/>
      <c r="D4" s="80"/>
      <c r="E4" s="16"/>
      <c r="F4" s="79"/>
    </row>
    <row r="5" spans="1:8" x14ac:dyDescent="0.3">
      <c r="A5" s="60" t="e">
        <f>#REF!</f>
        <v>#REF!</v>
      </c>
      <c r="B5" s="5"/>
      <c r="C5" s="101" t="e">
        <f t="shared" ref="C5:C68" si="0">IF(B5="",A5,CONCATENATE(A5," ",B5))</f>
        <v>#REF!</v>
      </c>
      <c r="D5" s="118"/>
      <c r="E5" s="101" t="e">
        <f t="shared" ref="E5:E55" si="1">IF(D5="",C5,CONCATENATE(C5," ",D5))</f>
        <v>#REF!</v>
      </c>
      <c r="F5" s="6" t="s">
        <v>6</v>
      </c>
    </row>
    <row r="6" spans="1:8" x14ac:dyDescent="0.3">
      <c r="A6" s="60" t="e">
        <f>#REF!</f>
        <v>#REF!</v>
      </c>
      <c r="B6" s="5"/>
      <c r="C6" s="101" t="e">
        <f t="shared" si="0"/>
        <v>#REF!</v>
      </c>
      <c r="D6" s="118"/>
      <c r="E6" s="101" t="e">
        <f t="shared" si="1"/>
        <v>#REF!</v>
      </c>
      <c r="F6" s="6" t="s">
        <v>6</v>
      </c>
      <c r="G6" s="89" t="s">
        <v>7</v>
      </c>
    </row>
    <row r="7" spans="1:8" x14ac:dyDescent="0.3">
      <c r="A7" s="38" t="e">
        <f>#REF!</f>
        <v>#REF!</v>
      </c>
      <c r="B7" s="38"/>
      <c r="C7" s="102" t="e">
        <f>IF(B7="",A7,CONCATENATE(A7," ",B7))</f>
        <v>#REF!</v>
      </c>
      <c r="D7" s="103"/>
      <c r="E7" s="102" t="e">
        <f t="shared" si="1"/>
        <v>#REF!</v>
      </c>
      <c r="F7" s="32" t="s">
        <v>6</v>
      </c>
    </row>
    <row r="8" spans="1:8" x14ac:dyDescent="0.3">
      <c r="A8" s="60" t="e">
        <f>#REF!</f>
        <v>#REF!</v>
      </c>
      <c r="B8" s="5"/>
      <c r="C8" s="101" t="e">
        <f t="shared" si="0"/>
        <v>#REF!</v>
      </c>
      <c r="D8" s="118"/>
      <c r="E8" s="101" t="e">
        <f t="shared" si="1"/>
        <v>#REF!</v>
      </c>
      <c r="F8" s="6" t="s">
        <v>6</v>
      </c>
    </row>
    <row r="9" spans="1:8" x14ac:dyDescent="0.3">
      <c r="A9" s="60" t="e">
        <f>#REF!</f>
        <v>#REF!</v>
      </c>
      <c r="B9" s="5"/>
      <c r="C9" s="4" t="e">
        <f t="shared" si="0"/>
        <v>#REF!</v>
      </c>
      <c r="D9" s="5"/>
      <c r="E9" s="4" t="e">
        <f t="shared" si="1"/>
        <v>#REF!</v>
      </c>
      <c r="F9" s="6" t="s">
        <v>6</v>
      </c>
      <c r="G9" s="170" t="s">
        <v>8</v>
      </c>
      <c r="H9" s="169"/>
    </row>
    <row r="10" spans="1:8" x14ac:dyDescent="0.3">
      <c r="A10" s="60" t="e">
        <f>#REF!</f>
        <v>#REF!</v>
      </c>
      <c r="B10" s="5"/>
      <c r="C10" s="4" t="e">
        <f t="shared" si="0"/>
        <v>#REF!</v>
      </c>
      <c r="D10" s="5"/>
      <c r="E10" s="4" t="e">
        <f t="shared" si="1"/>
        <v>#REF!</v>
      </c>
      <c r="F10" s="6" t="s">
        <v>6</v>
      </c>
      <c r="G10" s="170"/>
    </row>
    <row r="11" spans="1:8" x14ac:dyDescent="0.3">
      <c r="A11" s="60" t="e">
        <f>#REF!</f>
        <v>#REF!</v>
      </c>
      <c r="B11" s="5"/>
      <c r="C11" s="4" t="e">
        <f t="shared" si="0"/>
        <v>#REF!</v>
      </c>
      <c r="D11" s="5"/>
      <c r="E11" s="4" t="e">
        <f t="shared" si="1"/>
        <v>#REF!</v>
      </c>
      <c r="F11" s="6" t="s">
        <v>6</v>
      </c>
      <c r="G11" s="170" t="s">
        <v>9</v>
      </c>
    </row>
    <row r="12" spans="1:8" x14ac:dyDescent="0.3">
      <c r="A12" s="60" t="e">
        <f>#REF!</f>
        <v>#REF!</v>
      </c>
      <c r="B12" s="5"/>
      <c r="C12" s="4" t="e">
        <f t="shared" si="0"/>
        <v>#REF!</v>
      </c>
      <c r="D12" s="5" t="s">
        <v>10</v>
      </c>
      <c r="E12" s="13" t="e">
        <f t="shared" si="1"/>
        <v>#REF!</v>
      </c>
      <c r="F12" s="6" t="s">
        <v>11</v>
      </c>
    </row>
    <row r="13" spans="1:8" x14ac:dyDescent="0.3">
      <c r="A13" s="60" t="e">
        <f>#REF!</f>
        <v>#REF!</v>
      </c>
      <c r="B13" s="5"/>
      <c r="C13" s="13" t="e">
        <f t="shared" si="0"/>
        <v>#REF!</v>
      </c>
      <c r="D13" s="5"/>
      <c r="E13" s="13" t="e">
        <f t="shared" si="1"/>
        <v>#REF!</v>
      </c>
      <c r="F13" s="6" t="s">
        <v>6</v>
      </c>
    </row>
    <row r="14" spans="1:8" x14ac:dyDescent="0.3">
      <c r="A14" s="60" t="e">
        <f>#REF!</f>
        <v>#REF!</v>
      </c>
      <c r="B14" s="5"/>
      <c r="C14" s="13" t="e">
        <f t="shared" si="0"/>
        <v>#REF!</v>
      </c>
      <c r="D14" s="5"/>
      <c r="E14" s="13" t="e">
        <f>IF(D14="",C14,CONCATENATE(C14," ",D14))</f>
        <v>#REF!</v>
      </c>
      <c r="F14" s="6" t="s">
        <v>6</v>
      </c>
    </row>
    <row r="15" spans="1:8" x14ac:dyDescent="0.3">
      <c r="A15" s="60" t="e">
        <f>#REF!</f>
        <v>#REF!</v>
      </c>
      <c r="B15" s="5"/>
      <c r="C15" s="13" t="e">
        <f t="shared" si="0"/>
        <v>#REF!</v>
      </c>
      <c r="D15" s="5"/>
      <c r="E15" s="13" t="e">
        <f t="shared" si="1"/>
        <v>#REF!</v>
      </c>
      <c r="F15" s="6" t="s">
        <v>6</v>
      </c>
    </row>
    <row r="16" spans="1:8" x14ac:dyDescent="0.3">
      <c r="A16" s="60" t="e">
        <f>#REF!</f>
        <v>#REF!</v>
      </c>
      <c r="B16" s="5"/>
      <c r="C16" s="101" t="e">
        <f t="shared" si="0"/>
        <v>#REF!</v>
      </c>
      <c r="D16" s="118"/>
      <c r="E16" s="101" t="e">
        <f t="shared" si="1"/>
        <v>#REF!</v>
      </c>
      <c r="F16" s="6" t="s">
        <v>6</v>
      </c>
    </row>
    <row r="17" spans="1:7" x14ac:dyDescent="0.3">
      <c r="A17" s="60" t="e">
        <f>#REF!</f>
        <v>#REF!</v>
      </c>
      <c r="B17" s="5"/>
      <c r="C17" s="13" t="e">
        <f>IF(B17="",A17,CONCATENATE(A17," ",B17))</f>
        <v>#REF!</v>
      </c>
      <c r="D17" s="5"/>
      <c r="E17" s="13" t="e">
        <f>IF(D17="",C17,CONCATENATE(C17," ",D17))</f>
        <v>#REF!</v>
      </c>
      <c r="F17" s="6" t="s">
        <v>6</v>
      </c>
      <c r="G17" s="169" t="s">
        <v>12</v>
      </c>
    </row>
    <row r="18" spans="1:7" x14ac:dyDescent="0.3">
      <c r="A18" s="60" t="e">
        <f>#REF!</f>
        <v>#REF!</v>
      </c>
      <c r="B18" s="5"/>
      <c r="C18" s="13" t="e">
        <f>IF(B18="",A18,CONCATENATE(A18," ",B18))</f>
        <v>#REF!</v>
      </c>
      <c r="D18" s="5"/>
      <c r="E18" s="13" t="e">
        <f t="shared" si="1"/>
        <v>#REF!</v>
      </c>
      <c r="F18" s="6" t="s">
        <v>6</v>
      </c>
    </row>
    <row r="19" spans="1:7" x14ac:dyDescent="0.3">
      <c r="A19" s="60" t="e">
        <f>#REF!</f>
        <v>#REF!</v>
      </c>
      <c r="B19" s="5"/>
      <c r="C19" s="101" t="e">
        <f t="shared" si="0"/>
        <v>#REF!</v>
      </c>
      <c r="D19" s="118"/>
      <c r="E19" s="101" t="e">
        <f t="shared" si="1"/>
        <v>#REF!</v>
      </c>
      <c r="F19" s="6" t="s">
        <v>6</v>
      </c>
    </row>
    <row r="20" spans="1:7" x14ac:dyDescent="0.3">
      <c r="A20" s="60" t="e">
        <f>#REF!</f>
        <v>#REF!</v>
      </c>
      <c r="B20" s="5"/>
      <c r="C20" s="101" t="e">
        <f t="shared" si="0"/>
        <v>#REF!</v>
      </c>
      <c r="D20" s="118"/>
      <c r="E20" s="101" t="e">
        <f t="shared" si="1"/>
        <v>#REF!</v>
      </c>
      <c r="F20" s="6" t="s">
        <v>6</v>
      </c>
    </row>
    <row r="21" spans="1:7" x14ac:dyDescent="0.3">
      <c r="A21" s="60" t="e">
        <f>#REF!</f>
        <v>#REF!</v>
      </c>
      <c r="B21" s="5"/>
      <c r="C21" s="13" t="e">
        <f t="shared" si="0"/>
        <v>#REF!</v>
      </c>
      <c r="D21" s="5"/>
      <c r="E21" s="13" t="e">
        <f t="shared" si="1"/>
        <v>#REF!</v>
      </c>
      <c r="F21" s="6" t="s">
        <v>6</v>
      </c>
      <c r="G21" s="169" t="e">
        <f>HYPERLINK("#'"&amp;LEFT(CONCATENATE(E21," FE"),31)&amp;"'!A1",LEFT(CONCATENATE(E21," FE"),31))</f>
        <v>#REF!</v>
      </c>
    </row>
    <row r="22" spans="1:7" x14ac:dyDescent="0.3">
      <c r="A22" s="38" t="e">
        <f>#REF!</f>
        <v>#REF!</v>
      </c>
      <c r="B22" s="34"/>
      <c r="C22" s="33" t="e">
        <f>IF(B22="",A22,CONCATENATE(A22," ",B22))</f>
        <v>#REF!</v>
      </c>
      <c r="D22" s="34"/>
      <c r="E22" s="33" t="e">
        <f>IF(D22="",C22,CONCATENATE(C22," ",D22))</f>
        <v>#REF!</v>
      </c>
      <c r="F22" s="32" t="s">
        <v>6</v>
      </c>
      <c r="G22" s="169"/>
    </row>
    <row r="23" spans="1:7" x14ac:dyDescent="0.3">
      <c r="A23" s="38" t="e">
        <f>#REF!</f>
        <v>#REF!</v>
      </c>
      <c r="B23" s="34"/>
      <c r="C23" s="33" t="e">
        <f t="shared" si="0"/>
        <v>#REF!</v>
      </c>
      <c r="D23" s="34"/>
      <c r="E23" s="33" t="e">
        <f t="shared" si="1"/>
        <v>#REF!</v>
      </c>
      <c r="F23" s="32" t="s">
        <v>13</v>
      </c>
      <c r="G23" s="169"/>
    </row>
    <row r="24" spans="1:7" x14ac:dyDescent="0.3">
      <c r="A24" s="60" t="e">
        <f>#REF!</f>
        <v>#REF!</v>
      </c>
      <c r="B24" s="5" t="s">
        <v>14</v>
      </c>
      <c r="C24" s="56" t="e">
        <f t="shared" si="0"/>
        <v>#REF!</v>
      </c>
      <c r="D24" s="34"/>
      <c r="E24" s="13" t="e">
        <f t="shared" si="1"/>
        <v>#REF!</v>
      </c>
      <c r="F24" s="6" t="s">
        <v>6</v>
      </c>
      <c r="G24" s="169" t="e">
        <f>HYPERLINK("#'"&amp;LEFT(CONCATENATE(A24," FE"),31)&amp;"'!A1",LEFT(CONCATENATE(A24," FE"),31))</f>
        <v>#REF!</v>
      </c>
    </row>
    <row r="25" spans="1:7" x14ac:dyDescent="0.3">
      <c r="A25" s="60" t="e">
        <f>#REF!</f>
        <v>#REF!</v>
      </c>
      <c r="B25" s="5" t="s">
        <v>15</v>
      </c>
      <c r="C25" s="13" t="e">
        <f t="shared" si="0"/>
        <v>#REF!</v>
      </c>
      <c r="D25" s="5"/>
      <c r="E25" s="13" t="e">
        <f t="shared" si="1"/>
        <v>#REF!</v>
      </c>
      <c r="F25" s="6" t="s">
        <v>6</v>
      </c>
      <c r="G25" s="169" t="e">
        <f>HYPERLINK("#'"&amp;LEFT(CONCATENATE(A25," FE"),31)&amp;"'!A1",LEFT(CONCATENATE(A25," FE"),31))</f>
        <v>#REF!</v>
      </c>
    </row>
    <row r="26" spans="1:7" x14ac:dyDescent="0.3">
      <c r="A26" s="60" t="e">
        <f>#REF!</f>
        <v>#REF!</v>
      </c>
      <c r="B26" s="5"/>
      <c r="C26" s="13" t="e">
        <f t="shared" si="0"/>
        <v>#REF!</v>
      </c>
      <c r="D26" s="5"/>
      <c r="E26" s="13" t="e">
        <f t="shared" si="1"/>
        <v>#REF!</v>
      </c>
      <c r="F26" s="6" t="s">
        <v>6</v>
      </c>
      <c r="G26" s="169" t="e">
        <f t="shared" ref="G26:G28" si="2">HYPERLINK("#'"&amp;LEFT(CONCATENATE(A26," FE"),31)&amp;"'!A1",LEFT(CONCATENATE(A26," FE"),31))</f>
        <v>#REF!</v>
      </c>
    </row>
    <row r="27" spans="1:7" x14ac:dyDescent="0.3">
      <c r="A27" s="60" t="e">
        <f>#REF!</f>
        <v>#REF!</v>
      </c>
      <c r="B27" s="5">
        <v>1</v>
      </c>
      <c r="C27" s="13" t="e">
        <f t="shared" si="0"/>
        <v>#REF!</v>
      </c>
      <c r="D27" s="5"/>
      <c r="E27" s="13" t="e">
        <f t="shared" si="1"/>
        <v>#REF!</v>
      </c>
      <c r="F27" s="6" t="s">
        <v>6</v>
      </c>
      <c r="G27" s="169" t="e">
        <f t="shared" si="2"/>
        <v>#REF!</v>
      </c>
    </row>
    <row r="28" spans="1:7" x14ac:dyDescent="0.3">
      <c r="A28" s="60" t="e">
        <f>#REF!</f>
        <v>#REF!</v>
      </c>
      <c r="B28" s="5">
        <v>2</v>
      </c>
      <c r="C28" s="13" t="e">
        <f t="shared" si="0"/>
        <v>#REF!</v>
      </c>
      <c r="D28" s="5"/>
      <c r="E28" s="13" t="e">
        <f t="shared" si="1"/>
        <v>#REF!</v>
      </c>
      <c r="F28" s="6" t="s">
        <v>6</v>
      </c>
      <c r="G28" s="169" t="e">
        <f t="shared" si="2"/>
        <v>#REF!</v>
      </c>
    </row>
    <row r="29" spans="1:7" x14ac:dyDescent="0.3">
      <c r="A29" s="60" t="e">
        <f>#REF!</f>
        <v>#REF!</v>
      </c>
      <c r="B29" s="5"/>
      <c r="C29" s="13" t="e">
        <f t="shared" si="0"/>
        <v>#REF!</v>
      </c>
      <c r="D29" s="5"/>
      <c r="E29" s="13" t="e">
        <f t="shared" si="1"/>
        <v>#REF!</v>
      </c>
      <c r="F29" s="6" t="s">
        <v>6</v>
      </c>
    </row>
    <row r="30" spans="1:7" x14ac:dyDescent="0.3">
      <c r="A30" s="60" t="e">
        <f>#REF!</f>
        <v>#REF!</v>
      </c>
      <c r="B30" s="5"/>
      <c r="C30" s="56" t="e">
        <f>IF(B30="",A30,CONCATENATE(A30," ",B30))</f>
        <v>#REF!</v>
      </c>
      <c r="D30" s="34"/>
      <c r="E30" s="56" t="e">
        <f t="shared" si="1"/>
        <v>#REF!</v>
      </c>
      <c r="F30" s="6" t="s">
        <v>6</v>
      </c>
    </row>
    <row r="31" spans="1:7" x14ac:dyDescent="0.3">
      <c r="A31" s="60" t="e">
        <f>#REF!</f>
        <v>#REF!</v>
      </c>
      <c r="B31" s="5"/>
      <c r="C31" s="56" t="e">
        <f>IF(B31="",A31,CONCATENATE(A31," ",B31))</f>
        <v>#REF!</v>
      </c>
      <c r="D31" s="34"/>
      <c r="E31" s="56" t="e">
        <f t="shared" si="1"/>
        <v>#REF!</v>
      </c>
      <c r="F31" s="6" t="s">
        <v>6</v>
      </c>
    </row>
    <row r="32" spans="1:7" x14ac:dyDescent="0.3">
      <c r="A32" s="60" t="e">
        <f>#REF!</f>
        <v>#REF!</v>
      </c>
      <c r="B32" s="5"/>
      <c r="C32" s="56" t="e">
        <f>IF(B32="",A32,CONCATENATE(A32," ",B32))</f>
        <v>#REF!</v>
      </c>
      <c r="D32" s="34"/>
      <c r="E32" s="56" t="e">
        <f>IF(D32="",C32,CONCATENATE(C32," ",D32))</f>
        <v>#REF!</v>
      </c>
      <c r="F32" s="6" t="s">
        <v>6</v>
      </c>
    </row>
    <row r="33" spans="1:6" x14ac:dyDescent="0.3">
      <c r="A33" s="60" t="e">
        <f>#REF!</f>
        <v>#REF!</v>
      </c>
      <c r="B33" s="5"/>
      <c r="C33" s="56" t="e">
        <f>IF(B33="",A33,CONCATENATE(A33," ",B33))</f>
        <v>#REF!</v>
      </c>
      <c r="D33" s="34"/>
      <c r="E33" s="56" t="e">
        <f t="shared" si="1"/>
        <v>#REF!</v>
      </c>
      <c r="F33" s="6" t="s">
        <v>6</v>
      </c>
    </row>
    <row r="34" spans="1:6" x14ac:dyDescent="0.3">
      <c r="A34" s="60" t="e">
        <f>#REF!</f>
        <v>#REF!</v>
      </c>
      <c r="B34" s="5"/>
      <c r="C34" s="13" t="e">
        <f t="shared" si="0"/>
        <v>#REF!</v>
      </c>
      <c r="D34" s="5"/>
      <c r="E34" s="13" t="e">
        <f t="shared" si="1"/>
        <v>#REF!</v>
      </c>
      <c r="F34" s="6" t="s">
        <v>6</v>
      </c>
    </row>
    <row r="35" spans="1:6" x14ac:dyDescent="0.3">
      <c r="A35" s="60" t="e">
        <f>#REF!</f>
        <v>#REF!</v>
      </c>
      <c r="B35" s="5"/>
      <c r="C35" s="101" t="e">
        <f t="shared" si="0"/>
        <v>#REF!</v>
      </c>
      <c r="D35" s="118"/>
      <c r="E35" s="101" t="e">
        <f t="shared" si="1"/>
        <v>#REF!</v>
      </c>
      <c r="F35" s="6" t="s">
        <v>6</v>
      </c>
    </row>
    <row r="36" spans="1:6" x14ac:dyDescent="0.3">
      <c r="A36" s="60" t="e">
        <f>#REF!</f>
        <v>#REF!</v>
      </c>
      <c r="B36" s="5" t="s">
        <v>16</v>
      </c>
      <c r="C36" s="13" t="e">
        <f t="shared" si="0"/>
        <v>#REF!</v>
      </c>
      <c r="D36" s="5"/>
      <c r="E36" s="13" t="e">
        <f t="shared" si="1"/>
        <v>#REF!</v>
      </c>
      <c r="F36" s="6" t="s">
        <v>6</v>
      </c>
    </row>
    <row r="37" spans="1:6" x14ac:dyDescent="0.3">
      <c r="A37" s="60" t="s">
        <v>17</v>
      </c>
      <c r="B37" s="5"/>
      <c r="C37" s="13" t="str">
        <f>IF(B37="",A37,CONCATENATE(A37," ",B37))</f>
        <v>Guipavas</v>
      </c>
      <c r="D37" s="5"/>
      <c r="E37" s="13" t="str">
        <f>IF(D37="",C37,CONCATENATE(C37," ",D37))</f>
        <v>Guipavas</v>
      </c>
      <c r="F37" s="6" t="s">
        <v>6</v>
      </c>
    </row>
    <row r="38" spans="1:6" x14ac:dyDescent="0.3">
      <c r="A38" s="60" t="e">
        <f>#REF!</f>
        <v>#REF!</v>
      </c>
      <c r="B38" s="5"/>
      <c r="C38" s="13" t="e">
        <f>IF(B38="",A38,CONCATENATE(A38," ",B38))</f>
        <v>#REF!</v>
      </c>
      <c r="D38" s="5"/>
      <c r="E38" s="13" t="e">
        <f>IF(D38="",C38,CONCATENATE(C38," ",D38))</f>
        <v>#REF!</v>
      </c>
      <c r="F38" s="6" t="s">
        <v>6</v>
      </c>
    </row>
    <row r="39" spans="1:6" x14ac:dyDescent="0.3">
      <c r="A39" s="60" t="e">
        <f>#REF!</f>
        <v>#REF!</v>
      </c>
      <c r="B39" s="5"/>
      <c r="C39" s="13" t="e">
        <f>IF(B39="",A39,CONCATENATE(A39," ",B39))</f>
        <v>#REF!</v>
      </c>
      <c r="D39" s="5"/>
      <c r="E39" s="13" t="e">
        <f>IF(D39="",C39,CONCATENATE(C39," ",D39))</f>
        <v>#REF!</v>
      </c>
      <c r="F39" s="6" t="s">
        <v>6</v>
      </c>
    </row>
    <row r="40" spans="1:6" x14ac:dyDescent="0.3">
      <c r="A40" s="60" t="e">
        <f>#REF!</f>
        <v>#REF!</v>
      </c>
      <c r="B40" s="5"/>
      <c r="C40" s="13" t="e">
        <f t="shared" si="0"/>
        <v>#REF!</v>
      </c>
      <c r="D40" s="5"/>
      <c r="E40" s="13" t="e">
        <f t="shared" si="1"/>
        <v>#REF!</v>
      </c>
      <c r="F40" s="6" t="s">
        <v>6</v>
      </c>
    </row>
    <row r="41" spans="1:6" x14ac:dyDescent="0.3">
      <c r="A41" s="60" t="e">
        <f>#REF!</f>
        <v>#REF!</v>
      </c>
      <c r="B41" s="5"/>
      <c r="C41" s="13" t="e">
        <f t="shared" si="0"/>
        <v>#REF!</v>
      </c>
      <c r="D41" s="5"/>
      <c r="E41" s="13" t="e">
        <f t="shared" si="1"/>
        <v>#REF!</v>
      </c>
      <c r="F41" s="6" t="s">
        <v>6</v>
      </c>
    </row>
    <row r="42" spans="1:6" x14ac:dyDescent="0.3">
      <c r="A42" s="60" t="e">
        <f>#REF!</f>
        <v>#REF!</v>
      </c>
      <c r="B42" s="5"/>
      <c r="C42" s="101" t="e">
        <f t="shared" si="0"/>
        <v>#REF!</v>
      </c>
      <c r="D42" s="118"/>
      <c r="E42" s="101" t="e">
        <f t="shared" si="1"/>
        <v>#REF!</v>
      </c>
      <c r="F42" s="6" t="s">
        <v>6</v>
      </c>
    </row>
    <row r="43" spans="1:6" x14ac:dyDescent="0.3">
      <c r="A43" s="60" t="e">
        <f>#REF!</f>
        <v>#REF!</v>
      </c>
      <c r="B43" s="5" t="s">
        <v>16</v>
      </c>
      <c r="C43" s="101" t="e">
        <f t="shared" si="0"/>
        <v>#REF!</v>
      </c>
      <c r="D43" s="118"/>
      <c r="E43" s="101" t="e">
        <f t="shared" si="1"/>
        <v>#REF!</v>
      </c>
      <c r="F43" s="6" t="s">
        <v>6</v>
      </c>
    </row>
    <row r="44" spans="1:6" x14ac:dyDescent="0.3">
      <c r="A44" s="60" t="e">
        <f>#REF!</f>
        <v>#REF!</v>
      </c>
      <c r="B44" s="5"/>
      <c r="C44" s="13" t="e">
        <f t="shared" si="0"/>
        <v>#REF!</v>
      </c>
      <c r="D44" s="5"/>
      <c r="E44" s="13" t="e">
        <f t="shared" si="1"/>
        <v>#REF!</v>
      </c>
      <c r="F44" s="6" t="s">
        <v>6</v>
      </c>
    </row>
    <row r="45" spans="1:6" x14ac:dyDescent="0.3">
      <c r="A45" s="60" t="e">
        <f>#REF!</f>
        <v>#REF!</v>
      </c>
      <c r="B45" s="5"/>
      <c r="C45" s="13" t="e">
        <f t="shared" si="0"/>
        <v>#REF!</v>
      </c>
      <c r="D45" s="5"/>
      <c r="E45" s="13" t="e">
        <f t="shared" si="1"/>
        <v>#REF!</v>
      </c>
      <c r="F45" s="6" t="s">
        <v>6</v>
      </c>
    </row>
    <row r="46" spans="1:6" x14ac:dyDescent="0.3">
      <c r="A46" s="60" t="e">
        <f>#REF!</f>
        <v>#REF!</v>
      </c>
      <c r="B46" s="5"/>
      <c r="C46" s="102" t="e">
        <f>IF(B46="",A46,CONCATENATE(A46," ",B46))</f>
        <v>#REF!</v>
      </c>
      <c r="D46" s="103"/>
      <c r="E46" s="102" t="e">
        <f t="shared" si="1"/>
        <v>#REF!</v>
      </c>
      <c r="F46" s="6" t="s">
        <v>6</v>
      </c>
    </row>
    <row r="47" spans="1:6" x14ac:dyDescent="0.3">
      <c r="A47" s="60" t="e">
        <f>#REF!</f>
        <v>#REF!</v>
      </c>
      <c r="B47" s="5" t="s">
        <v>18</v>
      </c>
      <c r="C47" s="102" t="e">
        <f>IF(B47="",A47,CONCATENATE(A47," ",B47))</f>
        <v>#REF!</v>
      </c>
      <c r="D47" s="103"/>
      <c r="E47" s="102" t="e">
        <f t="shared" si="1"/>
        <v>#REF!</v>
      </c>
      <c r="F47" s="6" t="s">
        <v>6</v>
      </c>
    </row>
    <row r="48" spans="1:6" x14ac:dyDescent="0.3">
      <c r="A48" s="60" t="e">
        <f>#REF!</f>
        <v>#REF!</v>
      </c>
      <c r="B48" s="5"/>
      <c r="C48" s="101" t="e">
        <f>IF(B48="",A48,CONCATENATE(A48," ",B48))</f>
        <v>#REF!</v>
      </c>
      <c r="D48" s="118"/>
      <c r="E48" s="101" t="e">
        <f>IF(D48="",C48,CONCATENATE(C48," ",D48))</f>
        <v>#REF!</v>
      </c>
      <c r="F48" s="6" t="s">
        <v>6</v>
      </c>
    </row>
    <row r="49" spans="1:6" x14ac:dyDescent="0.3">
      <c r="A49" s="60" t="e">
        <f>#REF!</f>
        <v>#REF!</v>
      </c>
      <c r="B49" s="5"/>
      <c r="C49" s="101" t="e">
        <f>IF(B49="",A49,CONCATENATE(A49," ",B49))</f>
        <v>#REF!</v>
      </c>
      <c r="D49" s="118"/>
      <c r="E49" s="101" t="e">
        <f>IF(D49="",C49,CONCATENATE(C49," ",D49))</f>
        <v>#REF!</v>
      </c>
      <c r="F49" s="6" t="s">
        <v>6</v>
      </c>
    </row>
    <row r="50" spans="1:6" x14ac:dyDescent="0.3">
      <c r="A50" s="60" t="e">
        <f>#REF!</f>
        <v>#REF!</v>
      </c>
      <c r="B50" s="5"/>
      <c r="C50" s="101" t="e">
        <f t="shared" si="0"/>
        <v>#REF!</v>
      </c>
      <c r="D50" s="118"/>
      <c r="E50" s="101" t="e">
        <f t="shared" si="1"/>
        <v>#REF!</v>
      </c>
      <c r="F50" s="6" t="s">
        <v>6</v>
      </c>
    </row>
    <row r="51" spans="1:6" x14ac:dyDescent="0.3">
      <c r="A51" s="60" t="e">
        <f>#REF!</f>
        <v>#REF!</v>
      </c>
      <c r="B51" s="5">
        <v>1</v>
      </c>
      <c r="C51" s="4" t="e">
        <f t="shared" si="0"/>
        <v>#REF!</v>
      </c>
      <c r="D51" s="5" t="s">
        <v>10</v>
      </c>
      <c r="E51" s="4" t="e">
        <f t="shared" si="1"/>
        <v>#REF!</v>
      </c>
      <c r="F51" s="6" t="s">
        <v>11</v>
      </c>
    </row>
    <row r="52" spans="1:6" x14ac:dyDescent="0.3">
      <c r="A52" s="104" t="e">
        <f>#REF!</f>
        <v>#REF!</v>
      </c>
      <c r="B52" s="105">
        <v>2</v>
      </c>
      <c r="C52" s="106" t="e">
        <f t="shared" si="0"/>
        <v>#REF!</v>
      </c>
      <c r="D52" s="107" t="s">
        <v>19</v>
      </c>
      <c r="E52" s="106" t="e">
        <f t="shared" si="1"/>
        <v>#REF!</v>
      </c>
      <c r="F52" s="107" t="s">
        <v>19</v>
      </c>
    </row>
    <row r="53" spans="1:6" x14ac:dyDescent="0.3">
      <c r="A53" s="60" t="e">
        <f>#REF!</f>
        <v>#REF!</v>
      </c>
      <c r="B53" s="105">
        <v>2</v>
      </c>
      <c r="C53" s="101" t="e">
        <f t="shared" si="0"/>
        <v>#REF!</v>
      </c>
      <c r="D53" s="118"/>
      <c r="E53" s="101" t="e">
        <f t="shared" si="1"/>
        <v>#REF!</v>
      </c>
      <c r="F53" s="6" t="s">
        <v>6</v>
      </c>
    </row>
    <row r="54" spans="1:6" x14ac:dyDescent="0.3">
      <c r="A54" s="60" t="e">
        <f>#REF!</f>
        <v>#REF!</v>
      </c>
      <c r="B54" s="5"/>
      <c r="C54" s="13" t="e">
        <f t="shared" si="0"/>
        <v>#REF!</v>
      </c>
      <c r="D54" s="5"/>
      <c r="E54" s="13" t="e">
        <f>IF(D54="",C54,CONCATENATE(C54," ",D54))</f>
        <v>#REF!</v>
      </c>
      <c r="F54" s="6" t="s">
        <v>6</v>
      </c>
    </row>
    <row r="55" spans="1:6" x14ac:dyDescent="0.3">
      <c r="A55" s="60" t="e">
        <f>#REF!</f>
        <v>#REF!</v>
      </c>
      <c r="B55" s="5"/>
      <c r="C55" s="101" t="e">
        <f t="shared" si="0"/>
        <v>#REF!</v>
      </c>
      <c r="D55" s="118"/>
      <c r="E55" s="101" t="e">
        <f t="shared" si="1"/>
        <v>#REF!</v>
      </c>
      <c r="F55" s="6" t="s">
        <v>6</v>
      </c>
    </row>
    <row r="56" spans="1:6" x14ac:dyDescent="0.3">
      <c r="A56" s="60" t="e">
        <f>#REF!</f>
        <v>#REF!</v>
      </c>
      <c r="B56" s="5"/>
      <c r="C56" s="4" t="e">
        <f t="shared" si="0"/>
        <v>#REF!</v>
      </c>
      <c r="D56" s="5" t="s">
        <v>20</v>
      </c>
      <c r="E56" s="13" t="e">
        <f>IF(D56="",C56,CONCATENATE(C56," ",D56))</f>
        <v>#REF!</v>
      </c>
      <c r="F56" s="6" t="s">
        <v>11</v>
      </c>
    </row>
    <row r="57" spans="1:6" x14ac:dyDescent="0.3">
      <c r="A57" s="60" t="e">
        <f>#REF!</f>
        <v>#REF!</v>
      </c>
      <c r="B57" s="5"/>
      <c r="C57" s="4" t="e">
        <f t="shared" si="0"/>
        <v>#REF!</v>
      </c>
      <c r="D57" s="5" t="s">
        <v>21</v>
      </c>
      <c r="E57" s="13" t="e">
        <f t="shared" ref="E57:E108" si="3">IF(D57="",C57,CONCATENATE(C57," ",D57))</f>
        <v>#REF!</v>
      </c>
      <c r="F57" s="6" t="s">
        <v>11</v>
      </c>
    </row>
    <row r="58" spans="1:6" x14ac:dyDescent="0.3">
      <c r="A58" s="60" t="e">
        <f>#REF!</f>
        <v>#REF!</v>
      </c>
      <c r="B58" s="5"/>
      <c r="C58" s="4" t="e">
        <f t="shared" si="0"/>
        <v>#REF!</v>
      </c>
      <c r="D58" s="5" t="s">
        <v>22</v>
      </c>
      <c r="E58" s="13" t="e">
        <f t="shared" si="3"/>
        <v>#REF!</v>
      </c>
      <c r="F58" s="6" t="s">
        <v>11</v>
      </c>
    </row>
    <row r="59" spans="1:6" x14ac:dyDescent="0.3">
      <c r="A59" s="60" t="e">
        <f>#REF!</f>
        <v>#REF!</v>
      </c>
      <c r="B59" s="5"/>
      <c r="C59" s="101" t="e">
        <f t="shared" si="0"/>
        <v>#REF!</v>
      </c>
      <c r="D59" s="5" t="s">
        <v>23</v>
      </c>
      <c r="E59" s="13" t="e">
        <f t="shared" si="3"/>
        <v>#REF!</v>
      </c>
      <c r="F59" s="6" t="s">
        <v>11</v>
      </c>
    </row>
    <row r="60" spans="1:6" x14ac:dyDescent="0.3">
      <c r="A60" s="60" t="e">
        <f>#REF!</f>
        <v>#REF!</v>
      </c>
      <c r="B60" s="5"/>
      <c r="C60" s="4" t="e">
        <f t="shared" si="0"/>
        <v>#REF!</v>
      </c>
      <c r="D60" s="5" t="s">
        <v>24</v>
      </c>
      <c r="E60" s="13" t="e">
        <f t="shared" si="3"/>
        <v>#REF!</v>
      </c>
      <c r="F60" s="6" t="s">
        <v>11</v>
      </c>
    </row>
    <row r="61" spans="1:6" x14ac:dyDescent="0.3">
      <c r="A61" s="60" t="e">
        <f>#REF!</f>
        <v>#REF!</v>
      </c>
      <c r="B61" s="5"/>
      <c r="C61" s="4" t="e">
        <f t="shared" si="0"/>
        <v>#REF!</v>
      </c>
      <c r="D61" s="5"/>
      <c r="E61" s="4" t="e">
        <f>IF(D61="",C61,CONCATENATE(C61," ",D61))</f>
        <v>#REF!</v>
      </c>
      <c r="F61" s="6" t="s">
        <v>6</v>
      </c>
    </row>
    <row r="62" spans="1:6" x14ac:dyDescent="0.3">
      <c r="A62" s="60" t="e">
        <f>#REF!</f>
        <v>#REF!</v>
      </c>
      <c r="B62" s="5" t="s">
        <v>25</v>
      </c>
      <c r="C62" s="4" t="e">
        <f t="shared" si="0"/>
        <v>#REF!</v>
      </c>
      <c r="D62" s="5"/>
      <c r="E62" s="4" t="e">
        <f t="shared" si="3"/>
        <v>#REF!</v>
      </c>
      <c r="F62" s="6" t="s">
        <v>6</v>
      </c>
    </row>
    <row r="63" spans="1:6" x14ac:dyDescent="0.3">
      <c r="A63" s="60" t="e">
        <f>#REF!</f>
        <v>#REF!</v>
      </c>
      <c r="B63" s="5"/>
      <c r="C63" s="4" t="e">
        <f t="shared" si="0"/>
        <v>#REF!</v>
      </c>
      <c r="D63" s="5"/>
      <c r="E63" s="4" t="e">
        <f t="shared" si="3"/>
        <v>#REF!</v>
      </c>
      <c r="F63" s="6" t="s">
        <v>6</v>
      </c>
    </row>
    <row r="64" spans="1:6" x14ac:dyDescent="0.3">
      <c r="A64" s="60" t="e">
        <f>#REF!</f>
        <v>#REF!</v>
      </c>
      <c r="B64" s="5"/>
      <c r="C64" s="101" t="e">
        <f t="shared" si="0"/>
        <v>#REF!</v>
      </c>
      <c r="D64" s="118"/>
      <c r="E64" s="101" t="e">
        <f t="shared" si="3"/>
        <v>#REF!</v>
      </c>
      <c r="F64" s="6" t="s">
        <v>6</v>
      </c>
    </row>
    <row r="65" spans="1:6" x14ac:dyDescent="0.3">
      <c r="A65" s="60" t="e">
        <f>#REF!</f>
        <v>#REF!</v>
      </c>
      <c r="B65" s="5"/>
      <c r="C65" s="4" t="e">
        <f>IF(B65="",A65,CONCATENATE(A65," ",B65))</f>
        <v>#REF!</v>
      </c>
      <c r="D65" s="5"/>
      <c r="E65" s="4" t="e">
        <f>IF(D65="",C65,CONCATENATE(C65," ",D65))</f>
        <v>#REF!</v>
      </c>
      <c r="F65" s="6" t="s">
        <v>6</v>
      </c>
    </row>
    <row r="66" spans="1:6" x14ac:dyDescent="0.3">
      <c r="A66" s="60" t="e">
        <f>#REF!</f>
        <v>#REF!</v>
      </c>
      <c r="B66" s="5"/>
      <c r="C66" s="4" t="e">
        <f t="shared" si="0"/>
        <v>#REF!</v>
      </c>
      <c r="D66" s="5"/>
      <c r="E66" s="4" t="e">
        <f t="shared" si="3"/>
        <v>#REF!</v>
      </c>
      <c r="F66" s="6" t="s">
        <v>6</v>
      </c>
    </row>
    <row r="67" spans="1:6" x14ac:dyDescent="0.3">
      <c r="A67" s="155" t="e">
        <f>#REF!</f>
        <v>#REF!</v>
      </c>
      <c r="B67" s="10"/>
      <c r="C67" s="7" t="e">
        <f>IF(B67="",A67,CONCATENATE(A67," ",B67))</f>
        <v>#REF!</v>
      </c>
      <c r="D67" s="10"/>
      <c r="E67" s="7" t="e">
        <f>IF(D67="",C67,CONCATENATE(C67," ",D67))</f>
        <v>#REF!</v>
      </c>
      <c r="F67" s="10" t="s">
        <v>6</v>
      </c>
    </row>
    <row r="68" spans="1:6" x14ac:dyDescent="0.3">
      <c r="A68" s="60" t="e">
        <f>#REF!</f>
        <v>#REF!</v>
      </c>
      <c r="B68" s="5"/>
      <c r="C68" s="4" t="e">
        <f t="shared" si="0"/>
        <v>#REF!</v>
      </c>
      <c r="D68" s="5"/>
      <c r="E68" s="4" t="e">
        <f t="shared" si="3"/>
        <v>#REF!</v>
      </c>
      <c r="F68" s="6" t="s">
        <v>6</v>
      </c>
    </row>
    <row r="69" spans="1:6" x14ac:dyDescent="0.3">
      <c r="A69" s="60" t="e">
        <f>#REF!</f>
        <v>#REF!</v>
      </c>
      <c r="B69" s="5"/>
      <c r="C69" s="4" t="e">
        <f>IF(B69="",A69,CONCATENATE(A69," ",B69))</f>
        <v>#REF!</v>
      </c>
      <c r="D69" s="5"/>
      <c r="E69" s="4" t="e">
        <f>IF(D69="",C69,CONCATENATE(C69," ",D69))</f>
        <v>#REF!</v>
      </c>
      <c r="F69" s="6" t="s">
        <v>6</v>
      </c>
    </row>
    <row r="70" spans="1:6" x14ac:dyDescent="0.3">
      <c r="A70" s="60" t="e">
        <f>#REF!</f>
        <v>#REF!</v>
      </c>
      <c r="B70" s="5"/>
      <c r="C70" s="4" t="e">
        <f t="shared" ref="C70:C133" si="4">IF(B70="",A70,CONCATENATE(A70," ",B70))</f>
        <v>#REF!</v>
      </c>
      <c r="D70" s="5"/>
      <c r="E70" s="4" t="e">
        <f t="shared" si="3"/>
        <v>#REF!</v>
      </c>
      <c r="F70" s="6" t="s">
        <v>6</v>
      </c>
    </row>
    <row r="71" spans="1:6" x14ac:dyDescent="0.3">
      <c r="A71" s="60" t="e">
        <f>#REF!</f>
        <v>#REF!</v>
      </c>
      <c r="B71" s="5"/>
      <c r="C71" s="57" t="e">
        <f t="shared" si="4"/>
        <v>#REF!</v>
      </c>
      <c r="D71" s="6"/>
      <c r="E71" s="57" t="e">
        <f>IF(D71="",C71,CONCATENATE(C71," ",D71))</f>
        <v>#REF!</v>
      </c>
      <c r="F71" s="6" t="s">
        <v>6</v>
      </c>
    </row>
    <row r="72" spans="1:6" x14ac:dyDescent="0.3">
      <c r="A72" s="60" t="e">
        <f>#REF!</f>
        <v>#REF!</v>
      </c>
      <c r="B72" s="5"/>
      <c r="C72" s="101" t="e">
        <f t="shared" si="4"/>
        <v>#REF!</v>
      </c>
      <c r="D72" s="118"/>
      <c r="E72" s="101" t="e">
        <f t="shared" si="3"/>
        <v>#REF!</v>
      </c>
      <c r="F72" s="6" t="s">
        <v>26</v>
      </c>
    </row>
    <row r="73" spans="1:6" x14ac:dyDescent="0.3">
      <c r="A73" s="60" t="e">
        <f>#REF!</f>
        <v>#REF!</v>
      </c>
      <c r="B73" s="5" t="s">
        <v>27</v>
      </c>
      <c r="C73" s="102" t="e">
        <f t="shared" si="4"/>
        <v>#REF!</v>
      </c>
      <c r="D73" s="103"/>
      <c r="E73" s="102" t="e">
        <f t="shared" si="3"/>
        <v>#REF!</v>
      </c>
      <c r="F73" s="6" t="s">
        <v>6</v>
      </c>
    </row>
    <row r="74" spans="1:6" x14ac:dyDescent="0.3">
      <c r="A74" s="60" t="e">
        <f>#REF!</f>
        <v>#REF!</v>
      </c>
      <c r="B74" s="6" t="s">
        <v>28</v>
      </c>
      <c r="C74" s="8" t="e">
        <f t="shared" si="4"/>
        <v>#REF!</v>
      </c>
      <c r="D74" s="6"/>
      <c r="E74" s="7" t="e">
        <f t="shared" si="3"/>
        <v>#REF!</v>
      </c>
      <c r="F74" s="10" t="s">
        <v>6</v>
      </c>
    </row>
    <row r="75" spans="1:6" x14ac:dyDescent="0.3">
      <c r="A75" s="60" t="e">
        <f>#REF!</f>
        <v>#REF!</v>
      </c>
      <c r="B75" s="6" t="s">
        <v>18</v>
      </c>
      <c r="C75" s="8" t="e">
        <f>IF(B75="",A75,CONCATENATE(A75," ",B75))</f>
        <v>#REF!</v>
      </c>
      <c r="D75" s="6"/>
      <c r="E75" s="7" t="e">
        <f>IF(D75="",C75,CONCATENATE(C75," ",D75))</f>
        <v>#REF!</v>
      </c>
      <c r="F75" s="10" t="s">
        <v>6</v>
      </c>
    </row>
    <row r="76" spans="1:6" x14ac:dyDescent="0.3">
      <c r="A76" s="60" t="e">
        <f>#REF!</f>
        <v>#REF!</v>
      </c>
      <c r="B76" s="6" t="s">
        <v>18</v>
      </c>
      <c r="C76" s="8" t="e">
        <f t="shared" si="4"/>
        <v>#REF!</v>
      </c>
      <c r="D76" s="6"/>
      <c r="E76" s="7" t="e">
        <f t="shared" si="3"/>
        <v>#REF!</v>
      </c>
      <c r="F76" s="10" t="s">
        <v>6</v>
      </c>
    </row>
    <row r="77" spans="1:6" x14ac:dyDescent="0.3">
      <c r="A77" s="60" t="e">
        <f>#REF!</f>
        <v>#REF!</v>
      </c>
      <c r="B77" s="6" t="s">
        <v>29</v>
      </c>
      <c r="C77" s="8" t="e">
        <f>IF(B77="",A77,CONCATENATE(A77," ",B77))</f>
        <v>#REF!</v>
      </c>
      <c r="D77" s="6"/>
      <c r="E77" s="7" t="e">
        <f>IF(D77="",C77,CONCATENATE(C77," ",D77))</f>
        <v>#REF!</v>
      </c>
      <c r="F77" s="10" t="s">
        <v>6</v>
      </c>
    </row>
    <row r="78" spans="1:6" x14ac:dyDescent="0.3">
      <c r="A78" s="60" t="e">
        <f>#REF!</f>
        <v>#REF!</v>
      </c>
      <c r="B78" s="5" t="s">
        <v>30</v>
      </c>
      <c r="C78" s="4" t="e">
        <f>IF(B78="",A78,CONCATENATE(A78," ",B78))</f>
        <v>#REF!</v>
      </c>
      <c r="D78" s="5"/>
      <c r="E78" s="4" t="e">
        <f>IF(D78="",C78,CONCATENATE(C78," ",D78))</f>
        <v>#REF!</v>
      </c>
      <c r="F78" s="6" t="s">
        <v>6</v>
      </c>
    </row>
    <row r="79" spans="1:6" x14ac:dyDescent="0.3">
      <c r="A79" s="60" t="e">
        <f>#REF!</f>
        <v>#REF!</v>
      </c>
      <c r="B79" s="5" t="s">
        <v>30</v>
      </c>
      <c r="C79" s="4" t="e">
        <f t="shared" si="4"/>
        <v>#REF!</v>
      </c>
      <c r="D79" s="5"/>
      <c r="E79" s="4" t="e">
        <f t="shared" si="3"/>
        <v>#REF!</v>
      </c>
      <c r="F79" s="6" t="s">
        <v>19</v>
      </c>
    </row>
    <row r="80" spans="1:6" x14ac:dyDescent="0.3">
      <c r="A80" s="60" t="e">
        <f>#REF!</f>
        <v>#REF!</v>
      </c>
      <c r="B80" s="5" t="s">
        <v>31</v>
      </c>
      <c r="C80" s="4" t="e">
        <f>IF(B80="",A80,CONCATENATE(A80," ",B80))</f>
        <v>#REF!</v>
      </c>
      <c r="D80" s="5"/>
      <c r="E80" s="4" t="e">
        <f>IF(D80="",C80,CONCATENATE(C80," ",D80))</f>
        <v>#REF!</v>
      </c>
      <c r="F80" s="6" t="s">
        <v>6</v>
      </c>
    </row>
    <row r="81" spans="1:6" x14ac:dyDescent="0.3">
      <c r="A81" s="60" t="e">
        <f>#REF!</f>
        <v>#REF!</v>
      </c>
      <c r="B81" s="5"/>
      <c r="C81" s="4" t="e">
        <f t="shared" si="4"/>
        <v>#REF!</v>
      </c>
      <c r="D81" s="5"/>
      <c r="E81" s="4" t="e">
        <f t="shared" si="3"/>
        <v>#REF!</v>
      </c>
      <c r="F81" s="6" t="s">
        <v>6</v>
      </c>
    </row>
    <row r="82" spans="1:6" x14ac:dyDescent="0.3">
      <c r="A82" s="60" t="e">
        <f>#REF!</f>
        <v>#REF!</v>
      </c>
      <c r="B82" s="5"/>
      <c r="C82" s="102" t="e">
        <f t="shared" si="4"/>
        <v>#REF!</v>
      </c>
      <c r="D82" s="103"/>
      <c r="E82" s="102" t="e">
        <f t="shared" si="3"/>
        <v>#REF!</v>
      </c>
      <c r="F82" s="6" t="s">
        <v>6</v>
      </c>
    </row>
    <row r="83" spans="1:6" x14ac:dyDescent="0.3">
      <c r="A83" s="60" t="e">
        <f>#REF!</f>
        <v>#REF!</v>
      </c>
      <c r="B83" s="5" t="s">
        <v>28</v>
      </c>
      <c r="C83" s="4" t="e">
        <f t="shared" si="4"/>
        <v>#REF!</v>
      </c>
      <c r="D83" s="5"/>
      <c r="E83" s="4" t="e">
        <f t="shared" si="3"/>
        <v>#REF!</v>
      </c>
      <c r="F83" s="6" t="s">
        <v>6</v>
      </c>
    </row>
    <row r="84" spans="1:6" x14ac:dyDescent="0.3">
      <c r="A84" s="60" t="e">
        <f>#REF!</f>
        <v>#REF!</v>
      </c>
      <c r="B84" s="5" t="s">
        <v>18</v>
      </c>
      <c r="C84" s="4" t="e">
        <f t="shared" si="4"/>
        <v>#REF!</v>
      </c>
      <c r="D84" s="5"/>
      <c r="E84" s="4" t="e">
        <f t="shared" si="3"/>
        <v>#REF!</v>
      </c>
      <c r="F84" s="6" t="s">
        <v>6</v>
      </c>
    </row>
    <row r="85" spans="1:6" x14ac:dyDescent="0.3">
      <c r="A85" s="60" t="e">
        <f>#REF!</f>
        <v>#REF!</v>
      </c>
      <c r="B85" s="5"/>
      <c r="C85" s="4" t="e">
        <f t="shared" si="4"/>
        <v>#REF!</v>
      </c>
      <c r="D85" s="5"/>
      <c r="E85" s="4" t="e">
        <f t="shared" si="3"/>
        <v>#REF!</v>
      </c>
      <c r="F85" s="6" t="s">
        <v>6</v>
      </c>
    </row>
    <row r="86" spans="1:6" x14ac:dyDescent="0.3">
      <c r="A86" s="60" t="e">
        <f>#REF!</f>
        <v>#REF!</v>
      </c>
      <c r="B86" s="5"/>
      <c r="C86" s="4" t="e">
        <f>IF(B86="",A86,CONCATENATE(A86," ",B86))</f>
        <v>#REF!</v>
      </c>
      <c r="D86" s="5"/>
      <c r="E86" s="4" t="e">
        <f>IF(D86="",C86,CONCATENATE(C86," ",D86))</f>
        <v>#REF!</v>
      </c>
      <c r="F86" s="6" t="s">
        <v>6</v>
      </c>
    </row>
    <row r="87" spans="1:6" x14ac:dyDescent="0.3">
      <c r="A87" s="60" t="e">
        <f>#REF!</f>
        <v>#REF!</v>
      </c>
      <c r="B87" s="5"/>
      <c r="C87" s="4" t="e">
        <f t="shared" si="4"/>
        <v>#REF!</v>
      </c>
      <c r="D87" s="5"/>
      <c r="E87" s="4" t="e">
        <f t="shared" si="3"/>
        <v>#REF!</v>
      </c>
      <c r="F87" s="6" t="s">
        <v>6</v>
      </c>
    </row>
    <row r="88" spans="1:6" x14ac:dyDescent="0.3">
      <c r="A88" s="60" t="e">
        <f>#REF!</f>
        <v>#REF!</v>
      </c>
      <c r="B88" s="5"/>
      <c r="C88" s="4" t="e">
        <f>IF(B88="",A88,CONCATENATE(A88," ",B88))</f>
        <v>#REF!</v>
      </c>
      <c r="D88" s="5"/>
      <c r="E88" s="4" t="e">
        <f>IF(D88="",C88,CONCATENATE(C88," ",D88))</f>
        <v>#REF!</v>
      </c>
      <c r="F88" s="6" t="s">
        <v>6</v>
      </c>
    </row>
    <row r="89" spans="1:6" x14ac:dyDescent="0.3">
      <c r="A89" s="60" t="e">
        <f>#REF!</f>
        <v>#REF!</v>
      </c>
      <c r="B89" s="5"/>
      <c r="C89" s="4" t="e">
        <f t="shared" si="4"/>
        <v>#REF!</v>
      </c>
      <c r="D89" s="5"/>
      <c r="E89" s="4" t="e">
        <f t="shared" si="3"/>
        <v>#REF!</v>
      </c>
      <c r="F89" s="6" t="s">
        <v>6</v>
      </c>
    </row>
    <row r="90" spans="1:6" x14ac:dyDescent="0.3">
      <c r="A90" s="60" t="e">
        <f>#REF!</f>
        <v>#REF!</v>
      </c>
      <c r="B90" s="5"/>
      <c r="C90" s="4" t="e">
        <f t="shared" si="4"/>
        <v>#REF!</v>
      </c>
      <c r="D90" s="5"/>
      <c r="E90" s="4" t="e">
        <f t="shared" si="3"/>
        <v>#REF!</v>
      </c>
      <c r="F90" s="6" t="s">
        <v>6</v>
      </c>
    </row>
    <row r="91" spans="1:6" x14ac:dyDescent="0.3">
      <c r="A91" s="60" t="e">
        <f>#REF!</f>
        <v>#REF!</v>
      </c>
      <c r="B91" s="5"/>
      <c r="C91" s="4" t="e">
        <f t="shared" si="4"/>
        <v>#REF!</v>
      </c>
      <c r="D91" s="5"/>
      <c r="E91" s="4" t="e">
        <f t="shared" si="3"/>
        <v>#REF!</v>
      </c>
      <c r="F91" s="6" t="s">
        <v>6</v>
      </c>
    </row>
    <row r="92" spans="1:6" x14ac:dyDescent="0.3">
      <c r="A92" s="60" t="e">
        <f>#REF!</f>
        <v>#REF!</v>
      </c>
      <c r="B92" s="5"/>
      <c r="C92" s="101" t="e">
        <f>IF(B92="",A92,CONCATENATE(A92," ",B92))</f>
        <v>#REF!</v>
      </c>
      <c r="D92" s="118"/>
      <c r="E92" s="101" t="e">
        <f>IF(D92="",C92,CONCATENATE(C92," ",D92))</f>
        <v>#REF!</v>
      </c>
      <c r="F92" s="6" t="s">
        <v>6</v>
      </c>
    </row>
    <row r="93" spans="1:6" x14ac:dyDescent="0.3">
      <c r="A93" s="60" t="e">
        <f>#REF!</f>
        <v>#REF!</v>
      </c>
      <c r="B93" s="5"/>
      <c r="C93" s="101" t="e">
        <f t="shared" si="4"/>
        <v>#REF!</v>
      </c>
      <c r="D93" s="118"/>
      <c r="E93" s="101" t="e">
        <f t="shared" si="3"/>
        <v>#REF!</v>
      </c>
      <c r="F93" s="6" t="s">
        <v>6</v>
      </c>
    </row>
    <row r="94" spans="1:6" x14ac:dyDescent="0.3">
      <c r="A94" s="60" t="e">
        <f>#REF!</f>
        <v>#REF!</v>
      </c>
      <c r="B94" s="5"/>
      <c r="C94" s="13" t="e">
        <f t="shared" si="4"/>
        <v>#REF!</v>
      </c>
      <c r="D94" s="5"/>
      <c r="E94" s="13" t="e">
        <f t="shared" si="3"/>
        <v>#REF!</v>
      </c>
      <c r="F94" s="6" t="s">
        <v>6</v>
      </c>
    </row>
    <row r="95" spans="1:6" x14ac:dyDescent="0.3">
      <c r="A95" s="60" t="e">
        <f>#REF!</f>
        <v>#REF!</v>
      </c>
      <c r="B95" s="5"/>
      <c r="C95" s="101" t="e">
        <f t="shared" si="4"/>
        <v>#REF!</v>
      </c>
      <c r="D95" s="118"/>
      <c r="E95" s="101" t="e">
        <f t="shared" si="3"/>
        <v>#REF!</v>
      </c>
      <c r="F95" s="6" t="s">
        <v>6</v>
      </c>
    </row>
    <row r="96" spans="1:6" x14ac:dyDescent="0.3">
      <c r="A96" s="60" t="e">
        <f>#REF!</f>
        <v>#REF!</v>
      </c>
      <c r="B96" s="5"/>
      <c r="C96" s="13" t="e">
        <f t="shared" si="4"/>
        <v>#REF!</v>
      </c>
      <c r="D96" s="5"/>
      <c r="E96" s="13" t="e">
        <f>IF(D96="",C96,CONCATENATE(C96," ",D96))</f>
        <v>#REF!</v>
      </c>
      <c r="F96" s="6" t="s">
        <v>6</v>
      </c>
    </row>
    <row r="97" spans="1:6" x14ac:dyDescent="0.3">
      <c r="A97" s="60" t="e">
        <f>#REF!</f>
        <v>#REF!</v>
      </c>
      <c r="B97" s="5"/>
      <c r="C97" s="13" t="e">
        <f>IF(B97="",A97,CONCATENATE(A97," ",B97))</f>
        <v>#REF!</v>
      </c>
      <c r="D97" s="5"/>
      <c r="E97" s="13" t="e">
        <f>IF(D97="",C97,CONCATENATE(C97," ",D97))</f>
        <v>#REF!</v>
      </c>
      <c r="F97" s="6" t="s">
        <v>6</v>
      </c>
    </row>
    <row r="98" spans="1:6" x14ac:dyDescent="0.3">
      <c r="A98" s="60" t="e">
        <f>#REF!</f>
        <v>#REF!</v>
      </c>
      <c r="B98" s="5"/>
      <c r="C98" s="102" t="e">
        <f t="shared" si="4"/>
        <v>#REF!</v>
      </c>
      <c r="D98" s="103"/>
      <c r="E98" s="102" t="e">
        <f>IF(D98="",C98,CONCATENATE(C98," ",D98))</f>
        <v>#REF!</v>
      </c>
      <c r="F98" s="6" t="s">
        <v>6</v>
      </c>
    </row>
    <row r="99" spans="1:6" x14ac:dyDescent="0.3">
      <c r="A99" s="60" t="e">
        <f>#REF!</f>
        <v>#REF!</v>
      </c>
      <c r="B99" s="5"/>
      <c r="C99" s="13" t="e">
        <f t="shared" si="4"/>
        <v>#REF!</v>
      </c>
      <c r="D99" s="5"/>
      <c r="E99" s="13" t="e">
        <f t="shared" si="3"/>
        <v>#REF!</v>
      </c>
      <c r="F99" s="6" t="s">
        <v>6</v>
      </c>
    </row>
    <row r="100" spans="1:6" x14ac:dyDescent="0.3">
      <c r="A100" s="60" t="e">
        <f>#REF!</f>
        <v>#REF!</v>
      </c>
      <c r="B100" s="5" t="s">
        <v>25</v>
      </c>
      <c r="C100" s="101" t="e">
        <f t="shared" si="4"/>
        <v>#REF!</v>
      </c>
      <c r="D100" s="118"/>
      <c r="E100" s="101" t="e">
        <f t="shared" si="3"/>
        <v>#REF!</v>
      </c>
      <c r="F100" s="6" t="s">
        <v>6</v>
      </c>
    </row>
    <row r="101" spans="1:6" x14ac:dyDescent="0.3">
      <c r="A101" s="60" t="e">
        <f>#REF!</f>
        <v>#REF!</v>
      </c>
      <c r="B101" s="5"/>
      <c r="C101" s="101" t="e">
        <f t="shared" si="4"/>
        <v>#REF!</v>
      </c>
      <c r="D101" s="118"/>
      <c r="E101" s="101" t="e">
        <f t="shared" si="3"/>
        <v>#REF!</v>
      </c>
      <c r="F101" s="6" t="s">
        <v>6</v>
      </c>
    </row>
    <row r="102" spans="1:6" x14ac:dyDescent="0.3">
      <c r="A102" s="60" t="e">
        <f>#REF!</f>
        <v>#REF!</v>
      </c>
      <c r="B102" s="5"/>
      <c r="C102" s="102" t="e">
        <f t="shared" si="4"/>
        <v>#REF!</v>
      </c>
      <c r="D102" s="103"/>
      <c r="E102" s="102" t="e">
        <f t="shared" si="3"/>
        <v>#REF!</v>
      </c>
      <c r="F102" s="6" t="s">
        <v>6</v>
      </c>
    </row>
    <row r="103" spans="1:6" x14ac:dyDescent="0.3">
      <c r="A103" s="60" t="e">
        <f>#REF!</f>
        <v>#REF!</v>
      </c>
      <c r="B103" s="5"/>
      <c r="C103" s="13" t="e">
        <f t="shared" si="4"/>
        <v>#REF!</v>
      </c>
      <c r="D103" s="5"/>
      <c r="E103" s="13" t="e">
        <f>IF(D103="",C103,CONCATENATE(C103," ",D103))</f>
        <v>#REF!</v>
      </c>
      <c r="F103" s="6" t="s">
        <v>6</v>
      </c>
    </row>
    <row r="104" spans="1:6" x14ac:dyDescent="0.3">
      <c r="A104" s="60" t="e">
        <f>#REF!</f>
        <v>#REF!</v>
      </c>
      <c r="B104" s="5" t="str">
        <f>'Zones (Ref)'!B60</f>
        <v>C</v>
      </c>
      <c r="C104" s="13" t="e">
        <f t="shared" si="4"/>
        <v>#REF!</v>
      </c>
      <c r="D104" s="5"/>
      <c r="E104" s="13" t="e">
        <f t="shared" si="3"/>
        <v>#REF!</v>
      </c>
      <c r="F104" s="6" t="s">
        <v>6</v>
      </c>
    </row>
    <row r="105" spans="1:6" x14ac:dyDescent="0.3">
      <c r="A105" s="60" t="e">
        <f>#REF!</f>
        <v>#REF!</v>
      </c>
      <c r="B105" s="5" t="str">
        <f>'Zones (Ref)'!B61</f>
        <v>N</v>
      </c>
      <c r="C105" s="13" t="e">
        <f t="shared" si="4"/>
        <v>#REF!</v>
      </c>
      <c r="D105" s="5"/>
      <c r="E105" s="13" t="e">
        <f t="shared" si="3"/>
        <v>#REF!</v>
      </c>
      <c r="F105" s="6" t="s">
        <v>6</v>
      </c>
    </row>
    <row r="106" spans="1:6" x14ac:dyDescent="0.3">
      <c r="A106" s="60" t="e">
        <f>#REF!</f>
        <v>#REF!</v>
      </c>
      <c r="B106" s="5"/>
      <c r="C106" s="101" t="e">
        <f t="shared" si="4"/>
        <v>#REF!</v>
      </c>
      <c r="D106" s="118"/>
      <c r="E106" s="101" t="e">
        <f t="shared" si="3"/>
        <v>#REF!</v>
      </c>
      <c r="F106" s="6" t="s">
        <v>6</v>
      </c>
    </row>
    <row r="107" spans="1:6" x14ac:dyDescent="0.3">
      <c r="A107" s="60" t="e">
        <f>#REF!</f>
        <v>#REF!</v>
      </c>
      <c r="B107" s="5"/>
      <c r="C107" s="13" t="e">
        <f t="shared" si="4"/>
        <v>#REF!</v>
      </c>
      <c r="D107" s="5"/>
      <c r="E107" s="13" t="e">
        <f t="shared" si="3"/>
        <v>#REF!</v>
      </c>
      <c r="F107" s="6" t="s">
        <v>6</v>
      </c>
    </row>
    <row r="108" spans="1:6" x14ac:dyDescent="0.3">
      <c r="A108" s="60" t="e">
        <f>#REF!</f>
        <v>#REF!</v>
      </c>
      <c r="B108" s="5"/>
      <c r="C108" s="102" t="e">
        <f t="shared" si="4"/>
        <v>#REF!</v>
      </c>
      <c r="D108" s="103"/>
      <c r="E108" s="102" t="e">
        <f t="shared" si="3"/>
        <v>#REF!</v>
      </c>
      <c r="F108" s="6" t="s">
        <v>6</v>
      </c>
    </row>
    <row r="109" spans="1:6" x14ac:dyDescent="0.3">
      <c r="A109" s="60" t="e">
        <f>#REF!</f>
        <v>#REF!</v>
      </c>
      <c r="B109" s="5"/>
      <c r="C109" s="4" t="e">
        <f t="shared" si="4"/>
        <v>#REF!</v>
      </c>
      <c r="D109" s="5"/>
      <c r="E109" s="4" t="e">
        <f>IF(D109="",C109,CONCATENATE(C109," ",D109))</f>
        <v>#REF!</v>
      </c>
      <c r="F109" s="6" t="s">
        <v>6</v>
      </c>
    </row>
    <row r="110" spans="1:6" x14ac:dyDescent="0.3">
      <c r="A110" s="60" t="e">
        <f>#REF!</f>
        <v>#REF!</v>
      </c>
      <c r="B110" s="5"/>
      <c r="C110" s="4" t="e">
        <f t="shared" si="4"/>
        <v>#REF!</v>
      </c>
      <c r="D110" s="5" t="s">
        <v>10</v>
      </c>
      <c r="E110" s="13" t="e">
        <f t="shared" ref="E110:E159" si="5">IF(D110="",C110,CONCATENATE(C110," ",D110))</f>
        <v>#REF!</v>
      </c>
      <c r="F110" s="6" t="s">
        <v>11</v>
      </c>
    </row>
    <row r="111" spans="1:6" x14ac:dyDescent="0.3">
      <c r="A111" s="60" t="e">
        <f>#REF!</f>
        <v>#REF!</v>
      </c>
      <c r="B111" s="5"/>
      <c r="C111" s="4" t="e">
        <f t="shared" si="4"/>
        <v>#REF!</v>
      </c>
      <c r="D111" s="5"/>
      <c r="E111" s="4" t="e">
        <f t="shared" si="5"/>
        <v>#REF!</v>
      </c>
      <c r="F111" s="6" t="s">
        <v>6</v>
      </c>
    </row>
    <row r="112" spans="1:6" x14ac:dyDescent="0.3">
      <c r="A112" s="60" t="e">
        <f>#REF!</f>
        <v>#REF!</v>
      </c>
      <c r="B112" s="5"/>
      <c r="C112" s="101" t="e">
        <f t="shared" si="4"/>
        <v>#REF!</v>
      </c>
      <c r="D112" s="118"/>
      <c r="E112" s="101" t="e">
        <f t="shared" si="5"/>
        <v>#REF!</v>
      </c>
      <c r="F112" s="6" t="s">
        <v>11</v>
      </c>
    </row>
    <row r="113" spans="1:6" x14ac:dyDescent="0.3">
      <c r="A113" s="60" t="e">
        <f>#REF!</f>
        <v>#REF!</v>
      </c>
      <c r="B113" s="5"/>
      <c r="C113" s="102" t="e">
        <f t="shared" si="4"/>
        <v>#REF!</v>
      </c>
      <c r="D113" s="103"/>
      <c r="E113" s="102" t="e">
        <f t="shared" si="5"/>
        <v>#REF!</v>
      </c>
      <c r="F113" s="6" t="s">
        <v>6</v>
      </c>
    </row>
    <row r="114" spans="1:6" x14ac:dyDescent="0.3">
      <c r="A114" s="60" t="e">
        <f>#REF!</f>
        <v>#REF!</v>
      </c>
      <c r="B114" s="5"/>
      <c r="C114" s="101" t="e">
        <f t="shared" si="4"/>
        <v>#REF!</v>
      </c>
      <c r="D114" s="118"/>
      <c r="E114" s="101" t="e">
        <f t="shared" si="5"/>
        <v>#REF!</v>
      </c>
      <c r="F114" s="6" t="s">
        <v>6</v>
      </c>
    </row>
    <row r="115" spans="1:6" x14ac:dyDescent="0.3">
      <c r="A115" s="60" t="e">
        <f>#REF!</f>
        <v>#REF!</v>
      </c>
      <c r="B115" s="5">
        <v>1</v>
      </c>
      <c r="C115" s="101" t="e">
        <f t="shared" si="4"/>
        <v>#REF!</v>
      </c>
      <c r="D115" s="118"/>
      <c r="E115" s="101" t="e">
        <f t="shared" si="5"/>
        <v>#REF!</v>
      </c>
      <c r="F115" s="6" t="s">
        <v>6</v>
      </c>
    </row>
    <row r="116" spans="1:6" x14ac:dyDescent="0.3">
      <c r="A116" s="60" t="e">
        <f>#REF!</f>
        <v>#REF!</v>
      </c>
      <c r="B116" s="5">
        <v>2</v>
      </c>
      <c r="C116" s="101" t="e">
        <f t="shared" si="4"/>
        <v>#REF!</v>
      </c>
      <c r="D116" s="118"/>
      <c r="E116" s="101" t="e">
        <f t="shared" si="5"/>
        <v>#REF!</v>
      </c>
      <c r="F116" s="6" t="s">
        <v>6</v>
      </c>
    </row>
    <row r="117" spans="1:6" x14ac:dyDescent="0.3">
      <c r="A117" s="60" t="e">
        <f>#REF!</f>
        <v>#REF!</v>
      </c>
      <c r="B117" s="5"/>
      <c r="C117" s="101" t="e">
        <f t="shared" si="4"/>
        <v>#REF!</v>
      </c>
      <c r="D117" s="118"/>
      <c r="E117" s="101" t="e">
        <f t="shared" si="5"/>
        <v>#REF!</v>
      </c>
      <c r="F117" s="6" t="s">
        <v>6</v>
      </c>
    </row>
    <row r="118" spans="1:6" x14ac:dyDescent="0.3">
      <c r="A118" s="60" t="e">
        <f>#REF!</f>
        <v>#REF!</v>
      </c>
      <c r="B118" s="5"/>
      <c r="C118" s="4" t="e">
        <f t="shared" si="4"/>
        <v>#REF!</v>
      </c>
      <c r="D118" s="5"/>
      <c r="E118" s="4" t="e">
        <f t="shared" si="5"/>
        <v>#REF!</v>
      </c>
      <c r="F118" s="6" t="s">
        <v>6</v>
      </c>
    </row>
    <row r="119" spans="1:6" x14ac:dyDescent="0.3">
      <c r="A119" s="60" t="e">
        <f>#REF!</f>
        <v>#REF!</v>
      </c>
      <c r="B119" s="5" t="s">
        <v>25</v>
      </c>
      <c r="C119" s="4" t="e">
        <f>IF(B119="",A119,CONCATENATE(A119," ",B119))</f>
        <v>#REF!</v>
      </c>
      <c r="D119" s="5"/>
      <c r="E119" s="4" t="e">
        <f>IF(D119="",C119,CONCATENATE(C119," ",D119))</f>
        <v>#REF!</v>
      </c>
      <c r="F119" s="6" t="s">
        <v>6</v>
      </c>
    </row>
    <row r="120" spans="1:6" x14ac:dyDescent="0.3">
      <c r="A120" s="60" t="e">
        <f>#REF!</f>
        <v>#REF!</v>
      </c>
      <c r="B120" s="5" t="s">
        <v>25</v>
      </c>
      <c r="C120" s="4" t="e">
        <f>IF(B120="",A120,CONCATENATE(A120," ",B120))</f>
        <v>#REF!</v>
      </c>
      <c r="D120" s="157" t="s">
        <v>32</v>
      </c>
      <c r="E120" s="4" t="e">
        <f>IF(D120="",C120,CONCATENATE(C120," ",D120))</f>
        <v>#REF!</v>
      </c>
      <c r="F120" s="6" t="s">
        <v>6</v>
      </c>
    </row>
    <row r="121" spans="1:6" x14ac:dyDescent="0.3">
      <c r="A121" s="60" t="e">
        <f>#REF!</f>
        <v>#REF!</v>
      </c>
      <c r="B121" s="5" t="s">
        <v>25</v>
      </c>
      <c r="C121" s="4" t="e">
        <f>IF(B121="",A121,CONCATENATE(A121," ",B121))</f>
        <v>#REF!</v>
      </c>
      <c r="D121" s="157" t="s">
        <v>33</v>
      </c>
      <c r="E121" s="4" t="e">
        <f>IF(D121="",C121,CONCATENATE(C121," ",D121))</f>
        <v>#REF!</v>
      </c>
      <c r="F121" s="6" t="s">
        <v>6</v>
      </c>
    </row>
    <row r="122" spans="1:6" x14ac:dyDescent="0.3">
      <c r="A122" s="60" t="e">
        <f>#REF!</f>
        <v>#REF!</v>
      </c>
      <c r="B122" s="5" t="s">
        <v>25</v>
      </c>
      <c r="C122" s="4" t="e">
        <f t="shared" si="4"/>
        <v>#REF!</v>
      </c>
      <c r="D122" s="157" t="s">
        <v>34</v>
      </c>
      <c r="E122" s="4" t="e">
        <f t="shared" si="5"/>
        <v>#REF!</v>
      </c>
      <c r="F122" s="6" t="s">
        <v>6</v>
      </c>
    </row>
    <row r="123" spans="1:6" x14ac:dyDescent="0.3">
      <c r="A123" s="60" t="e">
        <f>#REF!</f>
        <v>#REF!</v>
      </c>
      <c r="B123" s="5"/>
      <c r="C123" s="4" t="e">
        <f>IF(B123="",A123,CONCATENATE(A123," ",B123))</f>
        <v>#REF!</v>
      </c>
      <c r="D123" s="5"/>
      <c r="E123" s="4" t="e">
        <f>IF(D123="",C123,CONCATENATE(C123," ",D123))</f>
        <v>#REF!</v>
      </c>
      <c r="F123" s="6" t="s">
        <v>6</v>
      </c>
    </row>
    <row r="124" spans="1:6" x14ac:dyDescent="0.3">
      <c r="A124" s="60" t="e">
        <f>#REF!</f>
        <v>#REF!</v>
      </c>
      <c r="B124" s="5"/>
      <c r="C124" s="4" t="e">
        <f t="shared" si="4"/>
        <v>#REF!</v>
      </c>
      <c r="D124" s="5"/>
      <c r="E124" s="4" t="e">
        <f t="shared" si="5"/>
        <v>#REF!</v>
      </c>
      <c r="F124" s="6" t="s">
        <v>6</v>
      </c>
    </row>
    <row r="125" spans="1:6" x14ac:dyDescent="0.3">
      <c r="A125" s="60" t="e">
        <f>#REF!</f>
        <v>#REF!</v>
      </c>
      <c r="B125" s="5"/>
      <c r="C125" s="4" t="e">
        <f t="shared" si="4"/>
        <v>#REF!</v>
      </c>
      <c r="D125" s="5"/>
      <c r="E125" s="4" t="e">
        <f t="shared" si="5"/>
        <v>#REF!</v>
      </c>
      <c r="F125" s="6" t="s">
        <v>6</v>
      </c>
    </row>
    <row r="126" spans="1:6" x14ac:dyDescent="0.3">
      <c r="A126" s="60" t="e">
        <f>#REF!</f>
        <v>#REF!</v>
      </c>
      <c r="B126" s="5"/>
      <c r="C126" s="4" t="e">
        <f t="shared" si="4"/>
        <v>#REF!</v>
      </c>
      <c r="D126" s="5"/>
      <c r="E126" s="4" t="e">
        <f t="shared" si="5"/>
        <v>#REF!</v>
      </c>
      <c r="F126" s="6" t="s">
        <v>6</v>
      </c>
    </row>
    <row r="127" spans="1:6" x14ac:dyDescent="0.3">
      <c r="A127" s="60" t="e">
        <f>#REF!</f>
        <v>#REF!</v>
      </c>
      <c r="B127" s="5"/>
      <c r="C127" s="8" t="e">
        <f t="shared" si="4"/>
        <v>#REF!</v>
      </c>
      <c r="D127" s="6"/>
      <c r="E127" s="8" t="e">
        <f t="shared" si="5"/>
        <v>#REF!</v>
      </c>
      <c r="F127" s="6" t="s">
        <v>6</v>
      </c>
    </row>
    <row r="128" spans="1:6" x14ac:dyDescent="0.3">
      <c r="A128" s="60" t="e">
        <f>#REF!</f>
        <v>#REF!</v>
      </c>
      <c r="B128" s="5" t="s">
        <v>35</v>
      </c>
      <c r="C128" s="101" t="e">
        <f t="shared" si="4"/>
        <v>#REF!</v>
      </c>
      <c r="D128" s="118"/>
      <c r="E128" s="101" t="e">
        <f t="shared" si="5"/>
        <v>#REF!</v>
      </c>
      <c r="F128" s="6" t="s">
        <v>6</v>
      </c>
    </row>
    <row r="129" spans="1:6" x14ac:dyDescent="0.3">
      <c r="A129" s="60" t="e">
        <f>#REF!</f>
        <v>#REF!</v>
      </c>
      <c r="B129" s="5"/>
      <c r="C129" s="4" t="e">
        <f t="shared" si="4"/>
        <v>#REF!</v>
      </c>
      <c r="D129" s="5" t="s">
        <v>10</v>
      </c>
      <c r="E129" s="4" t="e">
        <f t="shared" si="5"/>
        <v>#REF!</v>
      </c>
      <c r="F129" s="6" t="s">
        <v>11</v>
      </c>
    </row>
    <row r="130" spans="1:6" x14ac:dyDescent="0.3">
      <c r="A130" s="60" t="e">
        <f>#REF!</f>
        <v>#REF!</v>
      </c>
      <c r="B130" s="5"/>
      <c r="C130" s="4" t="e">
        <f>IF(B130="",A130,CONCATENATE(A130," ",B130))</f>
        <v>#REF!</v>
      </c>
      <c r="D130" s="5"/>
      <c r="E130" s="4" t="e">
        <f>IF(D130="",C130,CONCATENATE(C130," ",D130))</f>
        <v>#REF!</v>
      </c>
      <c r="F130" s="6" t="s">
        <v>6</v>
      </c>
    </row>
    <row r="131" spans="1:6" x14ac:dyDescent="0.3">
      <c r="A131" s="60" t="e">
        <f>#REF!</f>
        <v>#REF!</v>
      </c>
      <c r="B131" s="5" t="s">
        <v>36</v>
      </c>
      <c r="C131" s="4" t="e">
        <f t="shared" si="4"/>
        <v>#REF!</v>
      </c>
      <c r="D131" s="5"/>
      <c r="E131" s="4" t="e">
        <f t="shared" si="5"/>
        <v>#REF!</v>
      </c>
      <c r="F131" s="6" t="s">
        <v>6</v>
      </c>
    </row>
    <row r="132" spans="1:6" x14ac:dyDescent="0.3">
      <c r="A132" s="60" t="e">
        <f>#REF!</f>
        <v>#REF!</v>
      </c>
      <c r="B132" s="21"/>
      <c r="C132" s="4" t="e">
        <f t="shared" si="4"/>
        <v>#REF!</v>
      </c>
      <c r="D132" s="5"/>
      <c r="E132" s="4" t="e">
        <f>IF(D132="",C132,CONCATENATE(C132," ",D132))</f>
        <v>#REF!</v>
      </c>
      <c r="F132" s="6" t="s">
        <v>6</v>
      </c>
    </row>
    <row r="133" spans="1:6" x14ac:dyDescent="0.3">
      <c r="A133" s="60" t="e">
        <f>#REF!</f>
        <v>#REF!</v>
      </c>
      <c r="B133" s="21"/>
      <c r="C133" s="4" t="e">
        <f t="shared" si="4"/>
        <v>#REF!</v>
      </c>
      <c r="D133" s="5" t="s">
        <v>19</v>
      </c>
      <c r="E133" s="4" t="e">
        <f t="shared" si="5"/>
        <v>#REF!</v>
      </c>
      <c r="F133" s="6" t="s">
        <v>19</v>
      </c>
    </row>
    <row r="134" spans="1:6" x14ac:dyDescent="0.3">
      <c r="A134" s="60" t="e">
        <f>#REF!</f>
        <v>#REF!</v>
      </c>
      <c r="B134" s="21" t="s">
        <v>37</v>
      </c>
      <c r="C134" s="4" t="e">
        <f>IF(B134="",A134,CONCATENATE(A134," ",B134))</f>
        <v>#REF!</v>
      </c>
      <c r="D134" s="5"/>
      <c r="E134" s="4" t="e">
        <f>IF(D134="",C134,CONCATENATE(C134," ",D134))</f>
        <v>#REF!</v>
      </c>
      <c r="F134" s="6" t="s">
        <v>6</v>
      </c>
    </row>
    <row r="135" spans="1:6" x14ac:dyDescent="0.3">
      <c r="A135" s="60" t="e">
        <f>#REF!</f>
        <v>#REF!</v>
      </c>
      <c r="B135" s="21" t="s">
        <v>38</v>
      </c>
      <c r="C135" s="4" t="e">
        <f t="shared" ref="C135:C154" si="6">IF(B135="",A135,CONCATENATE(A135," ",B135))</f>
        <v>#REF!</v>
      </c>
      <c r="D135" s="5"/>
      <c r="E135" s="4" t="e">
        <f t="shared" si="5"/>
        <v>#REF!</v>
      </c>
      <c r="F135" s="6" t="s">
        <v>6</v>
      </c>
    </row>
    <row r="136" spans="1:6" x14ac:dyDescent="0.3">
      <c r="A136" s="60" t="e">
        <f>#REF!</f>
        <v>#REF!</v>
      </c>
      <c r="B136" s="21"/>
      <c r="C136" s="4" t="e">
        <f>IF(B136="",A136,CONCATENATE(A136," ",B136))</f>
        <v>#REF!</v>
      </c>
      <c r="D136" s="5"/>
      <c r="E136" s="4" t="e">
        <f>IF(D136="",C136,CONCATENATE(C136," ",D136))</f>
        <v>#REF!</v>
      </c>
      <c r="F136" s="6" t="s">
        <v>6</v>
      </c>
    </row>
    <row r="137" spans="1:6" x14ac:dyDescent="0.3">
      <c r="A137" s="60" t="e">
        <f>#REF!</f>
        <v>#REF!</v>
      </c>
      <c r="B137" s="21"/>
      <c r="C137" s="4" t="e">
        <f t="shared" si="6"/>
        <v>#REF!</v>
      </c>
      <c r="D137" s="5"/>
      <c r="E137" s="4" t="e">
        <f t="shared" si="5"/>
        <v>#REF!</v>
      </c>
      <c r="F137" s="6" t="s">
        <v>6</v>
      </c>
    </row>
    <row r="138" spans="1:6" x14ac:dyDescent="0.3">
      <c r="A138" s="60" t="e">
        <f>#REF!</f>
        <v>#REF!</v>
      </c>
      <c r="B138" s="5"/>
      <c r="C138" s="4" t="e">
        <f t="shared" si="6"/>
        <v>#REF!</v>
      </c>
      <c r="D138" s="5"/>
      <c r="E138" s="4" t="e">
        <f t="shared" si="5"/>
        <v>#REF!</v>
      </c>
      <c r="F138" s="6" t="s">
        <v>6</v>
      </c>
    </row>
    <row r="139" spans="1:6" x14ac:dyDescent="0.3">
      <c r="A139" s="60" t="e">
        <f>#REF!</f>
        <v>#REF!</v>
      </c>
      <c r="B139" s="5"/>
      <c r="C139" s="4" t="e">
        <f t="shared" si="6"/>
        <v>#REF!</v>
      </c>
      <c r="D139" s="5"/>
      <c r="E139" s="4" t="e">
        <f t="shared" si="5"/>
        <v>#REF!</v>
      </c>
      <c r="F139" s="6" t="s">
        <v>6</v>
      </c>
    </row>
    <row r="140" spans="1:6" x14ac:dyDescent="0.3">
      <c r="A140" s="60" t="e">
        <f>#REF!</f>
        <v>#REF!</v>
      </c>
      <c r="B140" s="5" t="s">
        <v>28</v>
      </c>
      <c r="C140" s="4" t="e">
        <f t="shared" si="6"/>
        <v>#REF!</v>
      </c>
      <c r="D140" s="5"/>
      <c r="E140" s="4" t="e">
        <f t="shared" si="5"/>
        <v>#REF!</v>
      </c>
      <c r="F140" s="6" t="s">
        <v>6</v>
      </c>
    </row>
    <row r="141" spans="1:6" x14ac:dyDescent="0.3">
      <c r="A141" s="60" t="e">
        <f>#REF!</f>
        <v>#REF!</v>
      </c>
      <c r="B141" s="5" t="s">
        <v>18</v>
      </c>
      <c r="C141" s="4" t="e">
        <f t="shared" si="6"/>
        <v>#REF!</v>
      </c>
      <c r="D141" s="5"/>
      <c r="E141" s="4" t="e">
        <f t="shared" si="5"/>
        <v>#REF!</v>
      </c>
      <c r="F141" s="6" t="s">
        <v>6</v>
      </c>
    </row>
    <row r="142" spans="1:6" x14ac:dyDescent="0.3">
      <c r="A142" s="60" t="e">
        <f>#REF!</f>
        <v>#REF!</v>
      </c>
      <c r="B142" s="5" t="s">
        <v>29</v>
      </c>
      <c r="C142" s="4" t="e">
        <f t="shared" si="6"/>
        <v>#REF!</v>
      </c>
      <c r="D142" s="5"/>
      <c r="E142" s="4" t="e">
        <f t="shared" si="5"/>
        <v>#REF!</v>
      </c>
      <c r="F142" s="6" t="s">
        <v>6</v>
      </c>
    </row>
    <row r="143" spans="1:6" x14ac:dyDescent="0.3">
      <c r="A143" s="60" t="e">
        <f>#REF!</f>
        <v>#REF!</v>
      </c>
      <c r="B143" s="5"/>
      <c r="C143" s="8" t="e">
        <f t="shared" si="6"/>
        <v>#REF!</v>
      </c>
      <c r="D143" s="6"/>
      <c r="E143" s="8" t="e">
        <f t="shared" si="5"/>
        <v>#REF!</v>
      </c>
      <c r="F143" s="6" t="s">
        <v>11</v>
      </c>
    </row>
    <row r="144" spans="1:6" x14ac:dyDescent="0.3">
      <c r="A144" s="60" t="e">
        <f>#REF!</f>
        <v>#REF!</v>
      </c>
      <c r="B144" s="5"/>
      <c r="C144" s="4" t="e">
        <f>IF(B144="",A144,CONCATENATE(A144," ",B144))</f>
        <v>#REF!</v>
      </c>
      <c r="D144" s="5"/>
      <c r="E144" s="4" t="e">
        <f t="shared" si="5"/>
        <v>#REF!</v>
      </c>
      <c r="F144" s="6" t="s">
        <v>6</v>
      </c>
    </row>
    <row r="145" spans="1:7" x14ac:dyDescent="0.3">
      <c r="A145" s="60" t="e">
        <f>#REF!</f>
        <v>#REF!</v>
      </c>
      <c r="B145" s="5"/>
      <c r="C145" s="4" t="e">
        <f t="shared" si="6"/>
        <v>#REF!</v>
      </c>
      <c r="D145" s="5" t="s">
        <v>39</v>
      </c>
      <c r="E145" s="13" t="e">
        <f t="shared" si="5"/>
        <v>#REF!</v>
      </c>
      <c r="F145" s="6" t="s">
        <v>6</v>
      </c>
    </row>
    <row r="146" spans="1:7" x14ac:dyDescent="0.3">
      <c r="A146" s="60" t="e">
        <f>#REF!</f>
        <v>#REF!</v>
      </c>
      <c r="B146" s="5"/>
      <c r="C146" s="13" t="e">
        <f>IF(B146="",A146,CONCATENATE(A146," ",B146))</f>
        <v>#REF!</v>
      </c>
      <c r="D146" s="5"/>
      <c r="E146" s="13" t="e">
        <f>IF(D146="",C146,CONCATENATE(C146," ",D146))</f>
        <v>#REF!</v>
      </c>
      <c r="F146" s="6" t="s">
        <v>6</v>
      </c>
    </row>
    <row r="147" spans="1:7" x14ac:dyDescent="0.3">
      <c r="A147" s="60" t="e">
        <f>#REF!</f>
        <v>#REF!</v>
      </c>
      <c r="B147" s="5"/>
      <c r="C147" s="13" t="e">
        <f t="shared" si="6"/>
        <v>#REF!</v>
      </c>
      <c r="D147" s="5"/>
      <c r="E147" s="13" t="e">
        <f t="shared" si="5"/>
        <v>#REF!</v>
      </c>
      <c r="F147" s="6" t="s">
        <v>6</v>
      </c>
    </row>
    <row r="148" spans="1:7" x14ac:dyDescent="0.3">
      <c r="A148" s="60" t="e">
        <f>#REF!</f>
        <v>#REF!</v>
      </c>
      <c r="B148" s="5"/>
      <c r="C148" s="13" t="e">
        <f t="shared" si="6"/>
        <v>#REF!</v>
      </c>
      <c r="D148" s="5"/>
      <c r="E148" s="13" t="e">
        <f t="shared" si="5"/>
        <v>#REF!</v>
      </c>
      <c r="F148" s="6" t="s">
        <v>6</v>
      </c>
    </row>
    <row r="149" spans="1:7" x14ac:dyDescent="0.3">
      <c r="A149" s="60" t="e">
        <f>#REF!</f>
        <v>#REF!</v>
      </c>
      <c r="B149" s="5" t="s">
        <v>40</v>
      </c>
      <c r="C149" s="101" t="e">
        <f t="shared" si="6"/>
        <v>#REF!</v>
      </c>
      <c r="D149" s="118"/>
      <c r="E149" s="101" t="e">
        <f t="shared" si="5"/>
        <v>#REF!</v>
      </c>
      <c r="F149" s="6" t="s">
        <v>6</v>
      </c>
    </row>
    <row r="150" spans="1:7" x14ac:dyDescent="0.3">
      <c r="A150" s="60" t="e">
        <f>#REF!</f>
        <v>#REF!</v>
      </c>
      <c r="B150" s="5" t="s">
        <v>41</v>
      </c>
      <c r="C150" s="13" t="e">
        <f>IF(B150="",A150,CONCATENATE(A150," ",B150))</f>
        <v>#REF!</v>
      </c>
      <c r="D150" s="5"/>
      <c r="E150" s="13" t="e">
        <f t="shared" si="5"/>
        <v>#REF!</v>
      </c>
      <c r="F150" s="6" t="s">
        <v>6</v>
      </c>
    </row>
    <row r="151" spans="1:7" x14ac:dyDescent="0.3">
      <c r="A151" s="60" t="e">
        <f>#REF!</f>
        <v>#REF!</v>
      </c>
      <c r="B151" s="5" t="s">
        <v>42</v>
      </c>
      <c r="C151" s="13" t="e">
        <f>IF(B151="",A151,CONCATENATE(A151," ",B151))</f>
        <v>#REF!</v>
      </c>
      <c r="D151" s="5"/>
      <c r="E151" s="13" t="e">
        <f t="shared" si="5"/>
        <v>#REF!</v>
      </c>
      <c r="F151" s="6" t="s">
        <v>6</v>
      </c>
    </row>
    <row r="152" spans="1:7" x14ac:dyDescent="0.3">
      <c r="A152" s="60" t="e">
        <f>#REF!</f>
        <v>#REF!</v>
      </c>
      <c r="B152" s="5"/>
      <c r="C152" s="13" t="e">
        <f>IF(B152="",A152,CONCATENATE(A152," ",B152))</f>
        <v>#REF!</v>
      </c>
      <c r="D152" s="5"/>
      <c r="E152" s="13" t="e">
        <f>IF(D152="",C152,CONCATENATE(C152," ",D152))</f>
        <v>#REF!</v>
      </c>
      <c r="F152" s="6" t="s">
        <v>6</v>
      </c>
    </row>
    <row r="153" spans="1:7" x14ac:dyDescent="0.3">
      <c r="A153" s="60" t="e">
        <f>#REF!</f>
        <v>#REF!</v>
      </c>
      <c r="B153" s="5"/>
      <c r="C153" s="13" t="e">
        <f t="shared" si="6"/>
        <v>#REF!</v>
      </c>
      <c r="D153" s="5"/>
      <c r="E153" s="13" t="e">
        <f t="shared" si="5"/>
        <v>#REF!</v>
      </c>
      <c r="F153" s="6" t="s">
        <v>6</v>
      </c>
      <c r="G153" s="168"/>
    </row>
    <row r="154" spans="1:7" x14ac:dyDescent="0.3">
      <c r="A154" s="60" t="e">
        <f>#REF!</f>
        <v>#REF!</v>
      </c>
      <c r="B154" s="5" t="s">
        <v>43</v>
      </c>
      <c r="C154" s="13" t="e">
        <f t="shared" si="6"/>
        <v>#REF!</v>
      </c>
      <c r="D154" s="5"/>
      <c r="E154" s="13" t="e">
        <f t="shared" si="5"/>
        <v>#REF!</v>
      </c>
      <c r="F154" s="6" t="s">
        <v>6</v>
      </c>
    </row>
    <row r="155" spans="1:7" x14ac:dyDescent="0.3">
      <c r="A155" s="60" t="e">
        <f>#REF!</f>
        <v>#REF!</v>
      </c>
      <c r="B155" s="5"/>
      <c r="C155" s="101" t="e">
        <f>IF(B155="",A155,CONCATENATE(A155," ",B155))</f>
        <v>#REF!</v>
      </c>
      <c r="D155" s="118"/>
      <c r="E155" s="101" t="e">
        <f>IF(D155="",C155,CONCATENATE(C155," ",D155))</f>
        <v>#REF!</v>
      </c>
      <c r="F155" s="6" t="s">
        <v>6</v>
      </c>
    </row>
    <row r="156" spans="1:7" x14ac:dyDescent="0.3">
      <c r="A156" s="60" t="e">
        <f>#REF!</f>
        <v>#REF!</v>
      </c>
      <c r="B156" s="5"/>
      <c r="C156" s="101" t="e">
        <f>IF(B156="",A156,CONCATENATE(A156," ",B156))</f>
        <v>#REF!</v>
      </c>
      <c r="D156" s="118"/>
      <c r="E156" s="101" t="e">
        <f t="shared" si="5"/>
        <v>#REF!</v>
      </c>
      <c r="F156" s="6" t="s">
        <v>6</v>
      </c>
    </row>
    <row r="157" spans="1:7" x14ac:dyDescent="0.3">
      <c r="A157" s="60" t="e">
        <f>#REF!</f>
        <v>#REF!</v>
      </c>
      <c r="B157" s="5"/>
      <c r="C157" s="101" t="e">
        <f>IF(B157="",A157,CONCATENATE(A157," ",B157))</f>
        <v>#REF!</v>
      </c>
      <c r="D157" s="118"/>
      <c r="E157" s="101" t="e">
        <f>IF(D157="",C157,CONCATENATE(C157," ",D157))</f>
        <v>#REF!</v>
      </c>
      <c r="F157" s="6" t="s">
        <v>11</v>
      </c>
    </row>
    <row r="158" spans="1:7" x14ac:dyDescent="0.3">
      <c r="A158" s="60" t="e">
        <f>#REF!</f>
        <v>#REF!</v>
      </c>
      <c r="B158" s="5"/>
      <c r="C158" s="13" t="e">
        <f>IF(B158="",A158,CONCATENATE(A158," ",B158))</f>
        <v>#REF!</v>
      </c>
      <c r="D158" s="5"/>
      <c r="E158" s="13" t="e">
        <f t="shared" si="5"/>
        <v>#REF!</v>
      </c>
      <c r="F158" s="6" t="s">
        <v>6</v>
      </c>
    </row>
    <row r="159" spans="1:7" x14ac:dyDescent="0.3">
      <c r="A159" s="60" t="e">
        <f>#REF!</f>
        <v>#REF!</v>
      </c>
      <c r="B159" s="5"/>
      <c r="C159" s="8" t="e">
        <f>IF(B159="",A159,CONCATENATE(A159," ",B159))</f>
        <v>#REF!</v>
      </c>
      <c r="D159" s="6"/>
      <c r="E159" s="8" t="e">
        <f t="shared" si="5"/>
        <v>#REF!</v>
      </c>
      <c r="F159" s="6" t="s">
        <v>6</v>
      </c>
    </row>
    <row r="160" spans="1:7" x14ac:dyDescent="0.3">
      <c r="A160" s="14">
        <f>ROWS(A5:A159)</f>
        <v>155</v>
      </c>
      <c r="C160" s="14">
        <f>ROWS(C5:C159)</f>
        <v>155</v>
      </c>
      <c r="D160" s="10"/>
      <c r="E160" s="14"/>
    </row>
    <row r="161" spans="1:6" x14ac:dyDescent="0.3">
      <c r="A161" s="14"/>
      <c r="D161" s="5"/>
      <c r="E161" s="4" t="s">
        <v>44</v>
      </c>
    </row>
    <row r="162" spans="1:6" x14ac:dyDescent="0.3">
      <c r="D162" s="5"/>
      <c r="E162" s="153" t="s">
        <v>0</v>
      </c>
      <c r="F162" s="154"/>
    </row>
    <row r="163" spans="1:6" x14ac:dyDescent="0.3">
      <c r="A163" s="150"/>
      <c r="B163" s="150"/>
      <c r="C163" s="150"/>
      <c r="D163" s="151"/>
      <c r="E163" s="152" t="s">
        <v>45</v>
      </c>
      <c r="F163" s="151"/>
    </row>
    <row r="164" spans="1:6" x14ac:dyDescent="0.3">
      <c r="A164" s="14"/>
      <c r="C164" s="14"/>
      <c r="D164" s="10"/>
      <c r="E164" s="14"/>
    </row>
    <row r="165" spans="1:6" x14ac:dyDescent="0.3">
      <c r="A165" s="14"/>
      <c r="B165" s="4"/>
      <c r="D165" s="5"/>
      <c r="E165" s="4" t="s">
        <v>46</v>
      </c>
      <c r="F165" s="5"/>
    </row>
    <row r="166" spans="1:6" x14ac:dyDescent="0.3">
      <c r="D166" s="5"/>
      <c r="E166" s="4" t="s">
        <v>47</v>
      </c>
    </row>
    <row r="167" spans="1:6" x14ac:dyDescent="0.3">
      <c r="D167" s="5"/>
      <c r="E167" s="84" t="s">
        <v>48</v>
      </c>
      <c r="F167" s="85"/>
    </row>
    <row r="168" spans="1:6" x14ac:dyDescent="0.3">
      <c r="D168" s="5"/>
      <c r="E168" s="84" t="s">
        <v>49</v>
      </c>
      <c r="F168" s="85"/>
    </row>
    <row r="169" spans="1:6" x14ac:dyDescent="0.3">
      <c r="D169" s="5"/>
      <c r="E169" s="84" t="s">
        <v>50</v>
      </c>
      <c r="F169" s="85"/>
    </row>
    <row r="171" spans="1:6" x14ac:dyDescent="0.3">
      <c r="C171" s="88"/>
      <c r="D171" s="6"/>
      <c r="E171" s="88"/>
      <c r="F171" s="6" t="s">
        <v>6</v>
      </c>
    </row>
    <row r="172" spans="1:6" x14ac:dyDescent="0.3">
      <c r="C172" s="88"/>
      <c r="D172" s="6"/>
      <c r="E172" s="88"/>
      <c r="F172" s="6" t="s">
        <v>6</v>
      </c>
    </row>
    <row r="173" spans="1:6" x14ac:dyDescent="0.3">
      <c r="A173" s="4"/>
      <c r="B173" s="4"/>
      <c r="C173" s="88"/>
      <c r="D173" s="6"/>
      <c r="E173" s="88"/>
      <c r="F173" s="6" t="s">
        <v>6</v>
      </c>
    </row>
    <row r="174" spans="1:6" x14ac:dyDescent="0.3">
      <c r="A174" s="4"/>
      <c r="B174" s="4"/>
      <c r="C174" s="88"/>
      <c r="D174" s="6"/>
      <c r="E174" s="88"/>
      <c r="F174" s="6" t="s">
        <v>11</v>
      </c>
    </row>
    <row r="175" spans="1:6" x14ac:dyDescent="0.3">
      <c r="A175" s="4"/>
      <c r="B175" s="4"/>
      <c r="C175" s="88"/>
      <c r="D175" s="6"/>
      <c r="E175" s="88"/>
      <c r="F175" s="6" t="s">
        <v>6</v>
      </c>
    </row>
    <row r="176" spans="1:6" x14ac:dyDescent="0.3">
      <c r="A176" s="4"/>
      <c r="B176" s="4"/>
      <c r="C176" s="88"/>
      <c r="D176" s="6"/>
      <c r="E176" s="88"/>
      <c r="F176" s="6" t="s">
        <v>11</v>
      </c>
    </row>
    <row r="177" spans="1:6" x14ac:dyDescent="0.3">
      <c r="A177" s="4"/>
      <c r="B177" s="4"/>
      <c r="C177" s="88"/>
      <c r="D177" s="6"/>
      <c r="E177" s="88"/>
      <c r="F177" s="6" t="s">
        <v>51</v>
      </c>
    </row>
    <row r="178" spans="1:6" x14ac:dyDescent="0.3">
      <c r="A178" s="4"/>
      <c r="B178" s="4"/>
    </row>
    <row r="179" spans="1:6" x14ac:dyDescent="0.3">
      <c r="A179" s="4"/>
      <c r="B179" s="4"/>
    </row>
    <row r="180" spans="1:6" x14ac:dyDescent="0.3">
      <c r="A180" s="4"/>
      <c r="B180" s="4"/>
    </row>
    <row r="181" spans="1:6" x14ac:dyDescent="0.3">
      <c r="A181" s="4"/>
      <c r="B181" s="4"/>
    </row>
    <row r="182" spans="1:6" x14ac:dyDescent="0.3">
      <c r="A182" s="4"/>
      <c r="B182" s="4"/>
    </row>
    <row r="183" spans="1:6" x14ac:dyDescent="0.3">
      <c r="A183" s="4"/>
      <c r="B183" s="4"/>
    </row>
    <row r="184" spans="1:6" x14ac:dyDescent="0.3">
      <c r="A184" s="4"/>
      <c r="B184" s="4"/>
    </row>
    <row r="185" spans="1:6" x14ac:dyDescent="0.3">
      <c r="A185" s="4"/>
      <c r="B185" s="4"/>
    </row>
    <row r="186" spans="1:6" x14ac:dyDescent="0.3">
      <c r="A186" s="4"/>
      <c r="B186" s="4"/>
    </row>
    <row r="187" spans="1:6" x14ac:dyDescent="0.3">
      <c r="A187" s="4"/>
      <c r="B187" s="4"/>
    </row>
    <row r="188" spans="1:6" x14ac:dyDescent="0.3">
      <c r="A188" s="4"/>
      <c r="B188" s="4"/>
    </row>
    <row r="205" spans="1:5" x14ac:dyDescent="0.3">
      <c r="A205" s="4"/>
      <c r="B205" s="4"/>
    </row>
    <row r="206" spans="1:5" x14ac:dyDescent="0.3">
      <c r="A206" s="4"/>
      <c r="B206" s="4"/>
    </row>
    <row r="207" spans="1:5" x14ac:dyDescent="0.3">
      <c r="A207" s="4"/>
      <c r="B207" s="4"/>
      <c r="C207" s="22"/>
      <c r="E207" s="22"/>
    </row>
    <row r="208" spans="1:5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</sheetData>
  <dataValidations disablePrompts="1" count="1">
    <dataValidation type="list" allowBlank="1" showInputMessage="1" showErrorMessage="1" sqref="F171:F177 F5:F159" xr:uid="{2E9519E5-52B0-4EFD-AA3A-76AC060928DC}">
      <formula1>Type_de_Site</formula1>
    </dataValidation>
  </dataValidations>
  <hyperlinks>
    <hyperlink ref="G9" location="'Albi Dzeta FE'!A1" display="Albi Dzeta FE" xr:uid="{C7E625FA-6438-4A89-8549-B9CD5DD85817}"/>
    <hyperlink ref="G11" location="'Annecy FE'!A1" display="Annecy FE" xr:uid="{B3C18F5B-1151-4D07-AA91-54B8F1CC292E}"/>
    <hyperlink ref="G17" location="'Bordeaux Galilee FE'!A1" display="Bordeaux Galilee FE" xr:uid="{6AD7477F-95FB-4DD6-A912-42771C7015DE}"/>
  </hyperlink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7">
    <tabColor theme="7" tint="0.39997558519241921"/>
  </sheetPr>
  <dimension ref="A1:B24"/>
  <sheetViews>
    <sheetView workbookViewId="0">
      <pane ySplit="1" topLeftCell="A5" activePane="bottomLeft" state="frozen"/>
      <selection activeCell="N15" sqref="N15"/>
      <selection pane="bottomLeft" activeCell="N15" sqref="N15"/>
    </sheetView>
  </sheetViews>
  <sheetFormatPr baseColWidth="10" defaultColWidth="9.44140625" defaultRowHeight="14.4" outlineLevelRow="1" x14ac:dyDescent="0.3"/>
  <cols>
    <col min="1" max="1" width="10.5546875" bestFit="1" customWidth="1"/>
    <col min="2" max="2" width="141.44140625" bestFit="1" customWidth="1"/>
  </cols>
  <sheetData>
    <row r="1" spans="1:2" x14ac:dyDescent="0.3">
      <c r="A1" s="62" t="s">
        <v>52</v>
      </c>
      <c r="B1" s="90" t="s">
        <v>53</v>
      </c>
    </row>
    <row r="2" spans="1:2" hidden="1" outlineLevel="1" x14ac:dyDescent="0.3">
      <c r="A2">
        <v>2019</v>
      </c>
      <c r="B2" t="s">
        <v>54</v>
      </c>
    </row>
    <row r="3" spans="1:2" hidden="1" outlineLevel="1" x14ac:dyDescent="0.3">
      <c r="A3">
        <v>2019</v>
      </c>
      <c r="B3" t="s">
        <v>55</v>
      </c>
    </row>
    <row r="4" spans="1:2" hidden="1" outlineLevel="1" x14ac:dyDescent="0.3">
      <c r="A4">
        <v>2019</v>
      </c>
      <c r="B4" t="s">
        <v>56</v>
      </c>
    </row>
    <row r="5" spans="1:2" hidden="1" outlineLevel="1" x14ac:dyDescent="0.3">
      <c r="A5">
        <v>2019</v>
      </c>
      <c r="B5" t="s">
        <v>57</v>
      </c>
    </row>
    <row r="6" spans="1:2" hidden="1" outlineLevel="1" x14ac:dyDescent="0.3">
      <c r="A6">
        <v>2019</v>
      </c>
      <c r="B6" t="s">
        <v>58</v>
      </c>
    </row>
    <row r="7" spans="1:2" hidden="1" outlineLevel="1" x14ac:dyDescent="0.3">
      <c r="A7">
        <v>2019</v>
      </c>
      <c r="B7" t="s">
        <v>59</v>
      </c>
    </row>
    <row r="8" spans="1:2" hidden="1" outlineLevel="1" x14ac:dyDescent="0.3">
      <c r="A8">
        <v>2019</v>
      </c>
      <c r="B8" t="s">
        <v>60</v>
      </c>
    </row>
    <row r="9" spans="1:2" collapsed="1" x14ac:dyDescent="0.3">
      <c r="A9">
        <v>2020</v>
      </c>
      <c r="B9" t="s">
        <v>61</v>
      </c>
    </row>
    <row r="10" spans="1:2" hidden="1" outlineLevel="1" x14ac:dyDescent="0.3">
      <c r="A10">
        <v>2020</v>
      </c>
      <c r="B10" t="s">
        <v>62</v>
      </c>
    </row>
    <row r="11" spans="1:2" hidden="1" outlineLevel="1" x14ac:dyDescent="0.3">
      <c r="A11">
        <v>2020</v>
      </c>
      <c r="B11" t="s">
        <v>63</v>
      </c>
    </row>
    <row r="12" spans="1:2" hidden="1" outlineLevel="1" x14ac:dyDescent="0.3">
      <c r="A12">
        <v>2020</v>
      </c>
      <c r="B12" t="s">
        <v>64</v>
      </c>
    </row>
    <row r="13" spans="1:2" hidden="1" outlineLevel="1" x14ac:dyDescent="0.3">
      <c r="A13">
        <v>2020</v>
      </c>
      <c r="B13" t="s">
        <v>65</v>
      </c>
    </row>
    <row r="14" spans="1:2" hidden="1" outlineLevel="1" x14ac:dyDescent="0.3">
      <c r="A14">
        <v>2020</v>
      </c>
      <c r="B14" t="s">
        <v>66</v>
      </c>
    </row>
    <row r="15" spans="1:2" hidden="1" outlineLevel="1" x14ac:dyDescent="0.3">
      <c r="A15">
        <v>2020</v>
      </c>
      <c r="B15" t="s">
        <v>67</v>
      </c>
    </row>
    <row r="16" spans="1:2" hidden="1" outlineLevel="1" x14ac:dyDescent="0.3">
      <c r="A16">
        <v>2020</v>
      </c>
      <c r="B16" t="s">
        <v>68</v>
      </c>
    </row>
    <row r="17" spans="1:2" hidden="1" outlineLevel="1" x14ac:dyDescent="0.3">
      <c r="A17">
        <v>2020</v>
      </c>
      <c r="B17" t="s">
        <v>69</v>
      </c>
    </row>
    <row r="18" spans="1:2" hidden="1" outlineLevel="1" x14ac:dyDescent="0.3">
      <c r="A18">
        <v>2020</v>
      </c>
      <c r="B18" t="s">
        <v>70</v>
      </c>
    </row>
    <row r="19" spans="1:2" hidden="1" outlineLevel="1" x14ac:dyDescent="0.3">
      <c r="A19">
        <v>2020</v>
      </c>
      <c r="B19" t="s">
        <v>71</v>
      </c>
    </row>
    <row r="20" spans="1:2" hidden="1" outlineLevel="1" x14ac:dyDescent="0.3">
      <c r="A20">
        <v>2020</v>
      </c>
      <c r="B20" t="s">
        <v>72</v>
      </c>
    </row>
    <row r="21" spans="1:2" hidden="1" outlineLevel="1" x14ac:dyDescent="0.3">
      <c r="A21">
        <v>2020</v>
      </c>
      <c r="B21" t="s">
        <v>73</v>
      </c>
    </row>
    <row r="22" spans="1:2" hidden="1" outlineLevel="1" x14ac:dyDescent="0.3">
      <c r="A22">
        <v>2020</v>
      </c>
      <c r="B22" t="s">
        <v>74</v>
      </c>
    </row>
    <row r="23" spans="1:2" hidden="1" outlineLevel="1" x14ac:dyDescent="0.3">
      <c r="A23" s="161">
        <v>44151</v>
      </c>
      <c r="B23" t="s">
        <v>75</v>
      </c>
    </row>
    <row r="24" spans="1:2" collapsed="1" x14ac:dyDescent="0.3"/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36">
    <tabColor theme="7" tint="0.39997558519241921"/>
  </sheetPr>
  <dimension ref="A1:B584"/>
  <sheetViews>
    <sheetView topLeftCell="B90" workbookViewId="0">
      <selection activeCell="B111" sqref="B111"/>
    </sheetView>
  </sheetViews>
  <sheetFormatPr baseColWidth="10" defaultColWidth="8.5546875" defaultRowHeight="14.4" x14ac:dyDescent="0.3"/>
  <cols>
    <col min="1" max="1" width="97" customWidth="1"/>
    <col min="2" max="2" width="255.5546875" bestFit="1" customWidth="1"/>
  </cols>
  <sheetData>
    <row r="1" spans="1:2" x14ac:dyDescent="0.3">
      <c r="A1" s="164" t="s">
        <v>76</v>
      </c>
      <c r="B1" s="164" t="s">
        <v>77</v>
      </c>
    </row>
    <row r="2" spans="1:2" x14ac:dyDescent="0.3">
      <c r="A2" s="164" t="s">
        <v>78</v>
      </c>
      <c r="B2" s="164" t="s">
        <v>79</v>
      </c>
    </row>
    <row r="3" spans="1:2" x14ac:dyDescent="0.3">
      <c r="A3" s="164" t="s">
        <v>80</v>
      </c>
      <c r="B3" s="164" t="s">
        <v>81</v>
      </c>
    </row>
    <row r="4" spans="1:2" x14ac:dyDescent="0.3">
      <c r="A4" s="164" t="s">
        <v>82</v>
      </c>
      <c r="B4" s="164" t="s">
        <v>83</v>
      </c>
    </row>
    <row r="5" spans="1:2" x14ac:dyDescent="0.3">
      <c r="A5" s="164" t="s">
        <v>84</v>
      </c>
      <c r="B5" s="164" t="s">
        <v>85</v>
      </c>
    </row>
    <row r="6" spans="1:2" x14ac:dyDescent="0.3">
      <c r="A6" s="164" t="s">
        <v>86</v>
      </c>
      <c r="B6" s="164" t="s">
        <v>87</v>
      </c>
    </row>
    <row r="7" spans="1:2" x14ac:dyDescent="0.3">
      <c r="A7" s="164" t="s">
        <v>88</v>
      </c>
      <c r="B7" s="164" t="s">
        <v>89</v>
      </c>
    </row>
    <row r="8" spans="1:2" x14ac:dyDescent="0.3">
      <c r="A8" s="164" t="s">
        <v>90</v>
      </c>
      <c r="B8" s="164" t="s">
        <v>91</v>
      </c>
    </row>
    <row r="9" spans="1:2" x14ac:dyDescent="0.3">
      <c r="A9" s="164" t="s">
        <v>92</v>
      </c>
      <c r="B9" s="164" t="s">
        <v>93</v>
      </c>
    </row>
    <row r="10" spans="1:2" x14ac:dyDescent="0.3">
      <c r="A10" s="164" t="s">
        <v>94</v>
      </c>
      <c r="B10" s="164" t="s">
        <v>95</v>
      </c>
    </row>
    <row r="11" spans="1:2" x14ac:dyDescent="0.3">
      <c r="A11" s="164" t="s">
        <v>96</v>
      </c>
      <c r="B11" s="164" t="s">
        <v>97</v>
      </c>
    </row>
    <row r="12" spans="1:2" x14ac:dyDescent="0.3">
      <c r="A12" s="164" t="s">
        <v>98</v>
      </c>
      <c r="B12" s="164" t="s">
        <v>99</v>
      </c>
    </row>
    <row r="13" spans="1:2" x14ac:dyDescent="0.3">
      <c r="A13" s="164" t="s">
        <v>100</v>
      </c>
      <c r="B13" s="164" t="s">
        <v>101</v>
      </c>
    </row>
    <row r="14" spans="1:2" x14ac:dyDescent="0.3">
      <c r="A14" s="164" t="s">
        <v>102</v>
      </c>
      <c r="B14" s="164" t="s">
        <v>103</v>
      </c>
    </row>
    <row r="15" spans="1:2" x14ac:dyDescent="0.3">
      <c r="A15" s="164" t="s">
        <v>104</v>
      </c>
      <c r="B15" s="164" t="s">
        <v>105</v>
      </c>
    </row>
    <row r="16" spans="1:2" x14ac:dyDescent="0.3">
      <c r="A16" s="164" t="s">
        <v>106</v>
      </c>
      <c r="B16" s="164" t="s">
        <v>107</v>
      </c>
    </row>
    <row r="17" spans="1:2" x14ac:dyDescent="0.3">
      <c r="A17" s="164" t="s">
        <v>108</v>
      </c>
      <c r="B17" s="164" t="s">
        <v>109</v>
      </c>
    </row>
    <row r="18" spans="1:2" x14ac:dyDescent="0.3">
      <c r="A18" s="164" t="s">
        <v>110</v>
      </c>
      <c r="B18" s="164" t="s">
        <v>111</v>
      </c>
    </row>
    <row r="19" spans="1:2" x14ac:dyDescent="0.3">
      <c r="A19" s="164" t="s">
        <v>112</v>
      </c>
      <c r="B19" s="164" t="s">
        <v>113</v>
      </c>
    </row>
    <row r="20" spans="1:2" x14ac:dyDescent="0.3">
      <c r="A20" s="164" t="s">
        <v>114</v>
      </c>
      <c r="B20" s="164" t="s">
        <v>115</v>
      </c>
    </row>
    <row r="21" spans="1:2" x14ac:dyDescent="0.3">
      <c r="A21" s="164" t="s">
        <v>116</v>
      </c>
      <c r="B21" s="164" t="s">
        <v>117</v>
      </c>
    </row>
    <row r="22" spans="1:2" x14ac:dyDescent="0.3">
      <c r="A22" s="164" t="s">
        <v>118</v>
      </c>
      <c r="B22" s="164" t="s">
        <v>119</v>
      </c>
    </row>
    <row r="23" spans="1:2" x14ac:dyDescent="0.3">
      <c r="A23" s="164" t="s">
        <v>120</v>
      </c>
      <c r="B23" s="164" t="s">
        <v>121</v>
      </c>
    </row>
    <row r="24" spans="1:2" x14ac:dyDescent="0.3">
      <c r="A24" s="164" t="s">
        <v>122</v>
      </c>
      <c r="B24" s="164" t="s">
        <v>123</v>
      </c>
    </row>
    <row r="25" spans="1:2" x14ac:dyDescent="0.3">
      <c r="A25" s="164" t="s">
        <v>124</v>
      </c>
      <c r="B25" s="164" t="s">
        <v>125</v>
      </c>
    </row>
    <row r="26" spans="1:2" x14ac:dyDescent="0.3">
      <c r="A26" s="164" t="s">
        <v>126</v>
      </c>
      <c r="B26" s="164" t="s">
        <v>127</v>
      </c>
    </row>
    <row r="27" spans="1:2" x14ac:dyDescent="0.3">
      <c r="A27" s="164" t="s">
        <v>128</v>
      </c>
      <c r="B27" s="164" t="s">
        <v>129</v>
      </c>
    </row>
    <row r="28" spans="1:2" x14ac:dyDescent="0.3">
      <c r="A28" s="164" t="s">
        <v>130</v>
      </c>
      <c r="B28" s="164" t="s">
        <v>131</v>
      </c>
    </row>
    <row r="29" spans="1:2" x14ac:dyDescent="0.3">
      <c r="A29" s="164" t="s">
        <v>132</v>
      </c>
      <c r="B29" s="164" t="s">
        <v>133</v>
      </c>
    </row>
    <row r="30" spans="1:2" x14ac:dyDescent="0.3">
      <c r="A30" s="164" t="s">
        <v>134</v>
      </c>
      <c r="B30" s="164" t="s">
        <v>135</v>
      </c>
    </row>
    <row r="31" spans="1:2" x14ac:dyDescent="0.3">
      <c r="A31" s="164" t="s">
        <v>136</v>
      </c>
      <c r="B31" s="164" t="s">
        <v>137</v>
      </c>
    </row>
    <row r="32" spans="1:2" x14ac:dyDescent="0.3">
      <c r="A32" s="164" t="s">
        <v>138</v>
      </c>
      <c r="B32" s="164" t="s">
        <v>139</v>
      </c>
    </row>
    <row r="33" spans="1:2" x14ac:dyDescent="0.3">
      <c r="A33" s="164" t="s">
        <v>140</v>
      </c>
      <c r="B33" s="164" t="s">
        <v>141</v>
      </c>
    </row>
    <row r="34" spans="1:2" x14ac:dyDescent="0.3">
      <c r="A34" s="164" t="s">
        <v>142</v>
      </c>
      <c r="B34" s="164" t="s">
        <v>143</v>
      </c>
    </row>
    <row r="35" spans="1:2" x14ac:dyDescent="0.3">
      <c r="A35" s="164" t="s">
        <v>144</v>
      </c>
      <c r="B35" s="164" t="s">
        <v>145</v>
      </c>
    </row>
    <row r="36" spans="1:2" x14ac:dyDescent="0.3">
      <c r="A36" s="164" t="s">
        <v>146</v>
      </c>
      <c r="B36" s="164" t="s">
        <v>147</v>
      </c>
    </row>
    <row r="37" spans="1:2" x14ac:dyDescent="0.3">
      <c r="A37" s="164" t="s">
        <v>148</v>
      </c>
      <c r="B37" s="164" t="s">
        <v>149</v>
      </c>
    </row>
    <row r="38" spans="1:2" x14ac:dyDescent="0.3">
      <c r="A38" s="164" t="s">
        <v>150</v>
      </c>
      <c r="B38" s="164" t="s">
        <v>151</v>
      </c>
    </row>
    <row r="39" spans="1:2" x14ac:dyDescent="0.3">
      <c r="A39" s="166" t="s">
        <v>152</v>
      </c>
      <c r="B39" s="164" t="s">
        <v>153</v>
      </c>
    </row>
    <row r="40" spans="1:2" x14ac:dyDescent="0.3">
      <c r="A40" s="167" t="s">
        <v>154</v>
      </c>
      <c r="B40" s="164" t="s">
        <v>155</v>
      </c>
    </row>
    <row r="41" spans="1:2" x14ac:dyDescent="0.3">
      <c r="A41" s="167" t="s">
        <v>156</v>
      </c>
      <c r="B41" s="164" t="s">
        <v>157</v>
      </c>
    </row>
    <row r="42" spans="1:2" x14ac:dyDescent="0.3">
      <c r="A42" s="167" t="s">
        <v>158</v>
      </c>
      <c r="B42" s="164" t="s">
        <v>159</v>
      </c>
    </row>
    <row r="43" spans="1:2" x14ac:dyDescent="0.3">
      <c r="A43" s="167" t="s">
        <v>160</v>
      </c>
      <c r="B43" s="164" t="s">
        <v>161</v>
      </c>
    </row>
    <row r="44" spans="1:2" x14ac:dyDescent="0.3">
      <c r="A44" s="167" t="s">
        <v>162</v>
      </c>
      <c r="B44" s="164" t="s">
        <v>163</v>
      </c>
    </row>
    <row r="45" spans="1:2" x14ac:dyDescent="0.3">
      <c r="A45" s="167" t="s">
        <v>164</v>
      </c>
      <c r="B45" s="164" t="s">
        <v>165</v>
      </c>
    </row>
    <row r="46" spans="1:2" x14ac:dyDescent="0.3">
      <c r="A46" s="167" t="s">
        <v>166</v>
      </c>
      <c r="B46" s="164" t="s">
        <v>167</v>
      </c>
    </row>
    <row r="47" spans="1:2" x14ac:dyDescent="0.3">
      <c r="A47" s="167" t="s">
        <v>168</v>
      </c>
      <c r="B47" s="164" t="s">
        <v>169</v>
      </c>
    </row>
    <row r="48" spans="1:2" x14ac:dyDescent="0.3">
      <c r="A48" s="164" t="s">
        <v>170</v>
      </c>
      <c r="B48" s="164" t="s">
        <v>171</v>
      </c>
    </row>
    <row r="49" spans="1:2" x14ac:dyDescent="0.3">
      <c r="A49" s="167" t="s">
        <v>172</v>
      </c>
      <c r="B49" s="164" t="s">
        <v>173</v>
      </c>
    </row>
    <row r="50" spans="1:2" x14ac:dyDescent="0.3">
      <c r="A50" s="164" t="s">
        <v>174</v>
      </c>
      <c r="B50" s="164" t="s">
        <v>175</v>
      </c>
    </row>
    <row r="51" spans="1:2" x14ac:dyDescent="0.3">
      <c r="A51" s="164" t="s">
        <v>176</v>
      </c>
      <c r="B51" s="164" t="s">
        <v>177</v>
      </c>
    </row>
    <row r="52" spans="1:2" x14ac:dyDescent="0.3">
      <c r="A52" s="164" t="s">
        <v>178</v>
      </c>
      <c r="B52" s="164" t="s">
        <v>179</v>
      </c>
    </row>
    <row r="53" spans="1:2" x14ac:dyDescent="0.3">
      <c r="A53" s="164" t="s">
        <v>180</v>
      </c>
      <c r="B53" s="164" t="s">
        <v>181</v>
      </c>
    </row>
    <row r="54" spans="1:2" x14ac:dyDescent="0.3">
      <c r="A54" s="164" t="s">
        <v>182</v>
      </c>
      <c r="B54" s="164" t="s">
        <v>183</v>
      </c>
    </row>
    <row r="55" spans="1:2" x14ac:dyDescent="0.3">
      <c r="A55" s="164" t="s">
        <v>184</v>
      </c>
      <c r="B55" s="164" t="s">
        <v>185</v>
      </c>
    </row>
    <row r="56" spans="1:2" x14ac:dyDescent="0.3">
      <c r="A56" s="164" t="s">
        <v>186</v>
      </c>
      <c r="B56" s="164" t="s">
        <v>187</v>
      </c>
    </row>
    <row r="57" spans="1:2" x14ac:dyDescent="0.3">
      <c r="A57" s="164" t="s">
        <v>188</v>
      </c>
      <c r="B57" s="164" t="s">
        <v>189</v>
      </c>
    </row>
    <row r="58" spans="1:2" x14ac:dyDescent="0.3">
      <c r="A58" s="164" t="s">
        <v>190</v>
      </c>
      <c r="B58" s="164" t="s">
        <v>191</v>
      </c>
    </row>
    <row r="59" spans="1:2" x14ac:dyDescent="0.3">
      <c r="A59" s="164" t="s">
        <v>192</v>
      </c>
      <c r="B59" s="164" t="s">
        <v>193</v>
      </c>
    </row>
    <row r="60" spans="1:2" x14ac:dyDescent="0.3">
      <c r="A60" s="164" t="s">
        <v>194</v>
      </c>
      <c r="B60" s="164" t="s">
        <v>195</v>
      </c>
    </row>
    <row r="61" spans="1:2" x14ac:dyDescent="0.3">
      <c r="A61" s="164" t="s">
        <v>196</v>
      </c>
      <c r="B61" s="164" t="s">
        <v>197</v>
      </c>
    </row>
    <row r="62" spans="1:2" x14ac:dyDescent="0.3">
      <c r="A62" s="164" t="s">
        <v>198</v>
      </c>
      <c r="B62" s="164" t="s">
        <v>199</v>
      </c>
    </row>
    <row r="63" spans="1:2" x14ac:dyDescent="0.3">
      <c r="A63" s="164" t="s">
        <v>200</v>
      </c>
      <c r="B63" s="164" t="s">
        <v>201</v>
      </c>
    </row>
    <row r="64" spans="1:2" x14ac:dyDescent="0.3">
      <c r="A64" s="164" t="s">
        <v>202</v>
      </c>
      <c r="B64" s="164" t="s">
        <v>203</v>
      </c>
    </row>
    <row r="65" spans="1:2" x14ac:dyDescent="0.3">
      <c r="A65" s="164" t="s">
        <v>204</v>
      </c>
      <c r="B65" s="164" t="s">
        <v>205</v>
      </c>
    </row>
    <row r="66" spans="1:2" x14ac:dyDescent="0.3">
      <c r="A66" s="164" t="s">
        <v>206</v>
      </c>
      <c r="B66" s="164" t="s">
        <v>207</v>
      </c>
    </row>
    <row r="67" spans="1:2" x14ac:dyDescent="0.3">
      <c r="A67" s="164" t="s">
        <v>208</v>
      </c>
      <c r="B67" s="164" t="s">
        <v>209</v>
      </c>
    </row>
    <row r="68" spans="1:2" x14ac:dyDescent="0.3">
      <c r="A68" s="164" t="s">
        <v>210</v>
      </c>
      <c r="B68" s="164" t="s">
        <v>211</v>
      </c>
    </row>
    <row r="69" spans="1:2" x14ac:dyDescent="0.3">
      <c r="A69" s="164" t="s">
        <v>212</v>
      </c>
      <c r="B69" s="164" t="s">
        <v>213</v>
      </c>
    </row>
    <row r="70" spans="1:2" x14ac:dyDescent="0.3">
      <c r="A70" s="164" t="s">
        <v>214</v>
      </c>
      <c r="B70" s="164" t="s">
        <v>215</v>
      </c>
    </row>
    <row r="71" spans="1:2" x14ac:dyDescent="0.3">
      <c r="A71" s="164" t="s">
        <v>216</v>
      </c>
      <c r="B71" s="164" t="s">
        <v>217</v>
      </c>
    </row>
    <row r="72" spans="1:2" x14ac:dyDescent="0.3">
      <c r="A72" s="164" t="s">
        <v>218</v>
      </c>
      <c r="B72" s="164" t="s">
        <v>219</v>
      </c>
    </row>
    <row r="73" spans="1:2" x14ac:dyDescent="0.3">
      <c r="A73" s="164" t="s">
        <v>220</v>
      </c>
      <c r="B73" s="164" t="s">
        <v>221</v>
      </c>
    </row>
    <row r="74" spans="1:2" x14ac:dyDescent="0.3">
      <c r="A74" s="164" t="s">
        <v>222</v>
      </c>
      <c r="B74" s="164" t="s">
        <v>223</v>
      </c>
    </row>
    <row r="75" spans="1:2" x14ac:dyDescent="0.3">
      <c r="A75" s="164" t="s">
        <v>224</v>
      </c>
      <c r="B75" s="164" t="s">
        <v>225</v>
      </c>
    </row>
    <row r="76" spans="1:2" x14ac:dyDescent="0.3">
      <c r="A76" s="164" t="s">
        <v>226</v>
      </c>
      <c r="B76" s="164" t="s">
        <v>227</v>
      </c>
    </row>
    <row r="77" spans="1:2" x14ac:dyDescent="0.3">
      <c r="A77" s="164" t="s">
        <v>228</v>
      </c>
      <c r="B77" s="164" t="s">
        <v>229</v>
      </c>
    </row>
    <row r="78" spans="1:2" x14ac:dyDescent="0.3">
      <c r="A78" s="164" t="s">
        <v>230</v>
      </c>
      <c r="B78" s="164" t="s">
        <v>231</v>
      </c>
    </row>
    <row r="79" spans="1:2" x14ac:dyDescent="0.3">
      <c r="A79" s="164" t="s">
        <v>232</v>
      </c>
      <c r="B79" s="164" t="s">
        <v>233</v>
      </c>
    </row>
    <row r="80" spans="1:2" x14ac:dyDescent="0.3">
      <c r="A80" s="164" t="s">
        <v>234</v>
      </c>
      <c r="B80" s="164" t="s">
        <v>235</v>
      </c>
    </row>
    <row r="81" spans="1:2" x14ac:dyDescent="0.3">
      <c r="A81" s="164" t="s">
        <v>236</v>
      </c>
      <c r="B81" s="164" t="s">
        <v>237</v>
      </c>
    </row>
    <row r="82" spans="1:2" x14ac:dyDescent="0.3">
      <c r="A82" s="164" t="s">
        <v>238</v>
      </c>
      <c r="B82" s="164" t="s">
        <v>239</v>
      </c>
    </row>
    <row r="83" spans="1:2" x14ac:dyDescent="0.3">
      <c r="A83" s="164" t="s">
        <v>240</v>
      </c>
      <c r="B83" s="164" t="s">
        <v>241</v>
      </c>
    </row>
    <row r="84" spans="1:2" x14ac:dyDescent="0.3">
      <c r="A84" s="164" t="s">
        <v>242</v>
      </c>
      <c r="B84" s="164" t="s">
        <v>243</v>
      </c>
    </row>
    <row r="85" spans="1:2" x14ac:dyDescent="0.3">
      <c r="A85" s="164" t="s">
        <v>244</v>
      </c>
      <c r="B85" s="164" t="s">
        <v>245</v>
      </c>
    </row>
    <row r="86" spans="1:2" x14ac:dyDescent="0.3">
      <c r="A86" s="164" t="s">
        <v>246</v>
      </c>
      <c r="B86" s="164" t="s">
        <v>247</v>
      </c>
    </row>
    <row r="87" spans="1:2" x14ac:dyDescent="0.3">
      <c r="A87" s="164" t="s">
        <v>248</v>
      </c>
      <c r="B87" s="164" t="s">
        <v>249</v>
      </c>
    </row>
    <row r="88" spans="1:2" x14ac:dyDescent="0.3">
      <c r="A88" s="164" t="s">
        <v>250</v>
      </c>
      <c r="B88" s="164" t="s">
        <v>251</v>
      </c>
    </row>
    <row r="89" spans="1:2" x14ac:dyDescent="0.3">
      <c r="A89" s="164" t="s">
        <v>252</v>
      </c>
      <c r="B89" s="164" t="s">
        <v>253</v>
      </c>
    </row>
    <row r="90" spans="1:2" x14ac:dyDescent="0.3">
      <c r="A90" s="164" t="s">
        <v>254</v>
      </c>
      <c r="B90" s="164" t="s">
        <v>255</v>
      </c>
    </row>
    <row r="91" spans="1:2" x14ac:dyDescent="0.3">
      <c r="A91" s="164" t="s">
        <v>256</v>
      </c>
      <c r="B91" s="164" t="s">
        <v>257</v>
      </c>
    </row>
    <row r="92" spans="1:2" x14ac:dyDescent="0.3">
      <c r="A92" s="164" t="s">
        <v>258</v>
      </c>
      <c r="B92" s="164" t="s">
        <v>259</v>
      </c>
    </row>
    <row r="93" spans="1:2" x14ac:dyDescent="0.3">
      <c r="A93" s="164" t="s">
        <v>260</v>
      </c>
      <c r="B93" s="164" t="s">
        <v>261</v>
      </c>
    </row>
    <row r="94" spans="1:2" x14ac:dyDescent="0.3">
      <c r="A94" s="164" t="s">
        <v>262</v>
      </c>
      <c r="B94" s="164" t="s">
        <v>263</v>
      </c>
    </row>
    <row r="95" spans="1:2" x14ac:dyDescent="0.3">
      <c r="A95" s="164" t="s">
        <v>264</v>
      </c>
      <c r="B95" s="164" t="s">
        <v>265</v>
      </c>
    </row>
    <row r="96" spans="1:2" x14ac:dyDescent="0.3">
      <c r="A96" s="164" t="s">
        <v>266</v>
      </c>
      <c r="B96" s="164" t="s">
        <v>267</v>
      </c>
    </row>
    <row r="97" spans="1:2" x14ac:dyDescent="0.3">
      <c r="A97" s="164" t="s">
        <v>268</v>
      </c>
      <c r="B97" s="164" t="s">
        <v>269</v>
      </c>
    </row>
    <row r="98" spans="1:2" x14ac:dyDescent="0.3">
      <c r="A98" s="164" t="s">
        <v>270</v>
      </c>
      <c r="B98" s="164" t="s">
        <v>271</v>
      </c>
    </row>
    <row r="99" spans="1:2" x14ac:dyDescent="0.3">
      <c r="A99" s="164" t="s">
        <v>272</v>
      </c>
      <c r="B99" s="164" t="s">
        <v>273</v>
      </c>
    </row>
    <row r="100" spans="1:2" x14ac:dyDescent="0.3">
      <c r="A100" s="164" t="s">
        <v>274</v>
      </c>
      <c r="B100" s="164" t="s">
        <v>275</v>
      </c>
    </row>
    <row r="101" spans="1:2" x14ac:dyDescent="0.3">
      <c r="A101" s="164" t="s">
        <v>276</v>
      </c>
      <c r="B101" s="164" t="s">
        <v>277</v>
      </c>
    </row>
    <row r="102" spans="1:2" x14ac:dyDescent="0.3">
      <c r="A102" s="164" t="s">
        <v>278</v>
      </c>
      <c r="B102" s="164" t="s">
        <v>279</v>
      </c>
    </row>
    <row r="103" spans="1:2" x14ac:dyDescent="0.3">
      <c r="A103" s="164" t="s">
        <v>280</v>
      </c>
      <c r="B103" s="164" t="s">
        <v>281</v>
      </c>
    </row>
    <row r="104" spans="1:2" x14ac:dyDescent="0.3">
      <c r="A104" s="164" t="s">
        <v>282</v>
      </c>
      <c r="B104" s="164" t="s">
        <v>283</v>
      </c>
    </row>
    <row r="105" spans="1:2" x14ac:dyDescent="0.3">
      <c r="A105" s="164" t="s">
        <v>284</v>
      </c>
      <c r="B105" s="164" t="s">
        <v>285</v>
      </c>
    </row>
    <row r="106" spans="1:2" x14ac:dyDescent="0.3">
      <c r="A106" s="164" t="s">
        <v>286</v>
      </c>
      <c r="B106" s="164" t="s">
        <v>287</v>
      </c>
    </row>
    <row r="107" spans="1:2" x14ac:dyDescent="0.3">
      <c r="A107" s="164" t="s">
        <v>288</v>
      </c>
      <c r="B107" s="164" t="s">
        <v>289</v>
      </c>
    </row>
    <row r="108" spans="1:2" x14ac:dyDescent="0.3">
      <c r="A108" s="164" t="s">
        <v>290</v>
      </c>
      <c r="B108" s="164" t="s">
        <v>291</v>
      </c>
    </row>
    <row r="109" spans="1:2" x14ac:dyDescent="0.3">
      <c r="A109" s="164" t="s">
        <v>292</v>
      </c>
      <c r="B109" s="164" t="s">
        <v>293</v>
      </c>
    </row>
    <row r="110" spans="1:2" x14ac:dyDescent="0.3">
      <c r="A110" s="164" t="s">
        <v>294</v>
      </c>
      <c r="B110" s="164" t="s">
        <v>295</v>
      </c>
    </row>
    <row r="111" spans="1:2" x14ac:dyDescent="0.3">
      <c r="A111" s="164" t="s">
        <v>296</v>
      </c>
      <c r="B111" s="164" t="s">
        <v>297</v>
      </c>
    </row>
    <row r="112" spans="1:2" x14ac:dyDescent="0.3">
      <c r="A112" s="164" t="s">
        <v>298</v>
      </c>
      <c r="B112" s="164" t="s">
        <v>299</v>
      </c>
    </row>
    <row r="113" spans="1:2" x14ac:dyDescent="0.3">
      <c r="A113" s="164" t="s">
        <v>300</v>
      </c>
      <c r="B113" s="164" t="s">
        <v>301</v>
      </c>
    </row>
    <row r="114" spans="1:2" x14ac:dyDescent="0.3">
      <c r="A114" s="164" t="s">
        <v>302</v>
      </c>
      <c r="B114" s="164" t="s">
        <v>303</v>
      </c>
    </row>
    <row r="115" spans="1:2" x14ac:dyDescent="0.3">
      <c r="A115" s="164" t="s">
        <v>304</v>
      </c>
      <c r="B115" s="164" t="s">
        <v>305</v>
      </c>
    </row>
    <row r="116" spans="1:2" x14ac:dyDescent="0.3">
      <c r="A116" s="164" t="s">
        <v>306</v>
      </c>
      <c r="B116" s="164" t="s">
        <v>307</v>
      </c>
    </row>
    <row r="117" spans="1:2" x14ac:dyDescent="0.3">
      <c r="A117" s="164" t="s">
        <v>308</v>
      </c>
      <c r="B117" s="164" t="s">
        <v>309</v>
      </c>
    </row>
    <row r="118" spans="1:2" x14ac:dyDescent="0.3">
      <c r="A118" s="164" t="s">
        <v>310</v>
      </c>
      <c r="B118" s="164" t="s">
        <v>311</v>
      </c>
    </row>
    <row r="119" spans="1:2" x14ac:dyDescent="0.3">
      <c r="A119" s="164" t="s">
        <v>312</v>
      </c>
      <c r="B119" s="164" t="s">
        <v>313</v>
      </c>
    </row>
    <row r="120" spans="1:2" x14ac:dyDescent="0.3">
      <c r="A120" s="164" t="s">
        <v>314</v>
      </c>
      <c r="B120" s="164" t="s">
        <v>315</v>
      </c>
    </row>
    <row r="121" spans="1:2" x14ac:dyDescent="0.3">
      <c r="A121" s="164" t="s">
        <v>316</v>
      </c>
      <c r="B121" s="164" t="s">
        <v>317</v>
      </c>
    </row>
    <row r="122" spans="1:2" x14ac:dyDescent="0.3">
      <c r="A122" s="164" t="s">
        <v>318</v>
      </c>
      <c r="B122" s="164" t="s">
        <v>319</v>
      </c>
    </row>
    <row r="123" spans="1:2" x14ac:dyDescent="0.3">
      <c r="A123" s="164" t="s">
        <v>320</v>
      </c>
      <c r="B123" s="164" t="s">
        <v>321</v>
      </c>
    </row>
    <row r="124" spans="1:2" x14ac:dyDescent="0.3">
      <c r="A124" s="164" t="s">
        <v>322</v>
      </c>
      <c r="B124" s="164" t="s">
        <v>323</v>
      </c>
    </row>
    <row r="125" spans="1:2" x14ac:dyDescent="0.3">
      <c r="A125" s="164" t="s">
        <v>324</v>
      </c>
      <c r="B125" s="164" t="s">
        <v>325</v>
      </c>
    </row>
    <row r="126" spans="1:2" x14ac:dyDescent="0.3">
      <c r="A126" s="164" t="s">
        <v>326</v>
      </c>
      <c r="B126" s="164" t="s">
        <v>327</v>
      </c>
    </row>
    <row r="127" spans="1:2" x14ac:dyDescent="0.3">
      <c r="A127" s="164" t="s">
        <v>328</v>
      </c>
      <c r="B127" s="164" t="s">
        <v>329</v>
      </c>
    </row>
    <row r="128" spans="1:2" x14ac:dyDescent="0.3">
      <c r="A128" s="164" t="s">
        <v>330</v>
      </c>
      <c r="B128" s="164" t="s">
        <v>331</v>
      </c>
    </row>
    <row r="129" spans="1:2" x14ac:dyDescent="0.3">
      <c r="A129" s="164" t="s">
        <v>332</v>
      </c>
      <c r="B129" s="164" t="s">
        <v>333</v>
      </c>
    </row>
    <row r="130" spans="1:2" x14ac:dyDescent="0.3">
      <c r="A130" s="164" t="s">
        <v>334</v>
      </c>
      <c r="B130" s="164" t="s">
        <v>335</v>
      </c>
    </row>
    <row r="131" spans="1:2" x14ac:dyDescent="0.3">
      <c r="A131" s="164" t="s">
        <v>336</v>
      </c>
      <c r="B131" s="164" t="s">
        <v>337</v>
      </c>
    </row>
    <row r="132" spans="1:2" x14ac:dyDescent="0.3">
      <c r="A132" s="164" t="s">
        <v>338</v>
      </c>
      <c r="B132" s="164" t="s">
        <v>339</v>
      </c>
    </row>
    <row r="133" spans="1:2" x14ac:dyDescent="0.3">
      <c r="A133" s="164" t="s">
        <v>340</v>
      </c>
      <c r="B133" s="164" t="s">
        <v>341</v>
      </c>
    </row>
    <row r="134" spans="1:2" x14ac:dyDescent="0.3">
      <c r="A134" s="164" t="s">
        <v>342</v>
      </c>
      <c r="B134" s="164" t="s">
        <v>343</v>
      </c>
    </row>
    <row r="135" spans="1:2" x14ac:dyDescent="0.3">
      <c r="A135" s="164" t="s">
        <v>344</v>
      </c>
      <c r="B135" s="164" t="s">
        <v>345</v>
      </c>
    </row>
    <row r="136" spans="1:2" x14ac:dyDescent="0.3">
      <c r="A136" s="164" t="s">
        <v>346</v>
      </c>
      <c r="B136" s="164" t="s">
        <v>347</v>
      </c>
    </row>
    <row r="137" spans="1:2" x14ac:dyDescent="0.3">
      <c r="A137" s="164" t="s">
        <v>348</v>
      </c>
      <c r="B137" s="164" t="s">
        <v>349</v>
      </c>
    </row>
    <row r="138" spans="1:2" x14ac:dyDescent="0.3">
      <c r="A138" s="164" t="s">
        <v>350</v>
      </c>
      <c r="B138" s="164" t="s">
        <v>351</v>
      </c>
    </row>
    <row r="139" spans="1:2" x14ac:dyDescent="0.3">
      <c r="A139" s="164" t="s">
        <v>352</v>
      </c>
      <c r="B139" s="164" t="s">
        <v>353</v>
      </c>
    </row>
    <row r="140" spans="1:2" x14ac:dyDescent="0.3">
      <c r="A140" s="164" t="s">
        <v>354</v>
      </c>
      <c r="B140" s="164" t="s">
        <v>355</v>
      </c>
    </row>
    <row r="141" spans="1:2" x14ac:dyDescent="0.3">
      <c r="A141" s="164" t="s">
        <v>356</v>
      </c>
      <c r="B141" s="164" t="s">
        <v>357</v>
      </c>
    </row>
    <row r="142" spans="1:2" x14ac:dyDescent="0.3">
      <c r="A142" s="164" t="s">
        <v>358</v>
      </c>
      <c r="B142" s="164" t="s">
        <v>359</v>
      </c>
    </row>
    <row r="143" spans="1:2" x14ac:dyDescent="0.3">
      <c r="A143" s="164" t="s">
        <v>360</v>
      </c>
      <c r="B143" s="164" t="s">
        <v>361</v>
      </c>
    </row>
    <row r="144" spans="1:2" x14ac:dyDescent="0.3">
      <c r="A144" s="164" t="s">
        <v>362</v>
      </c>
      <c r="B144" s="164" t="s">
        <v>363</v>
      </c>
    </row>
    <row r="145" spans="1:2" x14ac:dyDescent="0.3">
      <c r="A145" s="164" t="s">
        <v>364</v>
      </c>
      <c r="B145" s="164" t="s">
        <v>365</v>
      </c>
    </row>
    <row r="146" spans="1:2" x14ac:dyDescent="0.3">
      <c r="A146" s="164" t="s">
        <v>366</v>
      </c>
      <c r="B146" s="164" t="s">
        <v>367</v>
      </c>
    </row>
    <row r="147" spans="1:2" x14ac:dyDescent="0.3">
      <c r="A147" s="164" t="s">
        <v>368</v>
      </c>
      <c r="B147" s="164" t="s">
        <v>369</v>
      </c>
    </row>
    <row r="148" spans="1:2" x14ac:dyDescent="0.3">
      <c r="A148" s="164" t="s">
        <v>370</v>
      </c>
      <c r="B148" s="164" t="s">
        <v>371</v>
      </c>
    </row>
    <row r="149" spans="1:2" x14ac:dyDescent="0.3">
      <c r="A149" s="164" t="s">
        <v>372</v>
      </c>
      <c r="B149" s="164" t="s">
        <v>373</v>
      </c>
    </row>
    <row r="150" spans="1:2" x14ac:dyDescent="0.3">
      <c r="A150" s="164" t="s">
        <v>374</v>
      </c>
      <c r="B150" s="164" t="s">
        <v>375</v>
      </c>
    </row>
    <row r="151" spans="1:2" x14ac:dyDescent="0.3">
      <c r="A151" s="164" t="s">
        <v>376</v>
      </c>
      <c r="B151" s="164" t="s">
        <v>377</v>
      </c>
    </row>
    <row r="152" spans="1:2" x14ac:dyDescent="0.3">
      <c r="A152" s="164" t="s">
        <v>378</v>
      </c>
      <c r="B152" s="164" t="s">
        <v>379</v>
      </c>
    </row>
    <row r="153" spans="1:2" x14ac:dyDescent="0.3">
      <c r="A153" s="164" t="s">
        <v>380</v>
      </c>
      <c r="B153" s="164" t="s">
        <v>381</v>
      </c>
    </row>
    <row r="154" spans="1:2" x14ac:dyDescent="0.3">
      <c r="A154" s="164" t="s">
        <v>382</v>
      </c>
      <c r="B154" s="164" t="s">
        <v>383</v>
      </c>
    </row>
    <row r="155" spans="1:2" x14ac:dyDescent="0.3">
      <c r="A155" s="164" t="s">
        <v>384</v>
      </c>
      <c r="B155" s="164" t="s">
        <v>385</v>
      </c>
    </row>
    <row r="156" spans="1:2" x14ac:dyDescent="0.3">
      <c r="A156" s="164" t="s">
        <v>386</v>
      </c>
      <c r="B156" s="164" t="s">
        <v>387</v>
      </c>
    </row>
    <row r="157" spans="1:2" x14ac:dyDescent="0.3">
      <c r="A157" s="164" t="s">
        <v>388</v>
      </c>
      <c r="B157" s="164" t="s">
        <v>389</v>
      </c>
    </row>
    <row r="158" spans="1:2" x14ac:dyDescent="0.3">
      <c r="A158" s="164" t="s">
        <v>390</v>
      </c>
      <c r="B158" s="164" t="s">
        <v>391</v>
      </c>
    </row>
    <row r="159" spans="1:2" x14ac:dyDescent="0.3">
      <c r="A159" s="164" t="s">
        <v>392</v>
      </c>
      <c r="B159" s="164" t="s">
        <v>393</v>
      </c>
    </row>
    <row r="160" spans="1:2" x14ac:dyDescent="0.3">
      <c r="A160" s="164" t="s">
        <v>394</v>
      </c>
      <c r="B160" s="164" t="s">
        <v>395</v>
      </c>
    </row>
    <row r="161" spans="1:2" x14ac:dyDescent="0.3">
      <c r="A161" s="164" t="s">
        <v>396</v>
      </c>
      <c r="B161" s="164" t="s">
        <v>397</v>
      </c>
    </row>
    <row r="162" spans="1:2" x14ac:dyDescent="0.3">
      <c r="A162" s="164" t="s">
        <v>398</v>
      </c>
      <c r="B162" s="164" t="s">
        <v>399</v>
      </c>
    </row>
    <row r="163" spans="1:2" x14ac:dyDescent="0.3">
      <c r="A163" s="164" t="s">
        <v>400</v>
      </c>
      <c r="B163" s="164" t="s">
        <v>401</v>
      </c>
    </row>
    <row r="164" spans="1:2" x14ac:dyDescent="0.3">
      <c r="A164" s="164" t="s">
        <v>402</v>
      </c>
      <c r="B164" s="164" t="s">
        <v>403</v>
      </c>
    </row>
    <row r="165" spans="1:2" x14ac:dyDescent="0.3">
      <c r="A165" s="164" t="s">
        <v>404</v>
      </c>
      <c r="B165" s="164" t="s">
        <v>405</v>
      </c>
    </row>
    <row r="166" spans="1:2" x14ac:dyDescent="0.3">
      <c r="A166" s="164" t="s">
        <v>406</v>
      </c>
      <c r="B166" s="164" t="s">
        <v>407</v>
      </c>
    </row>
    <row r="167" spans="1:2" x14ac:dyDescent="0.3">
      <c r="A167" s="164" t="s">
        <v>408</v>
      </c>
      <c r="B167" s="164" t="s">
        <v>409</v>
      </c>
    </row>
    <row r="168" spans="1:2" x14ac:dyDescent="0.3">
      <c r="A168" s="164" t="s">
        <v>410</v>
      </c>
      <c r="B168" s="164" t="s">
        <v>411</v>
      </c>
    </row>
    <row r="169" spans="1:2" x14ac:dyDescent="0.3">
      <c r="A169" s="164" t="s">
        <v>412</v>
      </c>
      <c r="B169" s="164" t="s">
        <v>413</v>
      </c>
    </row>
    <row r="170" spans="1:2" x14ac:dyDescent="0.3">
      <c r="A170" s="164" t="s">
        <v>414</v>
      </c>
      <c r="B170" s="164" t="s">
        <v>415</v>
      </c>
    </row>
    <row r="171" spans="1:2" x14ac:dyDescent="0.3">
      <c r="A171" s="164" t="s">
        <v>416</v>
      </c>
      <c r="B171" s="164" t="s">
        <v>417</v>
      </c>
    </row>
    <row r="172" spans="1:2" x14ac:dyDescent="0.3">
      <c r="A172" s="164" t="s">
        <v>418</v>
      </c>
      <c r="B172" s="164" t="s">
        <v>419</v>
      </c>
    </row>
    <row r="173" spans="1:2" x14ac:dyDescent="0.3">
      <c r="A173" s="164" t="s">
        <v>420</v>
      </c>
      <c r="B173" s="164" t="s">
        <v>421</v>
      </c>
    </row>
    <row r="174" spans="1:2" x14ac:dyDescent="0.3">
      <c r="A174" s="164" t="s">
        <v>422</v>
      </c>
      <c r="B174" s="164" t="s">
        <v>423</v>
      </c>
    </row>
    <row r="175" spans="1:2" x14ac:dyDescent="0.3">
      <c r="A175" s="164" t="s">
        <v>424</v>
      </c>
      <c r="B175" s="164" t="s">
        <v>425</v>
      </c>
    </row>
    <row r="176" spans="1:2" x14ac:dyDescent="0.3">
      <c r="A176" s="164" t="s">
        <v>426</v>
      </c>
      <c r="B176" s="164" t="s">
        <v>427</v>
      </c>
    </row>
    <row r="177" spans="1:2" x14ac:dyDescent="0.3">
      <c r="A177" s="164" t="s">
        <v>428</v>
      </c>
      <c r="B177" s="164" t="s">
        <v>429</v>
      </c>
    </row>
    <row r="178" spans="1:2" x14ac:dyDescent="0.3">
      <c r="A178" s="164" t="s">
        <v>430</v>
      </c>
      <c r="B178" s="164" t="s">
        <v>431</v>
      </c>
    </row>
    <row r="179" spans="1:2" x14ac:dyDescent="0.3">
      <c r="A179" s="164" t="s">
        <v>432</v>
      </c>
      <c r="B179" s="164" t="s">
        <v>433</v>
      </c>
    </row>
    <row r="180" spans="1:2" x14ac:dyDescent="0.3">
      <c r="A180" s="164" t="s">
        <v>434</v>
      </c>
      <c r="B180" s="164" t="s">
        <v>435</v>
      </c>
    </row>
    <row r="181" spans="1:2" x14ac:dyDescent="0.3">
      <c r="A181" s="164" t="s">
        <v>436</v>
      </c>
      <c r="B181" s="164" t="s">
        <v>437</v>
      </c>
    </row>
    <row r="182" spans="1:2" x14ac:dyDescent="0.3">
      <c r="A182" s="164" t="s">
        <v>438</v>
      </c>
      <c r="B182" s="164" t="s">
        <v>439</v>
      </c>
    </row>
    <row r="183" spans="1:2" x14ac:dyDescent="0.3">
      <c r="A183" s="164" t="s">
        <v>440</v>
      </c>
      <c r="B183" s="164" t="s">
        <v>441</v>
      </c>
    </row>
    <row r="184" spans="1:2" x14ac:dyDescent="0.3">
      <c r="A184" s="164" t="s">
        <v>442</v>
      </c>
      <c r="B184" s="164" t="s">
        <v>443</v>
      </c>
    </row>
    <row r="185" spans="1:2" x14ac:dyDescent="0.3">
      <c r="A185" s="164" t="s">
        <v>444</v>
      </c>
      <c r="B185" s="164" t="s">
        <v>445</v>
      </c>
    </row>
    <row r="186" spans="1:2" x14ac:dyDescent="0.3">
      <c r="A186" s="164" t="s">
        <v>446</v>
      </c>
      <c r="B186" s="164" t="s">
        <v>447</v>
      </c>
    </row>
    <row r="187" spans="1:2" x14ac:dyDescent="0.3">
      <c r="A187" s="164" t="s">
        <v>448</v>
      </c>
      <c r="B187" s="164" t="s">
        <v>449</v>
      </c>
    </row>
    <row r="188" spans="1:2" x14ac:dyDescent="0.3">
      <c r="A188" s="164" t="s">
        <v>450</v>
      </c>
      <c r="B188" s="164" t="s">
        <v>451</v>
      </c>
    </row>
    <row r="189" spans="1:2" x14ac:dyDescent="0.3">
      <c r="A189" s="164" t="s">
        <v>452</v>
      </c>
      <c r="B189" s="164" t="s">
        <v>453</v>
      </c>
    </row>
    <row r="190" spans="1:2" x14ac:dyDescent="0.3">
      <c r="A190" s="164" t="s">
        <v>454</v>
      </c>
      <c r="B190" s="164" t="s">
        <v>455</v>
      </c>
    </row>
    <row r="191" spans="1:2" x14ac:dyDescent="0.3">
      <c r="A191" s="164" t="s">
        <v>456</v>
      </c>
      <c r="B191" s="164" t="s">
        <v>457</v>
      </c>
    </row>
    <row r="192" spans="1:2" x14ac:dyDescent="0.3">
      <c r="A192" s="164" t="s">
        <v>458</v>
      </c>
      <c r="B192" s="164" t="s">
        <v>459</v>
      </c>
    </row>
    <row r="193" spans="1:2" x14ac:dyDescent="0.3">
      <c r="A193" s="164" t="s">
        <v>460</v>
      </c>
      <c r="B193" s="164" t="s">
        <v>461</v>
      </c>
    </row>
    <row r="194" spans="1:2" x14ac:dyDescent="0.3">
      <c r="A194" s="164" t="s">
        <v>462</v>
      </c>
      <c r="B194" s="164" t="s">
        <v>463</v>
      </c>
    </row>
    <row r="195" spans="1:2" x14ac:dyDescent="0.3">
      <c r="A195" s="164" t="s">
        <v>464</v>
      </c>
      <c r="B195" s="164" t="s">
        <v>465</v>
      </c>
    </row>
    <row r="196" spans="1:2" x14ac:dyDescent="0.3">
      <c r="A196" s="164" t="s">
        <v>466</v>
      </c>
      <c r="B196" s="164" t="s">
        <v>467</v>
      </c>
    </row>
    <row r="197" spans="1:2" x14ac:dyDescent="0.3">
      <c r="A197" s="164" t="s">
        <v>468</v>
      </c>
      <c r="B197" s="164" t="s">
        <v>469</v>
      </c>
    </row>
    <row r="198" spans="1:2" x14ac:dyDescent="0.3">
      <c r="A198" s="164" t="s">
        <v>470</v>
      </c>
      <c r="B198" s="164" t="s">
        <v>467</v>
      </c>
    </row>
    <row r="199" spans="1:2" x14ac:dyDescent="0.3">
      <c r="A199" s="164" t="s">
        <v>471</v>
      </c>
      <c r="B199" s="164" t="s">
        <v>472</v>
      </c>
    </row>
    <row r="200" spans="1:2" x14ac:dyDescent="0.3">
      <c r="A200" s="164" t="s">
        <v>473</v>
      </c>
      <c r="B200" s="164" t="s">
        <v>474</v>
      </c>
    </row>
    <row r="201" spans="1:2" x14ac:dyDescent="0.3">
      <c r="A201" s="164" t="s">
        <v>475</v>
      </c>
      <c r="B201" s="164" t="s">
        <v>474</v>
      </c>
    </row>
    <row r="202" spans="1:2" x14ac:dyDescent="0.3">
      <c r="A202" s="164" t="s">
        <v>476</v>
      </c>
      <c r="B202" s="164" t="s">
        <v>477</v>
      </c>
    </row>
    <row r="203" spans="1:2" x14ac:dyDescent="0.3">
      <c r="A203" s="164" t="s">
        <v>478</v>
      </c>
      <c r="B203" s="164" t="s">
        <v>479</v>
      </c>
    </row>
    <row r="204" spans="1:2" x14ac:dyDescent="0.3">
      <c r="A204" s="164" t="s">
        <v>480</v>
      </c>
      <c r="B204" s="164" t="s">
        <v>481</v>
      </c>
    </row>
    <row r="205" spans="1:2" x14ac:dyDescent="0.3">
      <c r="A205" s="164" t="s">
        <v>482</v>
      </c>
      <c r="B205" s="164" t="s">
        <v>483</v>
      </c>
    </row>
    <row r="206" spans="1:2" x14ac:dyDescent="0.3">
      <c r="A206" s="164" t="s">
        <v>484</v>
      </c>
      <c r="B206" s="164" t="s">
        <v>485</v>
      </c>
    </row>
    <row r="207" spans="1:2" x14ac:dyDescent="0.3">
      <c r="A207" s="164" t="s">
        <v>486</v>
      </c>
      <c r="B207" s="164" t="s">
        <v>487</v>
      </c>
    </row>
    <row r="208" spans="1:2" x14ac:dyDescent="0.3">
      <c r="A208" s="164" t="s">
        <v>488</v>
      </c>
      <c r="B208" s="164" t="s">
        <v>489</v>
      </c>
    </row>
    <row r="209" spans="1:2" x14ac:dyDescent="0.3">
      <c r="A209" s="164" t="s">
        <v>490</v>
      </c>
      <c r="B209" s="164" t="s">
        <v>491</v>
      </c>
    </row>
    <row r="210" spans="1:2" x14ac:dyDescent="0.3">
      <c r="A210" s="164" t="s">
        <v>492</v>
      </c>
      <c r="B210" s="164" t="s">
        <v>493</v>
      </c>
    </row>
    <row r="211" spans="1:2" x14ac:dyDescent="0.3">
      <c r="A211" s="164" t="s">
        <v>494</v>
      </c>
      <c r="B211" s="164" t="s">
        <v>495</v>
      </c>
    </row>
    <row r="212" spans="1:2" x14ac:dyDescent="0.3">
      <c r="A212" s="164" t="s">
        <v>496</v>
      </c>
      <c r="B212" s="164" t="s">
        <v>497</v>
      </c>
    </row>
    <row r="213" spans="1:2" x14ac:dyDescent="0.3">
      <c r="A213" s="164" t="s">
        <v>498</v>
      </c>
      <c r="B213" s="164" t="s">
        <v>499</v>
      </c>
    </row>
    <row r="214" spans="1:2" x14ac:dyDescent="0.3">
      <c r="A214" s="164" t="s">
        <v>500</v>
      </c>
      <c r="B214" s="164" t="s">
        <v>501</v>
      </c>
    </row>
    <row r="215" spans="1:2" x14ac:dyDescent="0.3">
      <c r="A215" s="164" t="s">
        <v>502</v>
      </c>
      <c r="B215" s="164" t="s">
        <v>503</v>
      </c>
    </row>
    <row r="216" spans="1:2" x14ac:dyDescent="0.3">
      <c r="A216" s="164" t="s">
        <v>504</v>
      </c>
      <c r="B216" s="164" t="s">
        <v>505</v>
      </c>
    </row>
    <row r="217" spans="1:2" x14ac:dyDescent="0.3">
      <c r="A217" s="164" t="s">
        <v>506</v>
      </c>
      <c r="B217" s="164" t="s">
        <v>507</v>
      </c>
    </row>
    <row r="218" spans="1:2" x14ac:dyDescent="0.3">
      <c r="A218" s="164" t="s">
        <v>508</v>
      </c>
      <c r="B218" s="164" t="s">
        <v>509</v>
      </c>
    </row>
    <row r="219" spans="1:2" x14ac:dyDescent="0.3">
      <c r="A219" s="164" t="s">
        <v>510</v>
      </c>
      <c r="B219" s="164" t="s">
        <v>511</v>
      </c>
    </row>
    <row r="220" spans="1:2" x14ac:dyDescent="0.3">
      <c r="A220" s="164" t="s">
        <v>512</v>
      </c>
      <c r="B220" s="164" t="s">
        <v>513</v>
      </c>
    </row>
    <row r="221" spans="1:2" x14ac:dyDescent="0.3">
      <c r="A221" s="164" t="s">
        <v>514</v>
      </c>
      <c r="B221" s="164" t="s">
        <v>515</v>
      </c>
    </row>
    <row r="222" spans="1:2" x14ac:dyDescent="0.3">
      <c r="A222" s="164" t="s">
        <v>516</v>
      </c>
      <c r="B222" s="164" t="s">
        <v>517</v>
      </c>
    </row>
    <row r="223" spans="1:2" x14ac:dyDescent="0.3">
      <c r="A223" s="164" t="s">
        <v>518</v>
      </c>
      <c r="B223" s="164" t="s">
        <v>519</v>
      </c>
    </row>
    <row r="224" spans="1:2" x14ac:dyDescent="0.3">
      <c r="A224" s="164" t="s">
        <v>520</v>
      </c>
      <c r="B224" s="164" t="s">
        <v>521</v>
      </c>
    </row>
    <row r="225" spans="1:2" x14ac:dyDescent="0.3">
      <c r="A225" s="164" t="s">
        <v>522</v>
      </c>
      <c r="B225" s="164" t="s">
        <v>523</v>
      </c>
    </row>
    <row r="226" spans="1:2" x14ac:dyDescent="0.3">
      <c r="A226" s="164" t="s">
        <v>524</v>
      </c>
      <c r="B226" s="164" t="s">
        <v>525</v>
      </c>
    </row>
    <row r="227" spans="1:2" x14ac:dyDescent="0.3">
      <c r="A227" s="164" t="s">
        <v>526</v>
      </c>
      <c r="B227" s="164" t="s">
        <v>527</v>
      </c>
    </row>
    <row r="228" spans="1:2" x14ac:dyDescent="0.3">
      <c r="A228" s="164" t="s">
        <v>528</v>
      </c>
      <c r="B228" s="164" t="s">
        <v>529</v>
      </c>
    </row>
    <row r="229" spans="1:2" x14ac:dyDescent="0.3">
      <c r="A229" s="164" t="s">
        <v>530</v>
      </c>
      <c r="B229" s="164" t="s">
        <v>531</v>
      </c>
    </row>
    <row r="230" spans="1:2" x14ac:dyDescent="0.3">
      <c r="A230" s="164" t="s">
        <v>532</v>
      </c>
      <c r="B230" s="164" t="s">
        <v>533</v>
      </c>
    </row>
    <row r="231" spans="1:2" x14ac:dyDescent="0.3">
      <c r="A231" s="164" t="s">
        <v>534</v>
      </c>
      <c r="B231" s="164" t="s">
        <v>535</v>
      </c>
    </row>
    <row r="232" spans="1:2" x14ac:dyDescent="0.3">
      <c r="A232" s="164" t="s">
        <v>536</v>
      </c>
      <c r="B232" s="164" t="s">
        <v>537</v>
      </c>
    </row>
    <row r="233" spans="1:2" x14ac:dyDescent="0.3">
      <c r="A233" s="164" t="s">
        <v>538</v>
      </c>
      <c r="B233" s="164" t="s">
        <v>525</v>
      </c>
    </row>
    <row r="234" spans="1:2" x14ac:dyDescent="0.3">
      <c r="A234" s="164" t="s">
        <v>539</v>
      </c>
      <c r="B234" s="164" t="s">
        <v>540</v>
      </c>
    </row>
    <row r="235" spans="1:2" x14ac:dyDescent="0.3">
      <c r="A235" s="164" t="s">
        <v>541</v>
      </c>
      <c r="B235" s="164" t="s">
        <v>542</v>
      </c>
    </row>
    <row r="236" spans="1:2" x14ac:dyDescent="0.3">
      <c r="A236" s="164" t="s">
        <v>543</v>
      </c>
      <c r="B236" s="164" t="s">
        <v>533</v>
      </c>
    </row>
    <row r="237" spans="1:2" x14ac:dyDescent="0.3">
      <c r="A237" s="164" t="s">
        <v>544</v>
      </c>
      <c r="B237" s="164" t="s">
        <v>545</v>
      </c>
    </row>
    <row r="238" spans="1:2" x14ac:dyDescent="0.3">
      <c r="A238" s="164" t="s">
        <v>546</v>
      </c>
      <c r="B238" s="164" t="s">
        <v>547</v>
      </c>
    </row>
    <row r="239" spans="1:2" x14ac:dyDescent="0.3">
      <c r="A239" s="164" t="s">
        <v>548</v>
      </c>
      <c r="B239" s="164" t="s">
        <v>549</v>
      </c>
    </row>
    <row r="240" spans="1:2" x14ac:dyDescent="0.3">
      <c r="A240" s="164" t="s">
        <v>550</v>
      </c>
      <c r="B240" s="164" t="s">
        <v>551</v>
      </c>
    </row>
    <row r="241" spans="1:2" x14ac:dyDescent="0.3">
      <c r="A241" s="164" t="s">
        <v>552</v>
      </c>
      <c r="B241" s="164" t="s">
        <v>553</v>
      </c>
    </row>
    <row r="242" spans="1:2" x14ac:dyDescent="0.3">
      <c r="A242" s="164" t="s">
        <v>554</v>
      </c>
      <c r="B242" s="164" t="s">
        <v>555</v>
      </c>
    </row>
    <row r="243" spans="1:2" x14ac:dyDescent="0.3">
      <c r="A243" s="164" t="s">
        <v>556</v>
      </c>
      <c r="B243" s="164" t="s">
        <v>557</v>
      </c>
    </row>
    <row r="244" spans="1:2" x14ac:dyDescent="0.3">
      <c r="A244" s="164" t="s">
        <v>558</v>
      </c>
      <c r="B244" s="164" t="s">
        <v>559</v>
      </c>
    </row>
    <row r="245" spans="1:2" x14ac:dyDescent="0.3">
      <c r="A245" s="164" t="s">
        <v>560</v>
      </c>
      <c r="B245" s="164" t="s">
        <v>561</v>
      </c>
    </row>
    <row r="246" spans="1:2" x14ac:dyDescent="0.3">
      <c r="A246" s="164" t="s">
        <v>562</v>
      </c>
      <c r="B246" s="164" t="s">
        <v>563</v>
      </c>
    </row>
    <row r="247" spans="1:2" x14ac:dyDescent="0.3">
      <c r="A247" s="164" t="s">
        <v>564</v>
      </c>
      <c r="B247" s="164" t="s">
        <v>565</v>
      </c>
    </row>
    <row r="248" spans="1:2" x14ac:dyDescent="0.3">
      <c r="A248" s="164" t="s">
        <v>566</v>
      </c>
      <c r="B248" s="164" t="s">
        <v>567</v>
      </c>
    </row>
    <row r="249" spans="1:2" x14ac:dyDescent="0.3">
      <c r="A249" s="164" t="s">
        <v>568</v>
      </c>
      <c r="B249" s="164" t="s">
        <v>569</v>
      </c>
    </row>
    <row r="250" spans="1:2" x14ac:dyDescent="0.3">
      <c r="A250" s="164" t="s">
        <v>570</v>
      </c>
      <c r="B250" s="164" t="s">
        <v>571</v>
      </c>
    </row>
    <row r="251" spans="1:2" x14ac:dyDescent="0.3">
      <c r="A251" s="164" t="s">
        <v>572</v>
      </c>
      <c r="B251" s="164" t="s">
        <v>573</v>
      </c>
    </row>
    <row r="252" spans="1:2" x14ac:dyDescent="0.3">
      <c r="A252" s="164" t="s">
        <v>574</v>
      </c>
      <c r="B252" s="164" t="s">
        <v>575</v>
      </c>
    </row>
    <row r="253" spans="1:2" x14ac:dyDescent="0.3">
      <c r="A253" s="164" t="s">
        <v>576</v>
      </c>
      <c r="B253" s="164" t="s">
        <v>577</v>
      </c>
    </row>
    <row r="254" spans="1:2" x14ac:dyDescent="0.3">
      <c r="A254" s="164" t="s">
        <v>578</v>
      </c>
      <c r="B254" s="164" t="s">
        <v>579</v>
      </c>
    </row>
    <row r="255" spans="1:2" x14ac:dyDescent="0.3">
      <c r="A255" s="164" t="s">
        <v>580</v>
      </c>
      <c r="B255" s="164" t="s">
        <v>581</v>
      </c>
    </row>
    <row r="256" spans="1:2" x14ac:dyDescent="0.3">
      <c r="A256" s="164" t="s">
        <v>582</v>
      </c>
      <c r="B256" s="164" t="s">
        <v>583</v>
      </c>
    </row>
    <row r="257" spans="1:2" x14ac:dyDescent="0.3">
      <c r="A257" s="164" t="s">
        <v>584</v>
      </c>
      <c r="B257" s="164" t="s">
        <v>585</v>
      </c>
    </row>
    <row r="258" spans="1:2" x14ac:dyDescent="0.3">
      <c r="A258" s="164" t="s">
        <v>586</v>
      </c>
      <c r="B258" s="164" t="s">
        <v>587</v>
      </c>
    </row>
    <row r="259" spans="1:2" x14ac:dyDescent="0.3">
      <c r="A259" s="164" t="s">
        <v>588</v>
      </c>
      <c r="B259" s="164" t="s">
        <v>589</v>
      </c>
    </row>
    <row r="260" spans="1:2" x14ac:dyDescent="0.3">
      <c r="A260" s="164" t="s">
        <v>590</v>
      </c>
      <c r="B260" s="164" t="s">
        <v>591</v>
      </c>
    </row>
    <row r="261" spans="1:2" x14ac:dyDescent="0.3">
      <c r="A261" s="164" t="s">
        <v>592</v>
      </c>
      <c r="B261" s="164" t="s">
        <v>593</v>
      </c>
    </row>
    <row r="262" spans="1:2" x14ac:dyDescent="0.3">
      <c r="A262" s="164" t="s">
        <v>594</v>
      </c>
      <c r="B262" s="164" t="s">
        <v>595</v>
      </c>
    </row>
    <row r="263" spans="1:2" x14ac:dyDescent="0.3">
      <c r="A263" s="164" t="s">
        <v>596</v>
      </c>
      <c r="B263" s="164" t="s">
        <v>597</v>
      </c>
    </row>
    <row r="264" spans="1:2" x14ac:dyDescent="0.3">
      <c r="A264" s="164" t="s">
        <v>598</v>
      </c>
      <c r="B264" s="164" t="s">
        <v>599</v>
      </c>
    </row>
    <row r="265" spans="1:2" x14ac:dyDescent="0.3">
      <c r="A265" s="164" t="s">
        <v>600</v>
      </c>
      <c r="B265" s="164" t="s">
        <v>601</v>
      </c>
    </row>
    <row r="266" spans="1:2" x14ac:dyDescent="0.3">
      <c r="A266" s="164" t="s">
        <v>602</v>
      </c>
      <c r="B266" s="164" t="s">
        <v>603</v>
      </c>
    </row>
    <row r="267" spans="1:2" x14ac:dyDescent="0.3">
      <c r="A267" s="164" t="s">
        <v>604</v>
      </c>
      <c r="B267" s="164" t="s">
        <v>605</v>
      </c>
    </row>
    <row r="268" spans="1:2" x14ac:dyDescent="0.3">
      <c r="A268" s="164" t="s">
        <v>606</v>
      </c>
      <c r="B268" s="164" t="s">
        <v>607</v>
      </c>
    </row>
    <row r="269" spans="1:2" x14ac:dyDescent="0.3">
      <c r="A269" s="164" t="s">
        <v>608</v>
      </c>
      <c r="B269" s="164" t="s">
        <v>609</v>
      </c>
    </row>
    <row r="270" spans="1:2" x14ac:dyDescent="0.3">
      <c r="A270" s="164" t="s">
        <v>610</v>
      </c>
      <c r="B270" s="164" t="s">
        <v>611</v>
      </c>
    </row>
    <row r="271" spans="1:2" x14ac:dyDescent="0.3">
      <c r="A271" s="164" t="s">
        <v>612</v>
      </c>
      <c r="B271" s="164" t="s">
        <v>613</v>
      </c>
    </row>
    <row r="272" spans="1:2" x14ac:dyDescent="0.3">
      <c r="A272" s="164" t="s">
        <v>614</v>
      </c>
      <c r="B272" s="164" t="s">
        <v>615</v>
      </c>
    </row>
    <row r="273" spans="1:2" x14ac:dyDescent="0.3">
      <c r="A273" s="164" t="s">
        <v>616</v>
      </c>
      <c r="B273" s="164" t="s">
        <v>617</v>
      </c>
    </row>
    <row r="274" spans="1:2" x14ac:dyDescent="0.3">
      <c r="A274" s="164" t="s">
        <v>618</v>
      </c>
      <c r="B274" s="164" t="s">
        <v>619</v>
      </c>
    </row>
    <row r="275" spans="1:2" x14ac:dyDescent="0.3">
      <c r="A275" s="164" t="s">
        <v>620</v>
      </c>
      <c r="B275" s="164" t="s">
        <v>621</v>
      </c>
    </row>
    <row r="276" spans="1:2" x14ac:dyDescent="0.3">
      <c r="A276" s="164" t="s">
        <v>622</v>
      </c>
      <c r="B276" s="164" t="s">
        <v>623</v>
      </c>
    </row>
    <row r="277" spans="1:2" x14ac:dyDescent="0.3">
      <c r="A277" s="164" t="s">
        <v>624</v>
      </c>
      <c r="B277" s="164" t="s">
        <v>625</v>
      </c>
    </row>
    <row r="278" spans="1:2" x14ac:dyDescent="0.3">
      <c r="A278" s="164" t="s">
        <v>626</v>
      </c>
      <c r="B278" s="164" t="s">
        <v>627</v>
      </c>
    </row>
    <row r="279" spans="1:2" x14ac:dyDescent="0.3">
      <c r="A279" s="164" t="s">
        <v>628</v>
      </c>
      <c r="B279" s="164" t="s">
        <v>629</v>
      </c>
    </row>
    <row r="280" spans="1:2" x14ac:dyDescent="0.3">
      <c r="A280" s="164" t="s">
        <v>630</v>
      </c>
      <c r="B280" s="164" t="s">
        <v>631</v>
      </c>
    </row>
    <row r="281" spans="1:2" x14ac:dyDescent="0.3">
      <c r="A281" s="164" t="s">
        <v>632</v>
      </c>
      <c r="B281" s="164" t="s">
        <v>633</v>
      </c>
    </row>
    <row r="282" spans="1:2" x14ac:dyDescent="0.3">
      <c r="A282" s="164" t="s">
        <v>634</v>
      </c>
      <c r="B282" s="164" t="s">
        <v>635</v>
      </c>
    </row>
    <row r="283" spans="1:2" x14ac:dyDescent="0.3">
      <c r="A283" s="164" t="s">
        <v>636</v>
      </c>
      <c r="B283" s="164" t="s">
        <v>637</v>
      </c>
    </row>
    <row r="284" spans="1:2" x14ac:dyDescent="0.3">
      <c r="A284" s="164" t="s">
        <v>638</v>
      </c>
      <c r="B284" s="164" t="s">
        <v>639</v>
      </c>
    </row>
    <row r="285" spans="1:2" x14ac:dyDescent="0.3">
      <c r="A285" s="164" t="s">
        <v>640</v>
      </c>
      <c r="B285" s="164" t="s">
        <v>641</v>
      </c>
    </row>
    <row r="286" spans="1:2" x14ac:dyDescent="0.3">
      <c r="A286" s="164" t="s">
        <v>642</v>
      </c>
      <c r="B286" s="164" t="s">
        <v>643</v>
      </c>
    </row>
    <row r="287" spans="1:2" x14ac:dyDescent="0.3">
      <c r="A287" s="164" t="s">
        <v>644</v>
      </c>
      <c r="B287" s="164" t="s">
        <v>645</v>
      </c>
    </row>
    <row r="288" spans="1:2" x14ac:dyDescent="0.3">
      <c r="A288" s="164" t="s">
        <v>646</v>
      </c>
      <c r="B288" s="164" t="s">
        <v>647</v>
      </c>
    </row>
    <row r="289" spans="1:2" x14ac:dyDescent="0.3">
      <c r="A289" s="164" t="s">
        <v>648</v>
      </c>
      <c r="B289" s="164" t="s">
        <v>649</v>
      </c>
    </row>
    <row r="290" spans="1:2" x14ac:dyDescent="0.3">
      <c r="A290" s="164" t="s">
        <v>650</v>
      </c>
      <c r="B290" s="164" t="s">
        <v>651</v>
      </c>
    </row>
    <row r="291" spans="1:2" x14ac:dyDescent="0.3">
      <c r="A291" s="164" t="s">
        <v>652</v>
      </c>
      <c r="B291" s="164" t="s">
        <v>653</v>
      </c>
    </row>
    <row r="292" spans="1:2" x14ac:dyDescent="0.3">
      <c r="A292" s="164" t="s">
        <v>654</v>
      </c>
      <c r="B292" s="164" t="s">
        <v>655</v>
      </c>
    </row>
    <row r="293" spans="1:2" x14ac:dyDescent="0.3">
      <c r="A293" s="164" t="s">
        <v>656</v>
      </c>
      <c r="B293" s="164" t="s">
        <v>657</v>
      </c>
    </row>
    <row r="294" spans="1:2" x14ac:dyDescent="0.3">
      <c r="A294" s="164" t="s">
        <v>658</v>
      </c>
      <c r="B294" s="164" t="s">
        <v>659</v>
      </c>
    </row>
    <row r="295" spans="1:2" x14ac:dyDescent="0.3">
      <c r="A295" s="164" t="s">
        <v>660</v>
      </c>
      <c r="B295" s="164" t="s">
        <v>661</v>
      </c>
    </row>
    <row r="296" spans="1:2" x14ac:dyDescent="0.3">
      <c r="A296" s="164" t="s">
        <v>662</v>
      </c>
      <c r="B296" s="164" t="s">
        <v>663</v>
      </c>
    </row>
    <row r="297" spans="1:2" x14ac:dyDescent="0.3">
      <c r="A297" s="164" t="s">
        <v>664</v>
      </c>
      <c r="B297" s="164" t="s">
        <v>665</v>
      </c>
    </row>
    <row r="298" spans="1:2" x14ac:dyDescent="0.3">
      <c r="A298" s="164" t="s">
        <v>666</v>
      </c>
      <c r="B298" s="164" t="s">
        <v>667</v>
      </c>
    </row>
    <row r="299" spans="1:2" x14ac:dyDescent="0.3">
      <c r="A299" s="164" t="s">
        <v>668</v>
      </c>
      <c r="B299" s="164" t="s">
        <v>669</v>
      </c>
    </row>
    <row r="300" spans="1:2" x14ac:dyDescent="0.3">
      <c r="A300" s="164" t="s">
        <v>670</v>
      </c>
      <c r="B300" s="164" t="s">
        <v>671</v>
      </c>
    </row>
    <row r="301" spans="1:2" x14ac:dyDescent="0.3">
      <c r="A301" s="164" t="s">
        <v>672</v>
      </c>
      <c r="B301" s="164" t="s">
        <v>673</v>
      </c>
    </row>
    <row r="302" spans="1:2" x14ac:dyDescent="0.3">
      <c r="A302" s="164" t="s">
        <v>674</v>
      </c>
      <c r="B302" s="164" t="s">
        <v>675</v>
      </c>
    </row>
    <row r="303" spans="1:2" x14ac:dyDescent="0.3">
      <c r="A303" s="164" t="s">
        <v>676</v>
      </c>
      <c r="B303" s="164" t="s">
        <v>677</v>
      </c>
    </row>
    <row r="304" spans="1:2" x14ac:dyDescent="0.3">
      <c r="A304" s="164" t="s">
        <v>678</v>
      </c>
      <c r="B304" s="164" t="s">
        <v>679</v>
      </c>
    </row>
    <row r="305" spans="1:2" x14ac:dyDescent="0.3">
      <c r="A305" s="164" t="s">
        <v>680</v>
      </c>
      <c r="B305" s="164" t="s">
        <v>681</v>
      </c>
    </row>
    <row r="306" spans="1:2" x14ac:dyDescent="0.3">
      <c r="A306" s="164" t="s">
        <v>682</v>
      </c>
      <c r="B306" s="164" t="s">
        <v>683</v>
      </c>
    </row>
    <row r="307" spans="1:2" x14ac:dyDescent="0.3">
      <c r="A307" s="164" t="s">
        <v>684</v>
      </c>
      <c r="B307" s="164" t="s">
        <v>685</v>
      </c>
    </row>
    <row r="308" spans="1:2" x14ac:dyDescent="0.3">
      <c r="A308" s="164" t="s">
        <v>686</v>
      </c>
      <c r="B308" s="164" t="s">
        <v>687</v>
      </c>
    </row>
    <row r="309" spans="1:2" x14ac:dyDescent="0.3">
      <c r="A309" s="164" t="s">
        <v>688</v>
      </c>
      <c r="B309" s="164" t="s">
        <v>689</v>
      </c>
    </row>
    <row r="310" spans="1:2" x14ac:dyDescent="0.3">
      <c r="A310" s="164" t="s">
        <v>690</v>
      </c>
      <c r="B310" s="164" t="s">
        <v>691</v>
      </c>
    </row>
    <row r="311" spans="1:2" x14ac:dyDescent="0.3">
      <c r="A311" s="164" t="s">
        <v>692</v>
      </c>
      <c r="B311" s="164" t="s">
        <v>693</v>
      </c>
    </row>
    <row r="312" spans="1:2" x14ac:dyDescent="0.3">
      <c r="A312" s="164" t="s">
        <v>694</v>
      </c>
      <c r="B312" s="164" t="s">
        <v>695</v>
      </c>
    </row>
    <row r="313" spans="1:2" x14ac:dyDescent="0.3">
      <c r="A313" s="164" t="s">
        <v>696</v>
      </c>
      <c r="B313" s="164" t="s">
        <v>697</v>
      </c>
    </row>
    <row r="314" spans="1:2" x14ac:dyDescent="0.3">
      <c r="A314" s="164" t="s">
        <v>698</v>
      </c>
      <c r="B314" s="164" t="s">
        <v>699</v>
      </c>
    </row>
    <row r="315" spans="1:2" x14ac:dyDescent="0.3">
      <c r="A315" s="164" t="s">
        <v>700</v>
      </c>
      <c r="B315" s="164" t="s">
        <v>701</v>
      </c>
    </row>
    <row r="316" spans="1:2" x14ac:dyDescent="0.3">
      <c r="A316" s="164" t="s">
        <v>702</v>
      </c>
      <c r="B316" s="164" t="s">
        <v>703</v>
      </c>
    </row>
    <row r="317" spans="1:2" x14ac:dyDescent="0.3">
      <c r="A317" s="164" t="s">
        <v>704</v>
      </c>
      <c r="B317" s="164" t="s">
        <v>705</v>
      </c>
    </row>
    <row r="318" spans="1:2" x14ac:dyDescent="0.3">
      <c r="A318" s="164" t="s">
        <v>706</v>
      </c>
      <c r="B318" s="164" t="s">
        <v>707</v>
      </c>
    </row>
    <row r="319" spans="1:2" x14ac:dyDescent="0.3">
      <c r="A319" s="164" t="s">
        <v>708</v>
      </c>
      <c r="B319" s="164" t="s">
        <v>709</v>
      </c>
    </row>
    <row r="320" spans="1:2" x14ac:dyDescent="0.3">
      <c r="A320" s="164" t="s">
        <v>710</v>
      </c>
      <c r="B320" s="164" t="s">
        <v>129</v>
      </c>
    </row>
    <row r="321" spans="1:2" x14ac:dyDescent="0.3">
      <c r="A321" s="164" t="s">
        <v>711</v>
      </c>
      <c r="B321" s="164" t="s">
        <v>712</v>
      </c>
    </row>
    <row r="322" spans="1:2" x14ac:dyDescent="0.3">
      <c r="A322" s="164" t="s">
        <v>713</v>
      </c>
      <c r="B322" s="164" t="s">
        <v>714</v>
      </c>
    </row>
    <row r="323" spans="1:2" x14ac:dyDescent="0.3">
      <c r="A323" s="164" t="s">
        <v>715</v>
      </c>
      <c r="B323" s="164" t="s">
        <v>716</v>
      </c>
    </row>
    <row r="324" spans="1:2" x14ac:dyDescent="0.3">
      <c r="A324" s="164" t="s">
        <v>717</v>
      </c>
      <c r="B324" s="164" t="s">
        <v>718</v>
      </c>
    </row>
    <row r="325" spans="1:2" x14ac:dyDescent="0.3">
      <c r="A325" s="164" t="s">
        <v>719</v>
      </c>
      <c r="B325" s="164" t="s">
        <v>720</v>
      </c>
    </row>
    <row r="326" spans="1:2" x14ac:dyDescent="0.3">
      <c r="A326" s="164" t="s">
        <v>721</v>
      </c>
      <c r="B326" s="164" t="s">
        <v>722</v>
      </c>
    </row>
    <row r="327" spans="1:2" x14ac:dyDescent="0.3">
      <c r="A327" s="164" t="s">
        <v>723</v>
      </c>
      <c r="B327" s="164" t="s">
        <v>724</v>
      </c>
    </row>
    <row r="328" spans="1:2" x14ac:dyDescent="0.3">
      <c r="A328" s="164" t="s">
        <v>725</v>
      </c>
      <c r="B328" s="164" t="s">
        <v>726</v>
      </c>
    </row>
    <row r="329" spans="1:2" x14ac:dyDescent="0.3">
      <c r="A329" s="164" t="s">
        <v>727</v>
      </c>
      <c r="B329" s="164" t="s">
        <v>728</v>
      </c>
    </row>
    <row r="330" spans="1:2" x14ac:dyDescent="0.3">
      <c r="A330" s="164" t="s">
        <v>729</v>
      </c>
      <c r="B330" s="164" t="s">
        <v>730</v>
      </c>
    </row>
    <row r="331" spans="1:2" x14ac:dyDescent="0.3">
      <c r="A331" s="164" t="s">
        <v>731</v>
      </c>
      <c r="B331" s="164" t="s">
        <v>732</v>
      </c>
    </row>
    <row r="332" spans="1:2" x14ac:dyDescent="0.3">
      <c r="A332" s="164" t="s">
        <v>733</v>
      </c>
      <c r="B332" s="164" t="s">
        <v>734</v>
      </c>
    </row>
    <row r="333" spans="1:2" x14ac:dyDescent="0.3">
      <c r="A333" s="164" t="s">
        <v>735</v>
      </c>
      <c r="B333" s="164" t="s">
        <v>736</v>
      </c>
    </row>
    <row r="334" spans="1:2" x14ac:dyDescent="0.3">
      <c r="A334" s="164" t="s">
        <v>737</v>
      </c>
      <c r="B334" s="164" t="s">
        <v>738</v>
      </c>
    </row>
    <row r="335" spans="1:2" x14ac:dyDescent="0.3">
      <c r="A335" s="164" t="s">
        <v>739</v>
      </c>
      <c r="B335" s="164" t="s">
        <v>740</v>
      </c>
    </row>
    <row r="336" spans="1:2" x14ac:dyDescent="0.3">
      <c r="A336" s="164" t="s">
        <v>741</v>
      </c>
      <c r="B336" s="164" t="s">
        <v>742</v>
      </c>
    </row>
    <row r="337" spans="1:2" x14ac:dyDescent="0.3">
      <c r="A337" s="164" t="s">
        <v>743</v>
      </c>
      <c r="B337" s="164" t="s">
        <v>744</v>
      </c>
    </row>
    <row r="338" spans="1:2" x14ac:dyDescent="0.3">
      <c r="A338" s="164" t="s">
        <v>745</v>
      </c>
      <c r="B338" s="164" t="s">
        <v>746</v>
      </c>
    </row>
    <row r="339" spans="1:2" x14ac:dyDescent="0.3">
      <c r="A339" s="164" t="s">
        <v>747</v>
      </c>
      <c r="B339" s="164" t="s">
        <v>748</v>
      </c>
    </row>
    <row r="340" spans="1:2" x14ac:dyDescent="0.3">
      <c r="A340" s="164" t="s">
        <v>749</v>
      </c>
      <c r="B340" s="164" t="s">
        <v>750</v>
      </c>
    </row>
    <row r="341" spans="1:2" x14ac:dyDescent="0.3">
      <c r="A341" s="164" t="s">
        <v>751</v>
      </c>
      <c r="B341" s="164" t="s">
        <v>752</v>
      </c>
    </row>
    <row r="342" spans="1:2" x14ac:dyDescent="0.3">
      <c r="A342" s="164" t="s">
        <v>753</v>
      </c>
      <c r="B342" s="164" t="s">
        <v>754</v>
      </c>
    </row>
    <row r="343" spans="1:2" x14ac:dyDescent="0.3">
      <c r="A343" s="164" t="s">
        <v>755</v>
      </c>
      <c r="B343" s="164" t="s">
        <v>756</v>
      </c>
    </row>
    <row r="344" spans="1:2" x14ac:dyDescent="0.3">
      <c r="A344" s="164" t="s">
        <v>757</v>
      </c>
      <c r="B344" s="164" t="s">
        <v>758</v>
      </c>
    </row>
    <row r="345" spans="1:2" x14ac:dyDescent="0.3">
      <c r="A345" s="164" t="s">
        <v>759</v>
      </c>
      <c r="B345" s="164" t="s">
        <v>760</v>
      </c>
    </row>
    <row r="346" spans="1:2" x14ac:dyDescent="0.3">
      <c r="A346" s="164" t="s">
        <v>761</v>
      </c>
      <c r="B346" s="164" t="s">
        <v>762</v>
      </c>
    </row>
    <row r="347" spans="1:2" x14ac:dyDescent="0.3">
      <c r="A347" s="164" t="s">
        <v>763</v>
      </c>
      <c r="B347" s="164" t="s">
        <v>764</v>
      </c>
    </row>
    <row r="348" spans="1:2" x14ac:dyDescent="0.3">
      <c r="A348" s="164" t="s">
        <v>765</v>
      </c>
      <c r="B348" s="164" t="s">
        <v>766</v>
      </c>
    </row>
    <row r="349" spans="1:2" x14ac:dyDescent="0.3">
      <c r="A349" s="164" t="s">
        <v>767</v>
      </c>
      <c r="B349" s="164" t="s">
        <v>768</v>
      </c>
    </row>
    <row r="350" spans="1:2" x14ac:dyDescent="0.3">
      <c r="A350" s="164" t="s">
        <v>769</v>
      </c>
      <c r="B350" s="164" t="s">
        <v>770</v>
      </c>
    </row>
    <row r="351" spans="1:2" x14ac:dyDescent="0.3">
      <c r="A351" s="164" t="s">
        <v>771</v>
      </c>
      <c r="B351" s="164" t="s">
        <v>772</v>
      </c>
    </row>
    <row r="352" spans="1:2" x14ac:dyDescent="0.3">
      <c r="A352" s="164" t="s">
        <v>773</v>
      </c>
      <c r="B352" s="164" t="s">
        <v>774</v>
      </c>
    </row>
    <row r="353" spans="1:2" x14ac:dyDescent="0.3">
      <c r="A353" s="164" t="s">
        <v>775</v>
      </c>
      <c r="B353" s="164" t="s">
        <v>776</v>
      </c>
    </row>
    <row r="354" spans="1:2" x14ac:dyDescent="0.3">
      <c r="A354" s="164" t="s">
        <v>777</v>
      </c>
      <c r="B354" s="164" t="s">
        <v>778</v>
      </c>
    </row>
    <row r="355" spans="1:2" x14ac:dyDescent="0.3">
      <c r="A355" s="164" t="s">
        <v>779</v>
      </c>
      <c r="B355" s="164" t="s">
        <v>780</v>
      </c>
    </row>
    <row r="356" spans="1:2" x14ac:dyDescent="0.3">
      <c r="A356" s="164" t="s">
        <v>781</v>
      </c>
      <c r="B356" s="164" t="s">
        <v>782</v>
      </c>
    </row>
    <row r="357" spans="1:2" x14ac:dyDescent="0.3">
      <c r="A357" s="164" t="s">
        <v>783</v>
      </c>
      <c r="B357" s="164" t="s">
        <v>784</v>
      </c>
    </row>
    <row r="358" spans="1:2" x14ac:dyDescent="0.3">
      <c r="A358" s="164" t="s">
        <v>785</v>
      </c>
      <c r="B358" s="164" t="s">
        <v>786</v>
      </c>
    </row>
    <row r="359" spans="1:2" x14ac:dyDescent="0.3">
      <c r="A359" s="164" t="s">
        <v>787</v>
      </c>
      <c r="B359" s="164" t="s">
        <v>788</v>
      </c>
    </row>
    <row r="360" spans="1:2" x14ac:dyDescent="0.3">
      <c r="A360" s="164" t="s">
        <v>789</v>
      </c>
      <c r="B360" s="164" t="s">
        <v>790</v>
      </c>
    </row>
    <row r="361" spans="1:2" x14ac:dyDescent="0.3">
      <c r="A361" s="164" t="s">
        <v>791</v>
      </c>
      <c r="B361" s="164" t="s">
        <v>792</v>
      </c>
    </row>
    <row r="362" spans="1:2" x14ac:dyDescent="0.3">
      <c r="A362" s="164" t="s">
        <v>793</v>
      </c>
      <c r="B362" s="164" t="s">
        <v>794</v>
      </c>
    </row>
    <row r="363" spans="1:2" x14ac:dyDescent="0.3">
      <c r="A363" s="164" t="s">
        <v>795</v>
      </c>
      <c r="B363" s="164" t="s">
        <v>796</v>
      </c>
    </row>
    <row r="364" spans="1:2" x14ac:dyDescent="0.3">
      <c r="A364" s="164" t="s">
        <v>797</v>
      </c>
      <c r="B364" s="164" t="s">
        <v>770</v>
      </c>
    </row>
    <row r="365" spans="1:2" x14ac:dyDescent="0.3">
      <c r="A365" s="164" t="s">
        <v>798</v>
      </c>
      <c r="B365" s="164" t="s">
        <v>799</v>
      </c>
    </row>
    <row r="366" spans="1:2" x14ac:dyDescent="0.3">
      <c r="A366" s="164" t="s">
        <v>800</v>
      </c>
      <c r="B366" s="164" t="s">
        <v>801</v>
      </c>
    </row>
    <row r="367" spans="1:2" x14ac:dyDescent="0.3">
      <c r="A367" s="164" t="s">
        <v>802</v>
      </c>
      <c r="B367" s="164" t="s">
        <v>803</v>
      </c>
    </row>
    <row r="368" spans="1:2" x14ac:dyDescent="0.3">
      <c r="A368" s="164" t="s">
        <v>804</v>
      </c>
      <c r="B368" s="164" t="s">
        <v>805</v>
      </c>
    </row>
    <row r="369" spans="1:2" x14ac:dyDescent="0.3">
      <c r="A369" s="164" t="s">
        <v>806</v>
      </c>
      <c r="B369" s="164" t="s">
        <v>807</v>
      </c>
    </row>
    <row r="370" spans="1:2" x14ac:dyDescent="0.3">
      <c r="A370" s="164" t="s">
        <v>808</v>
      </c>
      <c r="B370" s="164" t="s">
        <v>809</v>
      </c>
    </row>
    <row r="371" spans="1:2" x14ac:dyDescent="0.3">
      <c r="A371" s="164" t="s">
        <v>810</v>
      </c>
      <c r="B371" s="164" t="s">
        <v>811</v>
      </c>
    </row>
    <row r="372" spans="1:2" x14ac:dyDescent="0.3">
      <c r="A372" s="164" t="s">
        <v>812</v>
      </c>
      <c r="B372" s="164" t="s">
        <v>813</v>
      </c>
    </row>
    <row r="373" spans="1:2" x14ac:dyDescent="0.3">
      <c r="A373" s="164" t="s">
        <v>814</v>
      </c>
      <c r="B373" s="164" t="s">
        <v>815</v>
      </c>
    </row>
    <row r="374" spans="1:2" x14ac:dyDescent="0.3">
      <c r="A374" s="164" t="s">
        <v>816</v>
      </c>
      <c r="B374" s="164" t="s">
        <v>817</v>
      </c>
    </row>
    <row r="375" spans="1:2" x14ac:dyDescent="0.3">
      <c r="A375" s="164" t="s">
        <v>818</v>
      </c>
      <c r="B375" s="164" t="s">
        <v>819</v>
      </c>
    </row>
    <row r="376" spans="1:2" x14ac:dyDescent="0.3">
      <c r="A376" s="164" t="s">
        <v>820</v>
      </c>
      <c r="B376" s="164" t="s">
        <v>821</v>
      </c>
    </row>
    <row r="377" spans="1:2" x14ac:dyDescent="0.3">
      <c r="A377" s="164" t="s">
        <v>822</v>
      </c>
      <c r="B377" s="164" t="s">
        <v>823</v>
      </c>
    </row>
    <row r="378" spans="1:2" x14ac:dyDescent="0.3">
      <c r="A378" s="164" t="s">
        <v>824</v>
      </c>
      <c r="B378" s="164" t="s">
        <v>825</v>
      </c>
    </row>
    <row r="379" spans="1:2" x14ac:dyDescent="0.3">
      <c r="A379" s="164" t="s">
        <v>826</v>
      </c>
      <c r="B379" s="164" t="s">
        <v>827</v>
      </c>
    </row>
    <row r="380" spans="1:2" x14ac:dyDescent="0.3">
      <c r="A380" s="164" t="s">
        <v>828</v>
      </c>
      <c r="B380" s="164" t="s">
        <v>829</v>
      </c>
    </row>
    <row r="381" spans="1:2" x14ac:dyDescent="0.3">
      <c r="A381" s="164" t="s">
        <v>830</v>
      </c>
      <c r="B381" s="164" t="s">
        <v>831</v>
      </c>
    </row>
    <row r="382" spans="1:2" x14ac:dyDescent="0.3">
      <c r="A382" s="164" t="s">
        <v>832</v>
      </c>
      <c r="B382" s="164" t="s">
        <v>833</v>
      </c>
    </row>
    <row r="383" spans="1:2" x14ac:dyDescent="0.3">
      <c r="A383" s="164" t="s">
        <v>834</v>
      </c>
      <c r="B383" s="164" t="s">
        <v>835</v>
      </c>
    </row>
    <row r="384" spans="1:2" x14ac:dyDescent="0.3">
      <c r="A384" s="164" t="s">
        <v>836</v>
      </c>
      <c r="B384" s="164" t="s">
        <v>837</v>
      </c>
    </row>
    <row r="385" spans="1:2" x14ac:dyDescent="0.3">
      <c r="A385" s="164" t="s">
        <v>838</v>
      </c>
      <c r="B385" s="164" t="s">
        <v>839</v>
      </c>
    </row>
    <row r="386" spans="1:2" x14ac:dyDescent="0.3">
      <c r="A386" s="164" t="s">
        <v>840</v>
      </c>
      <c r="B386" s="164" t="s">
        <v>841</v>
      </c>
    </row>
    <row r="387" spans="1:2" x14ac:dyDescent="0.3">
      <c r="A387" s="164" t="s">
        <v>842</v>
      </c>
      <c r="B387" s="164" t="s">
        <v>843</v>
      </c>
    </row>
    <row r="388" spans="1:2" x14ac:dyDescent="0.3">
      <c r="A388" s="164" t="s">
        <v>844</v>
      </c>
      <c r="B388" s="164" t="s">
        <v>845</v>
      </c>
    </row>
    <row r="389" spans="1:2" x14ac:dyDescent="0.3">
      <c r="A389" s="164" t="s">
        <v>846</v>
      </c>
      <c r="B389" s="164" t="s">
        <v>847</v>
      </c>
    </row>
    <row r="390" spans="1:2" x14ac:dyDescent="0.3">
      <c r="A390" s="164" t="s">
        <v>848</v>
      </c>
      <c r="B390" s="164" t="s">
        <v>849</v>
      </c>
    </row>
    <row r="391" spans="1:2" x14ac:dyDescent="0.3">
      <c r="A391" s="164" t="s">
        <v>850</v>
      </c>
      <c r="B391" s="164" t="s">
        <v>851</v>
      </c>
    </row>
    <row r="392" spans="1:2" x14ac:dyDescent="0.3">
      <c r="A392" s="164" t="s">
        <v>852</v>
      </c>
      <c r="B392" s="164" t="s">
        <v>853</v>
      </c>
    </row>
    <row r="393" spans="1:2" x14ac:dyDescent="0.3">
      <c r="A393" s="164" t="s">
        <v>854</v>
      </c>
      <c r="B393" s="164" t="s">
        <v>855</v>
      </c>
    </row>
    <row r="394" spans="1:2" x14ac:dyDescent="0.3">
      <c r="A394" s="164" t="s">
        <v>856</v>
      </c>
      <c r="B394" s="164" t="s">
        <v>857</v>
      </c>
    </row>
    <row r="395" spans="1:2" x14ac:dyDescent="0.3">
      <c r="A395" s="164" t="s">
        <v>858</v>
      </c>
      <c r="B395" s="164" t="s">
        <v>859</v>
      </c>
    </row>
    <row r="396" spans="1:2" x14ac:dyDescent="0.3">
      <c r="A396" s="164" t="s">
        <v>860</v>
      </c>
      <c r="B396" s="164" t="s">
        <v>861</v>
      </c>
    </row>
    <row r="397" spans="1:2" x14ac:dyDescent="0.3">
      <c r="A397" s="164" t="s">
        <v>862</v>
      </c>
      <c r="B397" s="164" t="s">
        <v>863</v>
      </c>
    </row>
    <row r="398" spans="1:2" x14ac:dyDescent="0.3">
      <c r="A398" s="164" t="s">
        <v>864</v>
      </c>
      <c r="B398" s="164" t="s">
        <v>865</v>
      </c>
    </row>
    <row r="399" spans="1:2" x14ac:dyDescent="0.3">
      <c r="A399" s="164" t="s">
        <v>866</v>
      </c>
      <c r="B399" s="164" t="s">
        <v>867</v>
      </c>
    </row>
    <row r="400" spans="1:2" x14ac:dyDescent="0.3">
      <c r="A400" s="164" t="s">
        <v>868</v>
      </c>
      <c r="B400" s="164" t="s">
        <v>869</v>
      </c>
    </row>
    <row r="401" spans="1:2" x14ac:dyDescent="0.3">
      <c r="A401" s="164" t="s">
        <v>870</v>
      </c>
      <c r="B401" s="164" t="s">
        <v>871</v>
      </c>
    </row>
    <row r="402" spans="1:2" x14ac:dyDescent="0.3">
      <c r="A402" s="164" t="s">
        <v>872</v>
      </c>
      <c r="B402" s="164" t="s">
        <v>873</v>
      </c>
    </row>
    <row r="403" spans="1:2" x14ac:dyDescent="0.3">
      <c r="A403" s="164" t="s">
        <v>874</v>
      </c>
      <c r="B403" s="164" t="s">
        <v>875</v>
      </c>
    </row>
    <row r="404" spans="1:2" x14ac:dyDescent="0.3">
      <c r="A404" s="164" t="s">
        <v>876</v>
      </c>
      <c r="B404" s="164" t="s">
        <v>877</v>
      </c>
    </row>
    <row r="405" spans="1:2" x14ac:dyDescent="0.3">
      <c r="A405" s="164" t="s">
        <v>878</v>
      </c>
      <c r="B405" s="164" t="s">
        <v>879</v>
      </c>
    </row>
    <row r="406" spans="1:2" x14ac:dyDescent="0.3">
      <c r="A406" s="164" t="s">
        <v>880</v>
      </c>
      <c r="B406" s="164" t="s">
        <v>881</v>
      </c>
    </row>
    <row r="407" spans="1:2" x14ac:dyDescent="0.3">
      <c r="A407" s="164" t="s">
        <v>882</v>
      </c>
      <c r="B407" s="164" t="s">
        <v>883</v>
      </c>
    </row>
    <row r="408" spans="1:2" x14ac:dyDescent="0.3">
      <c r="A408" s="164" t="s">
        <v>884</v>
      </c>
      <c r="B408" s="164" t="s">
        <v>885</v>
      </c>
    </row>
    <row r="409" spans="1:2" x14ac:dyDescent="0.3">
      <c r="A409" s="164" t="s">
        <v>886</v>
      </c>
      <c r="B409" s="164" t="s">
        <v>887</v>
      </c>
    </row>
    <row r="410" spans="1:2" x14ac:dyDescent="0.3">
      <c r="A410" s="164" t="s">
        <v>888</v>
      </c>
      <c r="B410" s="164" t="s">
        <v>889</v>
      </c>
    </row>
    <row r="411" spans="1:2" x14ac:dyDescent="0.3">
      <c r="A411" s="164" t="s">
        <v>890</v>
      </c>
      <c r="B411" s="164" t="s">
        <v>887</v>
      </c>
    </row>
    <row r="412" spans="1:2" x14ac:dyDescent="0.3">
      <c r="A412" s="164" t="s">
        <v>891</v>
      </c>
      <c r="B412" s="164" t="s">
        <v>892</v>
      </c>
    </row>
    <row r="413" spans="1:2" x14ac:dyDescent="0.3">
      <c r="A413" s="164" t="s">
        <v>893</v>
      </c>
      <c r="B413" s="164" t="s">
        <v>894</v>
      </c>
    </row>
    <row r="414" spans="1:2" x14ac:dyDescent="0.3">
      <c r="A414" s="164" t="s">
        <v>895</v>
      </c>
      <c r="B414" s="164" t="s">
        <v>896</v>
      </c>
    </row>
    <row r="415" spans="1:2" x14ac:dyDescent="0.3">
      <c r="A415" s="164" t="s">
        <v>897</v>
      </c>
      <c r="B415" s="164" t="s">
        <v>898</v>
      </c>
    </row>
    <row r="416" spans="1:2" x14ac:dyDescent="0.3">
      <c r="A416" s="164" t="s">
        <v>899</v>
      </c>
      <c r="B416" s="164" t="s">
        <v>900</v>
      </c>
    </row>
    <row r="417" spans="1:2" x14ac:dyDescent="0.3">
      <c r="A417" s="164" t="s">
        <v>901</v>
      </c>
      <c r="B417" s="164" t="s">
        <v>902</v>
      </c>
    </row>
    <row r="418" spans="1:2" x14ac:dyDescent="0.3">
      <c r="A418" s="164" t="s">
        <v>903</v>
      </c>
      <c r="B418" s="164" t="s">
        <v>904</v>
      </c>
    </row>
    <row r="419" spans="1:2" x14ac:dyDescent="0.3">
      <c r="A419" s="164" t="s">
        <v>905</v>
      </c>
      <c r="B419" s="164" t="s">
        <v>906</v>
      </c>
    </row>
    <row r="420" spans="1:2" x14ac:dyDescent="0.3">
      <c r="A420" s="164" t="s">
        <v>907</v>
      </c>
      <c r="B420" s="164" t="s">
        <v>908</v>
      </c>
    </row>
    <row r="421" spans="1:2" x14ac:dyDescent="0.3">
      <c r="A421" s="164" t="s">
        <v>909</v>
      </c>
      <c r="B421" s="164" t="s">
        <v>910</v>
      </c>
    </row>
    <row r="422" spans="1:2" x14ac:dyDescent="0.3">
      <c r="A422" s="164" t="s">
        <v>911</v>
      </c>
      <c r="B422" s="164" t="s">
        <v>912</v>
      </c>
    </row>
    <row r="423" spans="1:2" x14ac:dyDescent="0.3">
      <c r="A423" s="164" t="s">
        <v>913</v>
      </c>
      <c r="B423" s="164" t="s">
        <v>914</v>
      </c>
    </row>
    <row r="424" spans="1:2" x14ac:dyDescent="0.3">
      <c r="A424" s="164" t="s">
        <v>915</v>
      </c>
      <c r="B424" s="164" t="s">
        <v>916</v>
      </c>
    </row>
    <row r="425" spans="1:2" x14ac:dyDescent="0.3">
      <c r="A425" s="164" t="s">
        <v>917</v>
      </c>
      <c r="B425" s="164" t="s">
        <v>918</v>
      </c>
    </row>
    <row r="426" spans="1:2" x14ac:dyDescent="0.3">
      <c r="A426" s="164" t="s">
        <v>919</v>
      </c>
      <c r="B426" s="164" t="s">
        <v>920</v>
      </c>
    </row>
    <row r="427" spans="1:2" x14ac:dyDescent="0.3">
      <c r="A427" s="164" t="s">
        <v>921</v>
      </c>
      <c r="B427" s="164" t="s">
        <v>922</v>
      </c>
    </row>
    <row r="428" spans="1:2" x14ac:dyDescent="0.3">
      <c r="A428" s="164" t="s">
        <v>923</v>
      </c>
      <c r="B428" s="164" t="s">
        <v>924</v>
      </c>
    </row>
    <row r="429" spans="1:2" x14ac:dyDescent="0.3">
      <c r="A429" s="164" t="s">
        <v>925</v>
      </c>
      <c r="B429" s="164" t="s">
        <v>926</v>
      </c>
    </row>
    <row r="430" spans="1:2" x14ac:dyDescent="0.3">
      <c r="A430" s="164" t="s">
        <v>927</v>
      </c>
      <c r="B430" s="164" t="s">
        <v>928</v>
      </c>
    </row>
    <row r="431" spans="1:2" x14ac:dyDescent="0.3">
      <c r="A431" s="164" t="s">
        <v>929</v>
      </c>
      <c r="B431" s="164" t="s">
        <v>930</v>
      </c>
    </row>
    <row r="432" spans="1:2" x14ac:dyDescent="0.3">
      <c r="A432" s="164" t="s">
        <v>931</v>
      </c>
      <c r="B432" s="164" t="s">
        <v>932</v>
      </c>
    </row>
    <row r="433" spans="1:2" x14ac:dyDescent="0.3">
      <c r="A433" s="164" t="s">
        <v>933</v>
      </c>
      <c r="B433" s="164" t="s">
        <v>934</v>
      </c>
    </row>
    <row r="434" spans="1:2" x14ac:dyDescent="0.3">
      <c r="A434" s="164" t="s">
        <v>935</v>
      </c>
      <c r="B434" s="164" t="s">
        <v>936</v>
      </c>
    </row>
    <row r="435" spans="1:2" x14ac:dyDescent="0.3">
      <c r="A435" s="164" t="s">
        <v>937</v>
      </c>
      <c r="B435" s="164" t="s">
        <v>938</v>
      </c>
    </row>
    <row r="436" spans="1:2" x14ac:dyDescent="0.3">
      <c r="A436" s="164" t="s">
        <v>939</v>
      </c>
      <c r="B436" s="164" t="s">
        <v>940</v>
      </c>
    </row>
    <row r="437" spans="1:2" x14ac:dyDescent="0.3">
      <c r="A437" s="164" t="s">
        <v>941</v>
      </c>
      <c r="B437" s="164" t="s">
        <v>942</v>
      </c>
    </row>
    <row r="438" spans="1:2" x14ac:dyDescent="0.3">
      <c r="A438" s="164" t="s">
        <v>943</v>
      </c>
      <c r="B438" s="164" t="s">
        <v>944</v>
      </c>
    </row>
    <row r="439" spans="1:2" x14ac:dyDescent="0.3">
      <c r="A439" s="164" t="s">
        <v>945</v>
      </c>
      <c r="B439" s="164" t="s">
        <v>946</v>
      </c>
    </row>
    <row r="440" spans="1:2" x14ac:dyDescent="0.3">
      <c r="A440" s="164" t="s">
        <v>947</v>
      </c>
      <c r="B440" s="164" t="s">
        <v>948</v>
      </c>
    </row>
    <row r="441" spans="1:2" x14ac:dyDescent="0.3">
      <c r="A441" s="164" t="s">
        <v>949</v>
      </c>
      <c r="B441" s="164" t="s">
        <v>950</v>
      </c>
    </row>
    <row r="442" spans="1:2" x14ac:dyDescent="0.3">
      <c r="A442" s="164" t="s">
        <v>951</v>
      </c>
      <c r="B442" s="164" t="s">
        <v>952</v>
      </c>
    </row>
    <row r="443" spans="1:2" x14ac:dyDescent="0.3">
      <c r="A443" s="164" t="s">
        <v>953</v>
      </c>
      <c r="B443" s="164" t="s">
        <v>954</v>
      </c>
    </row>
    <row r="444" spans="1:2" x14ac:dyDescent="0.3">
      <c r="A444" s="164" t="s">
        <v>955</v>
      </c>
      <c r="B444" s="164" t="s">
        <v>956</v>
      </c>
    </row>
    <row r="445" spans="1:2" x14ac:dyDescent="0.3">
      <c r="A445" s="164" t="s">
        <v>957</v>
      </c>
      <c r="B445" s="164" t="s">
        <v>958</v>
      </c>
    </row>
    <row r="446" spans="1:2" x14ac:dyDescent="0.3">
      <c r="A446" s="164" t="s">
        <v>959</v>
      </c>
      <c r="B446" s="164" t="s">
        <v>960</v>
      </c>
    </row>
    <row r="447" spans="1:2" x14ac:dyDescent="0.3">
      <c r="A447" s="164" t="s">
        <v>961</v>
      </c>
      <c r="B447" s="164" t="s">
        <v>962</v>
      </c>
    </row>
    <row r="448" spans="1:2" x14ac:dyDescent="0.3">
      <c r="A448" s="164" t="s">
        <v>963</v>
      </c>
      <c r="B448" s="164" t="s">
        <v>964</v>
      </c>
    </row>
    <row r="449" spans="1:2" x14ac:dyDescent="0.3">
      <c r="A449" s="164" t="s">
        <v>965</v>
      </c>
      <c r="B449" s="164" t="s">
        <v>966</v>
      </c>
    </row>
    <row r="450" spans="1:2" x14ac:dyDescent="0.3">
      <c r="A450" s="164" t="s">
        <v>967</v>
      </c>
      <c r="B450" s="164" t="s">
        <v>968</v>
      </c>
    </row>
    <row r="451" spans="1:2" x14ac:dyDescent="0.3">
      <c r="A451" s="164" t="s">
        <v>969</v>
      </c>
      <c r="B451" s="164" t="s">
        <v>970</v>
      </c>
    </row>
    <row r="452" spans="1:2" x14ac:dyDescent="0.3">
      <c r="A452" s="164" t="s">
        <v>971</v>
      </c>
      <c r="B452" s="164" t="s">
        <v>972</v>
      </c>
    </row>
    <row r="453" spans="1:2" x14ac:dyDescent="0.3">
      <c r="A453" s="164" t="s">
        <v>973</v>
      </c>
      <c r="B453" s="164" t="s">
        <v>974</v>
      </c>
    </row>
    <row r="454" spans="1:2" x14ac:dyDescent="0.3">
      <c r="A454" s="164" t="s">
        <v>975</v>
      </c>
      <c r="B454" s="164" t="s">
        <v>976</v>
      </c>
    </row>
    <row r="455" spans="1:2" x14ac:dyDescent="0.3">
      <c r="A455" s="164" t="s">
        <v>977</v>
      </c>
      <c r="B455" s="164" t="s">
        <v>978</v>
      </c>
    </row>
    <row r="456" spans="1:2" x14ac:dyDescent="0.3">
      <c r="A456" s="164" t="s">
        <v>979</v>
      </c>
      <c r="B456" s="164" t="s">
        <v>980</v>
      </c>
    </row>
    <row r="457" spans="1:2" x14ac:dyDescent="0.3">
      <c r="A457" s="164" t="s">
        <v>981</v>
      </c>
      <c r="B457" s="164" t="s">
        <v>982</v>
      </c>
    </row>
    <row r="458" spans="1:2" x14ac:dyDescent="0.3">
      <c r="A458" s="164" t="s">
        <v>983</v>
      </c>
      <c r="B458" s="164" t="s">
        <v>984</v>
      </c>
    </row>
    <row r="459" spans="1:2" x14ac:dyDescent="0.3">
      <c r="A459" s="164" t="s">
        <v>985</v>
      </c>
      <c r="B459" s="164" t="s">
        <v>986</v>
      </c>
    </row>
    <row r="460" spans="1:2" x14ac:dyDescent="0.3">
      <c r="A460" s="164" t="s">
        <v>987</v>
      </c>
      <c r="B460" s="164" t="s">
        <v>988</v>
      </c>
    </row>
    <row r="461" spans="1:2" x14ac:dyDescent="0.3">
      <c r="A461" s="164" t="s">
        <v>989</v>
      </c>
      <c r="B461" s="164" t="s">
        <v>990</v>
      </c>
    </row>
    <row r="462" spans="1:2" x14ac:dyDescent="0.3">
      <c r="A462" s="164" t="s">
        <v>991</v>
      </c>
      <c r="B462" s="164" t="s">
        <v>992</v>
      </c>
    </row>
    <row r="463" spans="1:2" x14ac:dyDescent="0.3">
      <c r="A463" s="164" t="s">
        <v>993</v>
      </c>
      <c r="B463" s="164" t="s">
        <v>994</v>
      </c>
    </row>
    <row r="464" spans="1:2" x14ac:dyDescent="0.3">
      <c r="A464" s="164" t="s">
        <v>995</v>
      </c>
      <c r="B464" s="164" t="s">
        <v>996</v>
      </c>
    </row>
    <row r="465" spans="1:2" x14ac:dyDescent="0.3">
      <c r="A465" s="164" t="s">
        <v>997</v>
      </c>
      <c r="B465" s="164" t="s">
        <v>998</v>
      </c>
    </row>
    <row r="466" spans="1:2" x14ac:dyDescent="0.3">
      <c r="A466" s="164" t="s">
        <v>999</v>
      </c>
      <c r="B466" s="164" t="s">
        <v>1000</v>
      </c>
    </row>
    <row r="467" spans="1:2" x14ac:dyDescent="0.3">
      <c r="A467" s="164" t="s">
        <v>1001</v>
      </c>
      <c r="B467" s="164" t="s">
        <v>1002</v>
      </c>
    </row>
    <row r="468" spans="1:2" x14ac:dyDescent="0.3">
      <c r="A468" s="164" t="s">
        <v>1003</v>
      </c>
      <c r="B468" s="164" t="s">
        <v>1004</v>
      </c>
    </row>
    <row r="469" spans="1:2" x14ac:dyDescent="0.3">
      <c r="A469" s="164" t="s">
        <v>1005</v>
      </c>
      <c r="B469" s="164" t="s">
        <v>1006</v>
      </c>
    </row>
    <row r="470" spans="1:2" x14ac:dyDescent="0.3">
      <c r="A470" s="164" t="s">
        <v>1007</v>
      </c>
      <c r="B470" s="164" t="s">
        <v>1008</v>
      </c>
    </row>
    <row r="471" spans="1:2" x14ac:dyDescent="0.3">
      <c r="A471" s="164" t="s">
        <v>1009</v>
      </c>
      <c r="B471" s="164" t="s">
        <v>1010</v>
      </c>
    </row>
    <row r="472" spans="1:2" x14ac:dyDescent="0.3">
      <c r="A472" s="164" t="s">
        <v>1011</v>
      </c>
      <c r="B472" s="164" t="s">
        <v>1012</v>
      </c>
    </row>
    <row r="473" spans="1:2" x14ac:dyDescent="0.3">
      <c r="A473" s="164" t="s">
        <v>1013</v>
      </c>
      <c r="B473" s="164" t="s">
        <v>1014</v>
      </c>
    </row>
    <row r="474" spans="1:2" x14ac:dyDescent="0.3">
      <c r="A474" s="164" t="s">
        <v>1015</v>
      </c>
      <c r="B474" s="164" t="s">
        <v>1016</v>
      </c>
    </row>
    <row r="475" spans="1:2" x14ac:dyDescent="0.3">
      <c r="A475" s="164" t="s">
        <v>1017</v>
      </c>
      <c r="B475" s="164" t="s">
        <v>1018</v>
      </c>
    </row>
    <row r="476" spans="1:2" x14ac:dyDescent="0.3">
      <c r="A476" s="164" t="s">
        <v>1019</v>
      </c>
      <c r="B476" s="164" t="s">
        <v>1020</v>
      </c>
    </row>
    <row r="477" spans="1:2" x14ac:dyDescent="0.3">
      <c r="A477" s="164" t="s">
        <v>1021</v>
      </c>
      <c r="B477" s="164" t="s">
        <v>1022</v>
      </c>
    </row>
    <row r="478" spans="1:2" x14ac:dyDescent="0.3">
      <c r="A478" s="164" t="s">
        <v>1023</v>
      </c>
      <c r="B478" s="164" t="s">
        <v>1024</v>
      </c>
    </row>
    <row r="479" spans="1:2" x14ac:dyDescent="0.3">
      <c r="A479" s="164" t="s">
        <v>1025</v>
      </c>
      <c r="B479" s="164" t="s">
        <v>1026</v>
      </c>
    </row>
    <row r="480" spans="1:2" x14ac:dyDescent="0.3">
      <c r="A480" s="164" t="s">
        <v>1027</v>
      </c>
      <c r="B480" s="164" t="s">
        <v>1028</v>
      </c>
    </row>
    <row r="481" spans="1:2" x14ac:dyDescent="0.3">
      <c r="A481" s="164" t="s">
        <v>1029</v>
      </c>
      <c r="B481" s="164" t="s">
        <v>1030</v>
      </c>
    </row>
    <row r="482" spans="1:2" x14ac:dyDescent="0.3">
      <c r="A482" s="164" t="s">
        <v>1031</v>
      </c>
      <c r="B482" s="164" t="s">
        <v>1032</v>
      </c>
    </row>
    <row r="483" spans="1:2" x14ac:dyDescent="0.3">
      <c r="A483" s="164" t="s">
        <v>1033</v>
      </c>
      <c r="B483" s="164" t="s">
        <v>1034</v>
      </c>
    </row>
    <row r="484" spans="1:2" x14ac:dyDescent="0.3">
      <c r="A484" s="164" t="s">
        <v>1035</v>
      </c>
      <c r="B484" s="164" t="s">
        <v>1036</v>
      </c>
    </row>
    <row r="485" spans="1:2" x14ac:dyDescent="0.3">
      <c r="A485" s="164" t="s">
        <v>1037</v>
      </c>
      <c r="B485" s="164" t="s">
        <v>1038</v>
      </c>
    </row>
    <row r="486" spans="1:2" x14ac:dyDescent="0.3">
      <c r="A486" s="164" t="s">
        <v>1039</v>
      </c>
      <c r="B486" s="164" t="s">
        <v>1040</v>
      </c>
    </row>
    <row r="487" spans="1:2" x14ac:dyDescent="0.3">
      <c r="A487" s="164" t="s">
        <v>1041</v>
      </c>
      <c r="B487" s="164" t="s">
        <v>1042</v>
      </c>
    </row>
    <row r="488" spans="1:2" x14ac:dyDescent="0.3">
      <c r="A488" s="164" t="s">
        <v>1043</v>
      </c>
      <c r="B488" s="164" t="s">
        <v>1044</v>
      </c>
    </row>
    <row r="489" spans="1:2" x14ac:dyDescent="0.3">
      <c r="A489" s="164" t="s">
        <v>1045</v>
      </c>
      <c r="B489" s="164" t="s">
        <v>1046</v>
      </c>
    </row>
    <row r="490" spans="1:2" x14ac:dyDescent="0.3">
      <c r="A490" s="164" t="s">
        <v>1047</v>
      </c>
      <c r="B490" s="164" t="s">
        <v>1048</v>
      </c>
    </row>
    <row r="491" spans="1:2" x14ac:dyDescent="0.3">
      <c r="A491" s="164" t="s">
        <v>1049</v>
      </c>
      <c r="B491" s="164" t="s">
        <v>1050</v>
      </c>
    </row>
    <row r="492" spans="1:2" x14ac:dyDescent="0.3">
      <c r="A492" s="164" t="s">
        <v>1051</v>
      </c>
      <c r="B492" s="164" t="s">
        <v>1052</v>
      </c>
    </row>
    <row r="493" spans="1:2" x14ac:dyDescent="0.3">
      <c r="A493" s="164" t="s">
        <v>1053</v>
      </c>
      <c r="B493" s="164" t="s">
        <v>1054</v>
      </c>
    </row>
    <row r="494" spans="1:2" x14ac:dyDescent="0.3">
      <c r="A494" s="164" t="s">
        <v>1055</v>
      </c>
      <c r="B494" s="164" t="s">
        <v>1056</v>
      </c>
    </row>
    <row r="495" spans="1:2" x14ac:dyDescent="0.3">
      <c r="A495" s="164" t="s">
        <v>1057</v>
      </c>
      <c r="B495" s="164" t="s">
        <v>1058</v>
      </c>
    </row>
    <row r="496" spans="1:2" x14ac:dyDescent="0.3">
      <c r="A496" s="164" t="s">
        <v>1059</v>
      </c>
      <c r="B496" s="164" t="s">
        <v>1060</v>
      </c>
    </row>
    <row r="497" spans="1:2" x14ac:dyDescent="0.3">
      <c r="A497" s="164" t="s">
        <v>1061</v>
      </c>
      <c r="B497" s="164" t="s">
        <v>1062</v>
      </c>
    </row>
    <row r="498" spans="1:2" x14ac:dyDescent="0.3">
      <c r="A498" s="164" t="s">
        <v>1063</v>
      </c>
      <c r="B498" s="164" t="s">
        <v>1064</v>
      </c>
    </row>
    <row r="499" spans="1:2" x14ac:dyDescent="0.3">
      <c r="A499" s="164" t="s">
        <v>1065</v>
      </c>
      <c r="B499" s="164" t="s">
        <v>1066</v>
      </c>
    </row>
    <row r="500" spans="1:2" x14ac:dyDescent="0.3">
      <c r="A500" s="164" t="s">
        <v>1067</v>
      </c>
      <c r="B500" s="164" t="s">
        <v>1068</v>
      </c>
    </row>
    <row r="501" spans="1:2" x14ac:dyDescent="0.3">
      <c r="A501" s="164" t="s">
        <v>1069</v>
      </c>
      <c r="B501" s="164" t="s">
        <v>1070</v>
      </c>
    </row>
    <row r="502" spans="1:2" x14ac:dyDescent="0.3">
      <c r="A502" s="164" t="s">
        <v>1071</v>
      </c>
      <c r="B502" s="164" t="s">
        <v>1072</v>
      </c>
    </row>
    <row r="503" spans="1:2" x14ac:dyDescent="0.3">
      <c r="A503" s="164" t="s">
        <v>1073</v>
      </c>
      <c r="B503" s="164" t="s">
        <v>1074</v>
      </c>
    </row>
    <row r="504" spans="1:2" x14ac:dyDescent="0.3">
      <c r="A504" s="164" t="s">
        <v>1075</v>
      </c>
      <c r="B504" s="164" t="s">
        <v>1076</v>
      </c>
    </row>
    <row r="505" spans="1:2" x14ac:dyDescent="0.3">
      <c r="A505" s="164" t="s">
        <v>1077</v>
      </c>
      <c r="B505" s="164" t="s">
        <v>1078</v>
      </c>
    </row>
    <row r="506" spans="1:2" x14ac:dyDescent="0.3">
      <c r="A506" s="164" t="s">
        <v>1079</v>
      </c>
      <c r="B506" s="164" t="s">
        <v>1080</v>
      </c>
    </row>
    <row r="507" spans="1:2" x14ac:dyDescent="0.3">
      <c r="A507" s="164" t="s">
        <v>1081</v>
      </c>
      <c r="B507" s="164" t="s">
        <v>1082</v>
      </c>
    </row>
    <row r="508" spans="1:2" x14ac:dyDescent="0.3">
      <c r="A508" s="164" t="s">
        <v>1083</v>
      </c>
      <c r="B508" s="164" t="s">
        <v>1084</v>
      </c>
    </row>
    <row r="509" spans="1:2" x14ac:dyDescent="0.3">
      <c r="A509" s="164" t="s">
        <v>1085</v>
      </c>
      <c r="B509" s="164" t="s">
        <v>1086</v>
      </c>
    </row>
    <row r="510" spans="1:2" x14ac:dyDescent="0.3">
      <c r="A510" s="164" t="s">
        <v>1087</v>
      </c>
      <c r="B510" s="164" t="s">
        <v>1088</v>
      </c>
    </row>
    <row r="511" spans="1:2" x14ac:dyDescent="0.3">
      <c r="A511" s="164" t="s">
        <v>1089</v>
      </c>
      <c r="B511" s="164" t="s">
        <v>1090</v>
      </c>
    </row>
    <row r="512" spans="1:2" x14ac:dyDescent="0.3">
      <c r="A512" s="164" t="s">
        <v>1091</v>
      </c>
      <c r="B512" s="164" t="s">
        <v>1092</v>
      </c>
    </row>
    <row r="513" spans="1:2" x14ac:dyDescent="0.3">
      <c r="A513" s="164" t="s">
        <v>1093</v>
      </c>
      <c r="B513" s="164" t="s">
        <v>1094</v>
      </c>
    </row>
    <row r="514" spans="1:2" x14ac:dyDescent="0.3">
      <c r="A514" s="164" t="s">
        <v>1095</v>
      </c>
      <c r="B514" s="164" t="s">
        <v>1096</v>
      </c>
    </row>
    <row r="515" spans="1:2" x14ac:dyDescent="0.3">
      <c r="A515" s="164" t="s">
        <v>1097</v>
      </c>
      <c r="B515" s="164" t="s">
        <v>1098</v>
      </c>
    </row>
    <row r="516" spans="1:2" x14ac:dyDescent="0.3">
      <c r="A516" s="164" t="s">
        <v>1099</v>
      </c>
      <c r="B516" s="164" t="s">
        <v>1100</v>
      </c>
    </row>
    <row r="517" spans="1:2" x14ac:dyDescent="0.3">
      <c r="A517" s="164" t="s">
        <v>1101</v>
      </c>
      <c r="B517" s="164" t="s">
        <v>1102</v>
      </c>
    </row>
    <row r="518" spans="1:2" x14ac:dyDescent="0.3">
      <c r="A518" s="164" t="s">
        <v>1103</v>
      </c>
      <c r="B518" s="164" t="s">
        <v>1104</v>
      </c>
    </row>
    <row r="519" spans="1:2" x14ac:dyDescent="0.3">
      <c r="A519" s="164" t="s">
        <v>1105</v>
      </c>
      <c r="B519" s="164" t="s">
        <v>1106</v>
      </c>
    </row>
    <row r="520" spans="1:2" x14ac:dyDescent="0.3">
      <c r="A520" s="164" t="s">
        <v>1107</v>
      </c>
      <c r="B520" s="164" t="s">
        <v>1108</v>
      </c>
    </row>
    <row r="521" spans="1:2" x14ac:dyDescent="0.3">
      <c r="A521" s="164" t="s">
        <v>1109</v>
      </c>
      <c r="B521" s="164" t="s">
        <v>1110</v>
      </c>
    </row>
    <row r="522" spans="1:2" x14ac:dyDescent="0.3">
      <c r="A522" s="164" t="s">
        <v>1111</v>
      </c>
      <c r="B522" s="164" t="s">
        <v>1112</v>
      </c>
    </row>
    <row r="523" spans="1:2" x14ac:dyDescent="0.3">
      <c r="A523" s="164" t="s">
        <v>1113</v>
      </c>
      <c r="B523" s="164" t="s">
        <v>1114</v>
      </c>
    </row>
    <row r="524" spans="1:2" x14ac:dyDescent="0.3">
      <c r="A524" s="164" t="s">
        <v>1115</v>
      </c>
      <c r="B524" s="164" t="s">
        <v>1116</v>
      </c>
    </row>
    <row r="525" spans="1:2" x14ac:dyDescent="0.3">
      <c r="A525" s="164" t="s">
        <v>1117</v>
      </c>
      <c r="B525" s="164" t="s">
        <v>1118</v>
      </c>
    </row>
    <row r="526" spans="1:2" x14ac:dyDescent="0.3">
      <c r="A526" s="164" t="s">
        <v>1119</v>
      </c>
      <c r="B526" s="164" t="s">
        <v>1120</v>
      </c>
    </row>
    <row r="527" spans="1:2" x14ac:dyDescent="0.3">
      <c r="A527" s="164" t="s">
        <v>1121</v>
      </c>
      <c r="B527" s="164" t="s">
        <v>1122</v>
      </c>
    </row>
    <row r="528" spans="1:2" x14ac:dyDescent="0.3">
      <c r="A528" s="164" t="s">
        <v>1123</v>
      </c>
      <c r="B528" s="164" t="s">
        <v>1124</v>
      </c>
    </row>
    <row r="529" spans="1:2" x14ac:dyDescent="0.3">
      <c r="A529" s="164" t="s">
        <v>1125</v>
      </c>
      <c r="B529" s="164" t="s">
        <v>1126</v>
      </c>
    </row>
    <row r="530" spans="1:2" x14ac:dyDescent="0.3">
      <c r="A530" s="164" t="s">
        <v>1127</v>
      </c>
      <c r="B530" s="164" t="s">
        <v>1128</v>
      </c>
    </row>
    <row r="531" spans="1:2" x14ac:dyDescent="0.3">
      <c r="A531" s="164" t="s">
        <v>1129</v>
      </c>
      <c r="B531" s="164" t="s">
        <v>1130</v>
      </c>
    </row>
    <row r="532" spans="1:2" x14ac:dyDescent="0.3">
      <c r="A532" s="164" t="s">
        <v>1131</v>
      </c>
      <c r="B532" s="164" t="s">
        <v>1132</v>
      </c>
    </row>
    <row r="533" spans="1:2" x14ac:dyDescent="0.3">
      <c r="A533" s="164" t="s">
        <v>1133</v>
      </c>
      <c r="B533" s="164" t="s">
        <v>1134</v>
      </c>
    </row>
    <row r="534" spans="1:2" x14ac:dyDescent="0.3">
      <c r="A534" s="164" t="s">
        <v>1135</v>
      </c>
      <c r="B534" s="164" t="s">
        <v>1136</v>
      </c>
    </row>
    <row r="535" spans="1:2" x14ac:dyDescent="0.3">
      <c r="A535" s="164" t="s">
        <v>1137</v>
      </c>
      <c r="B535" s="164" t="s">
        <v>1138</v>
      </c>
    </row>
    <row r="536" spans="1:2" x14ac:dyDescent="0.3">
      <c r="A536" s="164" t="s">
        <v>1139</v>
      </c>
      <c r="B536" s="164" t="s">
        <v>1140</v>
      </c>
    </row>
    <row r="537" spans="1:2" x14ac:dyDescent="0.3">
      <c r="A537" s="164" t="s">
        <v>1141</v>
      </c>
      <c r="B537" s="164" t="s">
        <v>1142</v>
      </c>
    </row>
    <row r="538" spans="1:2" x14ac:dyDescent="0.3">
      <c r="A538" s="164" t="s">
        <v>1143</v>
      </c>
      <c r="B538" s="164" t="s">
        <v>1144</v>
      </c>
    </row>
    <row r="539" spans="1:2" x14ac:dyDescent="0.3">
      <c r="A539" s="164" t="s">
        <v>1145</v>
      </c>
      <c r="B539" s="164" t="s">
        <v>1146</v>
      </c>
    </row>
    <row r="540" spans="1:2" x14ac:dyDescent="0.3">
      <c r="A540" s="164" t="s">
        <v>1147</v>
      </c>
      <c r="B540" s="164" t="s">
        <v>1148</v>
      </c>
    </row>
    <row r="541" spans="1:2" x14ac:dyDescent="0.3">
      <c r="A541" s="164" t="s">
        <v>1149</v>
      </c>
      <c r="B541" s="164" t="s">
        <v>1150</v>
      </c>
    </row>
    <row r="542" spans="1:2" x14ac:dyDescent="0.3">
      <c r="A542" s="164" t="s">
        <v>1151</v>
      </c>
      <c r="B542" s="164" t="s">
        <v>1152</v>
      </c>
    </row>
    <row r="543" spans="1:2" x14ac:dyDescent="0.3">
      <c r="A543" s="164" t="s">
        <v>1153</v>
      </c>
      <c r="B543" s="164" t="s">
        <v>1154</v>
      </c>
    </row>
    <row r="544" spans="1:2" x14ac:dyDescent="0.3">
      <c r="A544" s="164" t="s">
        <v>1155</v>
      </c>
      <c r="B544" s="164" t="s">
        <v>1156</v>
      </c>
    </row>
    <row r="545" spans="1:2" x14ac:dyDescent="0.3">
      <c r="A545" s="164" t="s">
        <v>1157</v>
      </c>
      <c r="B545" s="164" t="s">
        <v>1158</v>
      </c>
    </row>
    <row r="546" spans="1:2" x14ac:dyDescent="0.3">
      <c r="A546" s="164" t="s">
        <v>1159</v>
      </c>
      <c r="B546" s="164" t="s">
        <v>1160</v>
      </c>
    </row>
    <row r="547" spans="1:2" x14ac:dyDescent="0.3">
      <c r="A547" s="164" t="s">
        <v>1161</v>
      </c>
      <c r="B547" s="164" t="s">
        <v>1162</v>
      </c>
    </row>
    <row r="548" spans="1:2" x14ac:dyDescent="0.3">
      <c r="A548" s="164" t="s">
        <v>1163</v>
      </c>
      <c r="B548" s="164" t="s">
        <v>1164</v>
      </c>
    </row>
    <row r="549" spans="1:2" x14ac:dyDescent="0.3">
      <c r="A549" s="164" t="s">
        <v>1165</v>
      </c>
      <c r="B549" s="164" t="s">
        <v>1166</v>
      </c>
    </row>
    <row r="550" spans="1:2" x14ac:dyDescent="0.3">
      <c r="A550" s="164" t="s">
        <v>1167</v>
      </c>
      <c r="B550" s="164" t="s">
        <v>1168</v>
      </c>
    </row>
    <row r="551" spans="1:2" x14ac:dyDescent="0.3">
      <c r="A551" s="164" t="s">
        <v>1169</v>
      </c>
      <c r="B551" s="164" t="s">
        <v>1170</v>
      </c>
    </row>
    <row r="552" spans="1:2" x14ac:dyDescent="0.3">
      <c r="A552" s="164" t="s">
        <v>1171</v>
      </c>
      <c r="B552" s="164" t="s">
        <v>1172</v>
      </c>
    </row>
    <row r="553" spans="1:2" x14ac:dyDescent="0.3">
      <c r="A553" s="164" t="s">
        <v>1173</v>
      </c>
      <c r="B553" s="164" t="s">
        <v>1174</v>
      </c>
    </row>
    <row r="554" spans="1:2" x14ac:dyDescent="0.3">
      <c r="A554" s="164" t="s">
        <v>1175</v>
      </c>
      <c r="B554" s="164" t="s">
        <v>1176</v>
      </c>
    </row>
    <row r="555" spans="1:2" x14ac:dyDescent="0.3">
      <c r="A555" s="164" t="s">
        <v>1177</v>
      </c>
      <c r="B555" s="164" t="s">
        <v>1178</v>
      </c>
    </row>
    <row r="556" spans="1:2" x14ac:dyDescent="0.3">
      <c r="A556" s="164" t="s">
        <v>1179</v>
      </c>
      <c r="B556" s="164" t="s">
        <v>1180</v>
      </c>
    </row>
    <row r="557" spans="1:2" x14ac:dyDescent="0.3">
      <c r="A557" s="164" t="s">
        <v>1181</v>
      </c>
      <c r="B557" s="164" t="s">
        <v>1182</v>
      </c>
    </row>
    <row r="558" spans="1:2" x14ac:dyDescent="0.3">
      <c r="A558" s="164" t="s">
        <v>1183</v>
      </c>
      <c r="B558" s="164" t="s">
        <v>1184</v>
      </c>
    </row>
    <row r="559" spans="1:2" x14ac:dyDescent="0.3">
      <c r="A559" s="164" t="s">
        <v>1185</v>
      </c>
      <c r="B559" s="164" t="s">
        <v>1186</v>
      </c>
    </row>
    <row r="560" spans="1:2" x14ac:dyDescent="0.3">
      <c r="A560" s="164" t="s">
        <v>1187</v>
      </c>
      <c r="B560" s="164" t="s">
        <v>1188</v>
      </c>
    </row>
    <row r="561" spans="1:2" x14ac:dyDescent="0.3">
      <c r="A561" s="164" t="s">
        <v>1189</v>
      </c>
      <c r="B561" s="164" t="s">
        <v>1190</v>
      </c>
    </row>
    <row r="562" spans="1:2" x14ac:dyDescent="0.3">
      <c r="A562" s="164" t="s">
        <v>1191</v>
      </c>
      <c r="B562" s="164" t="s">
        <v>1192</v>
      </c>
    </row>
    <row r="563" spans="1:2" x14ac:dyDescent="0.3">
      <c r="A563" s="164" t="s">
        <v>1193</v>
      </c>
      <c r="B563" s="164" t="s">
        <v>1194</v>
      </c>
    </row>
    <row r="564" spans="1:2" x14ac:dyDescent="0.3">
      <c r="A564" s="164" t="s">
        <v>1195</v>
      </c>
      <c r="B564" s="164" t="s">
        <v>1196</v>
      </c>
    </row>
    <row r="565" spans="1:2" x14ac:dyDescent="0.3">
      <c r="A565" s="164" t="s">
        <v>1197</v>
      </c>
      <c r="B565" s="164" t="s">
        <v>1198</v>
      </c>
    </row>
    <row r="566" spans="1:2" x14ac:dyDescent="0.3">
      <c r="A566" s="164" t="s">
        <v>1199</v>
      </c>
      <c r="B566" s="164" t="s">
        <v>1200</v>
      </c>
    </row>
    <row r="567" spans="1:2" x14ac:dyDescent="0.3">
      <c r="A567" s="164" t="s">
        <v>1201</v>
      </c>
      <c r="B567" s="164" t="s">
        <v>1202</v>
      </c>
    </row>
    <row r="568" spans="1:2" x14ac:dyDescent="0.3">
      <c r="A568" s="164" t="s">
        <v>1203</v>
      </c>
      <c r="B568" s="164" t="s">
        <v>1204</v>
      </c>
    </row>
    <row r="569" spans="1:2" x14ac:dyDescent="0.3">
      <c r="A569" s="164" t="s">
        <v>1205</v>
      </c>
      <c r="B569" s="164" t="s">
        <v>1206</v>
      </c>
    </row>
    <row r="570" spans="1:2" x14ac:dyDescent="0.3">
      <c r="A570" s="164" t="s">
        <v>1207</v>
      </c>
      <c r="B570" s="164" t="s">
        <v>1208</v>
      </c>
    </row>
    <row r="571" spans="1:2" x14ac:dyDescent="0.3">
      <c r="A571" s="164" t="s">
        <v>1209</v>
      </c>
      <c r="B571" s="164" t="s">
        <v>1210</v>
      </c>
    </row>
    <row r="572" spans="1:2" x14ac:dyDescent="0.3">
      <c r="A572" s="164" t="s">
        <v>1211</v>
      </c>
      <c r="B572" s="164" t="s">
        <v>1212</v>
      </c>
    </row>
    <row r="573" spans="1:2" x14ac:dyDescent="0.3">
      <c r="A573" s="164" t="s">
        <v>1213</v>
      </c>
      <c r="B573" s="164" t="s">
        <v>1208</v>
      </c>
    </row>
    <row r="574" spans="1:2" x14ac:dyDescent="0.3">
      <c r="A574" s="164" t="s">
        <v>1214</v>
      </c>
      <c r="B574" s="164" t="s">
        <v>1215</v>
      </c>
    </row>
    <row r="575" spans="1:2" x14ac:dyDescent="0.3">
      <c r="A575" s="164" t="s">
        <v>1216</v>
      </c>
      <c r="B575" s="164" t="s">
        <v>1217</v>
      </c>
    </row>
    <row r="576" spans="1:2" x14ac:dyDescent="0.3">
      <c r="A576" s="164" t="s">
        <v>1218</v>
      </c>
      <c r="B576" s="164" t="s">
        <v>1219</v>
      </c>
    </row>
    <row r="577" spans="1:2" x14ac:dyDescent="0.3">
      <c r="A577" s="164" t="s">
        <v>1220</v>
      </c>
      <c r="B577" s="164" t="s">
        <v>1221</v>
      </c>
    </row>
    <row r="578" spans="1:2" x14ac:dyDescent="0.3">
      <c r="A578" s="164" t="s">
        <v>1222</v>
      </c>
      <c r="B578" s="164" t="s">
        <v>1206</v>
      </c>
    </row>
    <row r="579" spans="1:2" x14ac:dyDescent="0.3">
      <c r="A579" s="164" t="s">
        <v>1223</v>
      </c>
      <c r="B579" s="164" t="s">
        <v>1200</v>
      </c>
    </row>
    <row r="580" spans="1:2" x14ac:dyDescent="0.3">
      <c r="A580" s="164" t="s">
        <v>1224</v>
      </c>
      <c r="B580" s="164" t="s">
        <v>1225</v>
      </c>
    </row>
    <row r="581" spans="1:2" x14ac:dyDescent="0.3">
      <c r="A581" s="164" t="s">
        <v>1226</v>
      </c>
      <c r="B581" s="164" t="s">
        <v>1227</v>
      </c>
    </row>
    <row r="582" spans="1:2" x14ac:dyDescent="0.3">
      <c r="A582" s="164" t="s">
        <v>1228</v>
      </c>
      <c r="B582" s="164" t="s">
        <v>1229</v>
      </c>
    </row>
    <row r="583" spans="1:2" x14ac:dyDescent="0.3">
      <c r="A583" s="164" t="s">
        <v>1230</v>
      </c>
      <c r="B583" s="164" t="s">
        <v>1231</v>
      </c>
    </row>
    <row r="584" spans="1:2" x14ac:dyDescent="0.3">
      <c r="A584" s="164" t="s">
        <v>1232</v>
      </c>
      <c r="B584" s="164" t="s">
        <v>623</v>
      </c>
    </row>
  </sheetData>
  <sortState xmlns:xlrd2="http://schemas.microsoft.com/office/spreadsheetml/2017/richdata2" ref="A1:B584">
    <sortCondition ref="A84:A584"/>
  </sortState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37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53" t="s">
        <v>1233</v>
      </c>
      <c r="C1" s="25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53"/>
      <c r="E2" s="25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53" t="s">
        <v>1238</v>
      </c>
      <c r="C3" s="253"/>
      <c r="D3" s="12"/>
      <c r="E3" s="12"/>
      <c r="F3" s="12"/>
      <c r="G3" s="12"/>
      <c r="H3" s="254"/>
      <c r="I3" s="254"/>
      <c r="J3" s="25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5" t="s">
        <v>1239</v>
      </c>
      <c r="C4" s="25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7" t="s">
        <v>52</v>
      </c>
      <c r="B5" s="248" t="s">
        <v>1240</v>
      </c>
      <c r="C5" s="248"/>
      <c r="D5" s="249" t="s">
        <v>1241</v>
      </c>
      <c r="E5" s="249"/>
      <c r="F5" s="249"/>
      <c r="G5" s="249"/>
      <c r="H5" s="249" t="s">
        <v>1242</v>
      </c>
      <c r="I5" s="249"/>
      <c r="J5" s="249" t="s">
        <v>1243</v>
      </c>
      <c r="K5" s="256" t="s">
        <v>1051</v>
      </c>
      <c r="L5" s="256"/>
      <c r="M5" s="247" t="s">
        <v>1244</v>
      </c>
      <c r="N5" s="247" t="s">
        <v>1245</v>
      </c>
      <c r="O5" s="131"/>
      <c r="P5" s="251" t="s">
        <v>1246</v>
      </c>
      <c r="Q5" s="251"/>
      <c r="R5" s="252" t="s">
        <v>1247</v>
      </c>
      <c r="S5" s="252"/>
    </row>
    <row r="6" spans="1:22" s="3" customFormat="1" ht="12.75" customHeight="1" x14ac:dyDescent="0.3">
      <c r="A6" s="247"/>
      <c r="B6" s="111" t="e">
        <f>VLOOKUP($B$5,Date_Corrections,2)</f>
        <v>#NAME?</v>
      </c>
      <c r="C6" s="111" t="e">
        <f>VLOOKUP($B$5,Date_Corrections,3)</f>
        <v>#NAME?</v>
      </c>
      <c r="D6" s="250" t="s">
        <v>1248</v>
      </c>
      <c r="E6" s="250"/>
      <c r="F6" s="250" t="s">
        <v>1249</v>
      </c>
      <c r="G6" s="250"/>
      <c r="H6" s="249"/>
      <c r="I6" s="249"/>
      <c r="J6" s="249"/>
      <c r="K6" s="22" t="s">
        <v>1250</v>
      </c>
      <c r="L6" s="22" t="s">
        <v>1251</v>
      </c>
      <c r="M6" s="247"/>
      <c r="N6" s="247"/>
      <c r="O6" s="83" t="s">
        <v>1252</v>
      </c>
      <c r="P6" s="251" t="s">
        <v>1253</v>
      </c>
      <c r="Q6" s="251"/>
      <c r="R6" s="252" t="s">
        <v>1254</v>
      </c>
      <c r="S6" s="25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800-000000000000}">
      <formula1>Type_Releve</formula1>
    </dataValidation>
    <dataValidation type="list" allowBlank="1" showInputMessage="1" showErrorMessage="1" sqref="B5:C5" xr:uid="{00000000-0002-0000-0800-000001000000}">
      <formula1>Correction_Options</formula1>
    </dataValidation>
    <dataValidation type="list" allowBlank="1" showInputMessage="1" showErrorMessage="1" sqref="B3:C3" xr:uid="{00000000-0002-0000-0800-000002000000}">
      <formula1>Sources_in_French</formula1>
    </dataValidation>
    <dataValidation type="list" allowBlank="1" showInputMessage="1" showErrorMessage="1" sqref="B4:C4" xr:uid="{00000000-0002-0000-08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38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53" t="s">
        <v>1233</v>
      </c>
      <c r="C1" s="25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53"/>
      <c r="E2" s="25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53" t="s">
        <v>1238</v>
      </c>
      <c r="C3" s="253"/>
      <c r="D3" s="12"/>
      <c r="E3" s="12"/>
      <c r="F3" s="12"/>
      <c r="G3" s="12"/>
      <c r="H3" s="254"/>
      <c r="I3" s="254"/>
      <c r="J3" s="25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5" t="s">
        <v>1239</v>
      </c>
      <c r="C4" s="25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7" t="s">
        <v>52</v>
      </c>
      <c r="B5" s="248" t="s">
        <v>1240</v>
      </c>
      <c r="C5" s="248"/>
      <c r="D5" s="249" t="s">
        <v>1241</v>
      </c>
      <c r="E5" s="249"/>
      <c r="F5" s="249"/>
      <c r="G5" s="249"/>
      <c r="H5" s="249" t="s">
        <v>1242</v>
      </c>
      <c r="I5" s="249"/>
      <c r="J5" s="249" t="s">
        <v>1243</v>
      </c>
      <c r="K5" s="256" t="s">
        <v>1051</v>
      </c>
      <c r="L5" s="256"/>
      <c r="M5" s="247" t="s">
        <v>1244</v>
      </c>
      <c r="N5" s="247" t="s">
        <v>1245</v>
      </c>
      <c r="O5" s="131"/>
      <c r="P5" s="251" t="s">
        <v>1246</v>
      </c>
      <c r="Q5" s="251"/>
      <c r="R5" s="252" t="s">
        <v>1247</v>
      </c>
      <c r="S5" s="252"/>
    </row>
    <row r="6" spans="1:22" s="3" customFormat="1" ht="12.75" customHeight="1" x14ac:dyDescent="0.3">
      <c r="A6" s="247"/>
      <c r="B6" s="111" t="e">
        <f>VLOOKUP($B$5,Date_Corrections,2)</f>
        <v>#NAME?</v>
      </c>
      <c r="C6" s="111" t="e">
        <f>VLOOKUP($B$5,Date_Corrections,3)</f>
        <v>#NAME?</v>
      </c>
      <c r="D6" s="250" t="s">
        <v>1248</v>
      </c>
      <c r="E6" s="250"/>
      <c r="F6" s="250" t="s">
        <v>1249</v>
      </c>
      <c r="G6" s="250"/>
      <c r="H6" s="249"/>
      <c r="I6" s="249"/>
      <c r="J6" s="249"/>
      <c r="K6" s="22" t="s">
        <v>1250</v>
      </c>
      <c r="L6" s="22" t="s">
        <v>1251</v>
      </c>
      <c r="M6" s="247"/>
      <c r="N6" s="247"/>
      <c r="O6" s="83" t="s">
        <v>1252</v>
      </c>
      <c r="P6" s="251" t="s">
        <v>1253</v>
      </c>
      <c r="Q6" s="251"/>
      <c r="R6" s="252" t="s">
        <v>1254</v>
      </c>
      <c r="S6" s="25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B4:C4" xr:uid="{00000000-0002-0000-0900-000000000000}">
      <formula1>Source_Type</formula1>
    </dataValidation>
    <dataValidation type="list" allowBlank="1" showInputMessage="1" showErrorMessage="1" sqref="B3:C3" xr:uid="{00000000-0002-0000-0900-000001000000}">
      <formula1>Sources_in_French</formula1>
    </dataValidation>
    <dataValidation type="list" allowBlank="1" showInputMessage="1" showErrorMessage="1" sqref="B5:C5" xr:uid="{00000000-0002-0000-0900-000002000000}">
      <formula1>Correction_Options</formula1>
    </dataValidation>
    <dataValidation type="list" allowBlank="1" showInputMessage="1" showErrorMessage="1" sqref="J7:J1048576" xr:uid="{00000000-0002-0000-09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39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53" t="s">
        <v>1233</v>
      </c>
      <c r="C1" s="25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53"/>
      <c r="E2" s="25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53" t="s">
        <v>1238</v>
      </c>
      <c r="C3" s="253"/>
      <c r="D3" s="12"/>
      <c r="E3" s="12"/>
      <c r="F3" s="12"/>
      <c r="G3" s="12"/>
      <c r="H3" s="254"/>
      <c r="I3" s="254"/>
      <c r="J3" s="25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5" t="s">
        <v>1239</v>
      </c>
      <c r="C4" s="25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7" t="s">
        <v>52</v>
      </c>
      <c r="B5" s="248" t="s">
        <v>1240</v>
      </c>
      <c r="C5" s="248"/>
      <c r="D5" s="249" t="s">
        <v>1241</v>
      </c>
      <c r="E5" s="249"/>
      <c r="F5" s="249"/>
      <c r="G5" s="249"/>
      <c r="H5" s="249" t="s">
        <v>1242</v>
      </c>
      <c r="I5" s="249"/>
      <c r="J5" s="249" t="s">
        <v>1243</v>
      </c>
      <c r="K5" s="256" t="s">
        <v>1051</v>
      </c>
      <c r="L5" s="256"/>
      <c r="M5" s="247" t="s">
        <v>1244</v>
      </c>
      <c r="N5" s="247" t="s">
        <v>1245</v>
      </c>
      <c r="O5" s="131"/>
      <c r="P5" s="251" t="s">
        <v>1246</v>
      </c>
      <c r="Q5" s="251"/>
      <c r="R5" s="252" t="s">
        <v>1247</v>
      </c>
      <c r="S5" s="252"/>
    </row>
    <row r="6" spans="1:22" s="3" customFormat="1" ht="12.75" customHeight="1" x14ac:dyDescent="0.3">
      <c r="A6" s="247"/>
      <c r="B6" s="111" t="e">
        <f>VLOOKUP($B$5,Date_Corrections,2)</f>
        <v>#NAME?</v>
      </c>
      <c r="C6" s="111" t="e">
        <f>VLOOKUP($B$5,Date_Corrections,3)</f>
        <v>#NAME?</v>
      </c>
      <c r="D6" s="250" t="s">
        <v>1248</v>
      </c>
      <c r="E6" s="250"/>
      <c r="F6" s="250" t="s">
        <v>1249</v>
      </c>
      <c r="G6" s="250"/>
      <c r="H6" s="249"/>
      <c r="I6" s="249"/>
      <c r="J6" s="249"/>
      <c r="K6" s="22" t="s">
        <v>1250</v>
      </c>
      <c r="L6" s="22" t="s">
        <v>1251</v>
      </c>
      <c r="M6" s="247"/>
      <c r="N6" s="247"/>
      <c r="O6" s="83" t="s">
        <v>1252</v>
      </c>
      <c r="P6" s="251" t="s">
        <v>1253</v>
      </c>
      <c r="Q6" s="251"/>
      <c r="R6" s="252" t="s">
        <v>1254</v>
      </c>
      <c r="S6" s="25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A00-000000000000}">
      <formula1>Type_Releve</formula1>
    </dataValidation>
    <dataValidation type="list" allowBlank="1" showInputMessage="1" showErrorMessage="1" sqref="B5:C5" xr:uid="{00000000-0002-0000-0A00-000001000000}">
      <formula1>Correction_Options</formula1>
    </dataValidation>
    <dataValidation type="list" allowBlank="1" showInputMessage="1" showErrorMessage="1" sqref="B3:C3" xr:uid="{00000000-0002-0000-0A00-000002000000}">
      <formula1>Sources_in_French</formula1>
    </dataValidation>
    <dataValidation type="list" allowBlank="1" showInputMessage="1" showErrorMessage="1" sqref="B4:C4" xr:uid="{00000000-0002-0000-0A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40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53" t="s">
        <v>1233</v>
      </c>
      <c r="C1" s="25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53"/>
      <c r="E2" s="25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53" t="s">
        <v>1238</v>
      </c>
      <c r="C3" s="253"/>
      <c r="D3" s="12"/>
      <c r="E3" s="12"/>
      <c r="F3" s="12"/>
      <c r="G3" s="12"/>
      <c r="H3" s="254"/>
      <c r="I3" s="254"/>
      <c r="J3" s="25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5" t="s">
        <v>1239</v>
      </c>
      <c r="C4" s="25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7" t="s">
        <v>52</v>
      </c>
      <c r="B5" s="248" t="s">
        <v>1240</v>
      </c>
      <c r="C5" s="248"/>
      <c r="D5" s="249" t="s">
        <v>1241</v>
      </c>
      <c r="E5" s="249"/>
      <c r="F5" s="249"/>
      <c r="G5" s="249"/>
      <c r="H5" s="249" t="s">
        <v>1242</v>
      </c>
      <c r="I5" s="249"/>
      <c r="J5" s="249" t="s">
        <v>1243</v>
      </c>
      <c r="K5" s="256" t="s">
        <v>1051</v>
      </c>
      <c r="L5" s="256"/>
      <c r="M5" s="247" t="s">
        <v>1244</v>
      </c>
      <c r="N5" s="247" t="s">
        <v>1245</v>
      </c>
      <c r="O5" s="131"/>
      <c r="P5" s="251" t="s">
        <v>1246</v>
      </c>
      <c r="Q5" s="251"/>
      <c r="R5" s="252" t="s">
        <v>1247</v>
      </c>
      <c r="S5" s="252"/>
    </row>
    <row r="6" spans="1:22" s="3" customFormat="1" ht="12.75" customHeight="1" x14ac:dyDescent="0.3">
      <c r="A6" s="247"/>
      <c r="B6" s="111" t="e">
        <f>VLOOKUP($B$5,Date_Corrections,2)</f>
        <v>#NAME?</v>
      </c>
      <c r="C6" s="111" t="e">
        <f>VLOOKUP($B$5,Date_Corrections,3)</f>
        <v>#NAME?</v>
      </c>
      <c r="D6" s="250" t="s">
        <v>1248</v>
      </c>
      <c r="E6" s="250"/>
      <c r="F6" s="250" t="s">
        <v>1249</v>
      </c>
      <c r="G6" s="250"/>
      <c r="H6" s="249"/>
      <c r="I6" s="249"/>
      <c r="J6" s="249"/>
      <c r="K6" s="22" t="s">
        <v>1250</v>
      </c>
      <c r="L6" s="22" t="s">
        <v>1251</v>
      </c>
      <c r="M6" s="247"/>
      <c r="N6" s="247"/>
      <c r="O6" s="83" t="s">
        <v>1252</v>
      </c>
      <c r="P6" s="251" t="s">
        <v>1253</v>
      </c>
      <c r="Q6" s="251"/>
      <c r="R6" s="252" t="s">
        <v>1254</v>
      </c>
      <c r="S6" s="25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B4:C4" xr:uid="{00000000-0002-0000-0B00-000000000000}">
      <formula1>Source_Type</formula1>
    </dataValidation>
    <dataValidation type="list" allowBlank="1" showInputMessage="1" showErrorMessage="1" sqref="B3:C3" xr:uid="{00000000-0002-0000-0B00-000001000000}">
      <formula1>Sources_in_French</formula1>
    </dataValidation>
    <dataValidation type="list" allowBlank="1" showInputMessage="1" showErrorMessage="1" sqref="B5:C5" xr:uid="{00000000-0002-0000-0B00-000002000000}">
      <formula1>Correction_Options</formula1>
    </dataValidation>
    <dataValidation type="list" allowBlank="1" showInputMessage="1" showErrorMessage="1" sqref="J7:J1048576" xr:uid="{00000000-0002-0000-0B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41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53" t="s">
        <v>1233</v>
      </c>
      <c r="C1" s="25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53"/>
      <c r="E2" s="25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53" t="s">
        <v>1238</v>
      </c>
      <c r="C3" s="253"/>
      <c r="D3" s="12"/>
      <c r="E3" s="12"/>
      <c r="F3" s="12"/>
      <c r="G3" s="12"/>
      <c r="H3" s="254"/>
      <c r="I3" s="254"/>
      <c r="J3" s="25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5" t="s">
        <v>1239</v>
      </c>
      <c r="C4" s="25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7" t="s">
        <v>52</v>
      </c>
      <c r="B5" s="248" t="s">
        <v>1240</v>
      </c>
      <c r="C5" s="248"/>
      <c r="D5" s="249" t="s">
        <v>1241</v>
      </c>
      <c r="E5" s="249"/>
      <c r="F5" s="249"/>
      <c r="G5" s="249"/>
      <c r="H5" s="249" t="s">
        <v>1242</v>
      </c>
      <c r="I5" s="249"/>
      <c r="J5" s="249" t="s">
        <v>1243</v>
      </c>
      <c r="K5" s="256" t="s">
        <v>1051</v>
      </c>
      <c r="L5" s="256"/>
      <c r="M5" s="247" t="s">
        <v>1244</v>
      </c>
      <c r="N5" s="247" t="s">
        <v>1245</v>
      </c>
      <c r="O5" s="131"/>
      <c r="P5" s="251" t="s">
        <v>1246</v>
      </c>
      <c r="Q5" s="251"/>
      <c r="R5" s="252" t="s">
        <v>1247</v>
      </c>
      <c r="S5" s="252"/>
    </row>
    <row r="6" spans="1:22" s="3" customFormat="1" ht="12.75" customHeight="1" x14ac:dyDescent="0.3">
      <c r="A6" s="247"/>
      <c r="B6" s="111" t="e">
        <f>VLOOKUP($B$5,Date_Corrections,2)</f>
        <v>#NAME?</v>
      </c>
      <c r="C6" s="111" t="e">
        <f>VLOOKUP($B$5,Date_Corrections,3)</f>
        <v>#NAME?</v>
      </c>
      <c r="D6" s="250" t="s">
        <v>1248</v>
      </c>
      <c r="E6" s="250"/>
      <c r="F6" s="250" t="s">
        <v>1249</v>
      </c>
      <c r="G6" s="250"/>
      <c r="H6" s="249"/>
      <c r="I6" s="249"/>
      <c r="J6" s="249"/>
      <c r="K6" s="22" t="s">
        <v>1250</v>
      </c>
      <c r="L6" s="22" t="s">
        <v>1251</v>
      </c>
      <c r="M6" s="247"/>
      <c r="N6" s="247"/>
      <c r="O6" s="83" t="s">
        <v>1252</v>
      </c>
      <c r="P6" s="251" t="s">
        <v>1253</v>
      </c>
      <c r="Q6" s="251"/>
      <c r="R6" s="252" t="s">
        <v>1254</v>
      </c>
      <c r="S6" s="25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B1:C1"/>
    <mergeCell ref="D2:E2"/>
    <mergeCell ref="B3:C3"/>
    <mergeCell ref="H3:J3"/>
    <mergeCell ref="B4:C4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J5:J6"/>
    <mergeCell ref="D6:E6"/>
    <mergeCell ref="F6:G6"/>
  </mergeCells>
  <dataValidations count="4">
    <dataValidation type="list" allowBlank="1" showInputMessage="1" showErrorMessage="1" sqref="J7:J1048576" xr:uid="{00000000-0002-0000-0C00-000000000000}">
      <formula1>Type_Releve</formula1>
    </dataValidation>
    <dataValidation type="list" allowBlank="1" showInputMessage="1" showErrorMessage="1" sqref="B5:C5" xr:uid="{00000000-0002-0000-0C00-000001000000}">
      <formula1>Correction_Options</formula1>
    </dataValidation>
    <dataValidation type="list" allowBlank="1" showInputMessage="1" showErrorMessage="1" sqref="B3:C3" xr:uid="{00000000-0002-0000-0C00-000002000000}">
      <formula1>Sources_in_French</formula1>
    </dataValidation>
    <dataValidation type="list" allowBlank="1" showInputMessage="1" showErrorMessage="1" sqref="B4:C4" xr:uid="{00000000-0002-0000-0C00-000003000000}">
      <formula1>Source_Type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42">
    <tabColor theme="3" tint="0.59999389629810485"/>
  </sheetPr>
  <dimension ref="A1:V11"/>
  <sheetViews>
    <sheetView workbookViewId="0">
      <pane ySplit="6" topLeftCell="A7" activePane="bottomLeft" state="frozen"/>
      <selection activeCell="A7" sqref="A7:XFD7"/>
      <selection pane="bottomLeft" activeCell="A7" sqref="A7:XFD7"/>
    </sheetView>
  </sheetViews>
  <sheetFormatPr baseColWidth="10" defaultColWidth="9.44140625" defaultRowHeight="13.8" outlineLevelCol="1" x14ac:dyDescent="0.3"/>
  <cols>
    <col min="1" max="1" width="11.44140625" style="21" customWidth="1"/>
    <col min="2" max="2" width="10.44140625" style="2" customWidth="1"/>
    <col min="3" max="3" width="10.44140625" style="2" bestFit="1" customWidth="1"/>
    <col min="4" max="4" width="4.5546875" style="2" customWidth="1" outlineLevel="1"/>
    <col min="5" max="5" width="3.5546875" style="2" bestFit="1" customWidth="1" outlineLevel="1"/>
    <col min="6" max="6" width="3.5546875" style="2" customWidth="1" outlineLevel="1"/>
    <col min="7" max="7" width="3.5546875" style="2" bestFit="1" customWidth="1" outlineLevel="1"/>
    <col min="8" max="8" width="7.5546875" style="2" customWidth="1"/>
    <col min="9" max="9" width="4.5546875" style="12" bestFit="1" customWidth="1"/>
    <col min="10" max="10" width="8.44140625" style="2" customWidth="1"/>
    <col min="11" max="12" width="8" style="2" bestFit="1" customWidth="1"/>
    <col min="13" max="13" width="11.5546875" style="2" customWidth="1" outlineLevel="1"/>
    <col min="14" max="14" width="5.5546875" style="2" customWidth="1" outlineLevel="1"/>
    <col min="15" max="15" width="9" style="25" customWidth="1"/>
    <col min="16" max="16" width="6.5546875" style="114" customWidth="1"/>
    <col min="17" max="17" width="6" style="25" customWidth="1"/>
    <col min="18" max="18" width="2.5546875" style="25" customWidth="1"/>
    <col min="19" max="19" width="6.5546875" style="25" customWidth="1"/>
    <col min="20" max="20" width="11.5546875" style="2" bestFit="1" customWidth="1"/>
    <col min="21" max="21" width="24.44140625" style="2" bestFit="1" customWidth="1"/>
    <col min="22" max="22" width="13.44140625" style="2" bestFit="1" customWidth="1"/>
    <col min="23" max="16384" width="9.44140625" style="2"/>
  </cols>
  <sheetData>
    <row r="1" spans="1:22" ht="12.75" customHeight="1" x14ac:dyDescent="0.3">
      <c r="A1" s="109" t="s">
        <v>0</v>
      </c>
      <c r="B1" s="253" t="s">
        <v>1233</v>
      </c>
      <c r="C1" s="253"/>
      <c r="H1" s="4" t="s">
        <v>1234</v>
      </c>
      <c r="I1" s="4"/>
      <c r="J1" s="4"/>
      <c r="K1" s="4"/>
      <c r="L1" s="4"/>
      <c r="M1" s="4"/>
      <c r="N1" s="4"/>
      <c r="P1" s="13"/>
      <c r="Q1" s="13"/>
    </row>
    <row r="2" spans="1:22" x14ac:dyDescent="0.3">
      <c r="A2" s="109" t="s">
        <v>1235</v>
      </c>
      <c r="B2" s="4" t="s">
        <v>1236</v>
      </c>
      <c r="C2" s="4"/>
      <c r="D2" s="253"/>
      <c r="E2" s="253"/>
      <c r="F2" s="12"/>
      <c r="G2" s="12"/>
      <c r="H2" s="12"/>
      <c r="J2" s="12"/>
      <c r="O2" s="26"/>
      <c r="P2" s="2"/>
      <c r="Q2" s="2"/>
      <c r="R2" s="2"/>
      <c r="S2" s="2"/>
    </row>
    <row r="3" spans="1:22" x14ac:dyDescent="0.3">
      <c r="A3" s="109" t="s">
        <v>1237</v>
      </c>
      <c r="B3" s="253" t="s">
        <v>1238</v>
      </c>
      <c r="C3" s="253"/>
      <c r="D3" s="12"/>
      <c r="E3" s="12"/>
      <c r="F3" s="12"/>
      <c r="G3" s="12"/>
      <c r="H3" s="254"/>
      <c r="I3" s="254"/>
      <c r="J3" s="254"/>
      <c r="O3" s="87"/>
      <c r="P3" s="87"/>
      <c r="Q3" s="87"/>
      <c r="R3" s="87"/>
      <c r="S3" s="87"/>
    </row>
    <row r="4" spans="1:22" s="4" customFormat="1" x14ac:dyDescent="0.3">
      <c r="A4" s="109" t="s">
        <v>4</v>
      </c>
      <c r="B4" s="255" t="s">
        <v>1239</v>
      </c>
      <c r="C4" s="255"/>
      <c r="F4" s="110"/>
      <c r="G4" s="156"/>
      <c r="I4" s="5"/>
      <c r="K4" s="87"/>
      <c r="L4" s="87"/>
      <c r="M4" s="87"/>
      <c r="N4" s="87"/>
      <c r="O4" s="87"/>
      <c r="P4" s="87"/>
      <c r="Q4" s="87"/>
      <c r="R4" s="87"/>
      <c r="S4" s="87"/>
      <c r="T4" s="31"/>
      <c r="U4" s="156"/>
      <c r="V4" s="156"/>
    </row>
    <row r="5" spans="1:22" s="3" customFormat="1" ht="12.75" customHeight="1" x14ac:dyDescent="0.3">
      <c r="A5" s="247" t="s">
        <v>52</v>
      </c>
      <c r="B5" s="248" t="s">
        <v>1240</v>
      </c>
      <c r="C5" s="248"/>
      <c r="D5" s="249" t="s">
        <v>1241</v>
      </c>
      <c r="E5" s="249"/>
      <c r="F5" s="249"/>
      <c r="G5" s="249"/>
      <c r="H5" s="249" t="s">
        <v>1242</v>
      </c>
      <c r="I5" s="249"/>
      <c r="J5" s="249" t="s">
        <v>1243</v>
      </c>
      <c r="K5" s="256" t="s">
        <v>1051</v>
      </c>
      <c r="L5" s="256"/>
      <c r="M5" s="247" t="s">
        <v>1244</v>
      </c>
      <c r="N5" s="247" t="s">
        <v>1245</v>
      </c>
      <c r="O5" s="131"/>
      <c r="P5" s="251" t="s">
        <v>1246</v>
      </c>
      <c r="Q5" s="251"/>
      <c r="R5" s="252" t="s">
        <v>1247</v>
      </c>
      <c r="S5" s="252"/>
    </row>
    <row r="6" spans="1:22" s="3" customFormat="1" ht="12.75" customHeight="1" x14ac:dyDescent="0.3">
      <c r="A6" s="247"/>
      <c r="B6" s="111" t="e">
        <f>VLOOKUP($B$5,Date_Corrections,2)</f>
        <v>#NAME?</v>
      </c>
      <c r="C6" s="111" t="e">
        <f>VLOOKUP($B$5,Date_Corrections,3)</f>
        <v>#NAME?</v>
      </c>
      <c r="D6" s="250" t="s">
        <v>1248</v>
      </c>
      <c r="E6" s="250"/>
      <c r="F6" s="250" t="s">
        <v>1249</v>
      </c>
      <c r="G6" s="250"/>
      <c r="H6" s="249"/>
      <c r="I6" s="249"/>
      <c r="J6" s="249"/>
      <c r="K6" s="22" t="s">
        <v>1250</v>
      </c>
      <c r="L6" s="22" t="s">
        <v>1251</v>
      </c>
      <c r="M6" s="247"/>
      <c r="N6" s="247"/>
      <c r="O6" s="83" t="s">
        <v>1252</v>
      </c>
      <c r="P6" s="251" t="s">
        <v>1253</v>
      </c>
      <c r="Q6" s="251"/>
      <c r="R6" s="252" t="s">
        <v>1254</v>
      </c>
      <c r="S6" s="252"/>
      <c r="T6" s="3" t="s">
        <v>1255</v>
      </c>
      <c r="U6" s="3" t="s">
        <v>1256</v>
      </c>
      <c r="V6" s="3" t="s">
        <v>1257</v>
      </c>
    </row>
    <row r="7" spans="1:22" s="46" customFormat="1" x14ac:dyDescent="0.3">
      <c r="A7" s="122">
        <v>43161</v>
      </c>
      <c r="B7" s="122">
        <v>43136</v>
      </c>
      <c r="C7" s="122">
        <v>43139</v>
      </c>
      <c r="D7" s="165"/>
      <c r="E7" s="126" t="s">
        <v>1258</v>
      </c>
      <c r="F7" s="126"/>
      <c r="G7" s="126" t="s">
        <v>1258</v>
      </c>
      <c r="H7" s="117">
        <v>560</v>
      </c>
      <c r="I7" s="123" t="s">
        <v>1259</v>
      </c>
      <c r="J7" s="23" t="s">
        <v>1049</v>
      </c>
      <c r="K7" s="120">
        <v>20.96</v>
      </c>
      <c r="L7" s="120">
        <v>32.04</v>
      </c>
      <c r="M7" s="120"/>
      <c r="N7" s="120"/>
      <c r="O7" s="23" t="str" cm="1">
        <f t="array" ref="O7">IFERROR(B7=(#REF!+Date_Correction),"Inconnu")</f>
        <v>Inconnu</v>
      </c>
      <c r="P7" s="55" t="e" cm="1">
        <f t="array" ref="P7">H7/(C7-B7+Date_Correction)</f>
        <v>#NAME?</v>
      </c>
      <c r="Q7" s="46" t="e">
        <f>CONCATENATE(Unité_Electricité,"/j")</f>
        <v>#NAME?</v>
      </c>
      <c r="R7" s="124">
        <f>IF(H7&gt;0,L7*100/H7,"")</f>
        <v>5.7214285714285715</v>
      </c>
      <c r="S7" s="46" t="s">
        <v>1260</v>
      </c>
      <c r="T7" s="46" t="s">
        <v>1261</v>
      </c>
      <c r="U7" s="46" t="s">
        <v>1262</v>
      </c>
      <c r="V7" s="58"/>
    </row>
    <row r="8" spans="1:22" x14ac:dyDescent="0.3">
      <c r="A8" s="119"/>
      <c r="B8" s="121"/>
      <c r="C8" s="121"/>
      <c r="D8" s="127"/>
      <c r="E8" s="116"/>
      <c r="F8" s="116"/>
      <c r="G8" s="116"/>
      <c r="H8" s="115"/>
      <c r="I8" s="112"/>
      <c r="J8" s="21"/>
      <c r="K8" s="113"/>
      <c r="L8" s="113"/>
      <c r="M8" s="113"/>
      <c r="N8" s="113"/>
      <c r="O8" s="83"/>
      <c r="P8" s="27"/>
    </row>
    <row r="9" spans="1:22" x14ac:dyDescent="0.3">
      <c r="A9" s="119"/>
      <c r="B9" s="121"/>
      <c r="C9" s="121"/>
      <c r="D9" s="127"/>
      <c r="E9" s="116"/>
      <c r="F9" s="116"/>
      <c r="G9" s="116"/>
      <c r="H9" s="115"/>
      <c r="I9" s="112"/>
      <c r="J9" s="21"/>
      <c r="K9" s="113"/>
      <c r="L9" s="113"/>
      <c r="M9" s="113"/>
      <c r="N9" s="113"/>
      <c r="O9" s="83"/>
      <c r="P9" s="27"/>
    </row>
    <row r="10" spans="1:22" x14ac:dyDescent="0.3">
      <c r="A10" s="119"/>
      <c r="B10" s="121"/>
      <c r="C10" s="121"/>
      <c r="D10" s="127"/>
      <c r="E10" s="116"/>
      <c r="F10" s="116"/>
      <c r="G10" s="116"/>
      <c r="H10" s="115"/>
      <c r="I10" s="112"/>
      <c r="J10" s="21"/>
      <c r="K10" s="113"/>
      <c r="L10" s="113"/>
      <c r="M10" s="113"/>
      <c r="N10" s="113"/>
      <c r="O10" s="83"/>
      <c r="P10" s="27"/>
    </row>
    <row r="11" spans="1:22" x14ac:dyDescent="0.3">
      <c r="A11" s="119"/>
      <c r="B11" s="125"/>
      <c r="C11" s="125"/>
      <c r="D11" s="127"/>
      <c r="E11" s="116"/>
      <c r="F11" s="116"/>
      <c r="G11" s="116"/>
      <c r="H11" s="115"/>
      <c r="I11" s="112"/>
      <c r="J11" s="21"/>
      <c r="K11" s="113"/>
      <c r="L11" s="113"/>
      <c r="M11" s="113"/>
      <c r="N11" s="113"/>
      <c r="O11" s="83"/>
      <c r="P11" s="27"/>
    </row>
  </sheetData>
  <mergeCells count="19">
    <mergeCell ref="P6:Q6"/>
    <mergeCell ref="R6:S6"/>
    <mergeCell ref="J5:J6"/>
    <mergeCell ref="K5:L5"/>
    <mergeCell ref="M5:M6"/>
    <mergeCell ref="N5:N6"/>
    <mergeCell ref="P5:Q5"/>
    <mergeCell ref="R5:S5"/>
    <mergeCell ref="A5:A6"/>
    <mergeCell ref="B5:C5"/>
    <mergeCell ref="D5:G5"/>
    <mergeCell ref="H5:I6"/>
    <mergeCell ref="B1:C1"/>
    <mergeCell ref="D2:E2"/>
    <mergeCell ref="B3:C3"/>
    <mergeCell ref="H3:J3"/>
    <mergeCell ref="B4:C4"/>
    <mergeCell ref="D6:E6"/>
    <mergeCell ref="F6:G6"/>
  </mergeCells>
  <dataValidations count="4">
    <dataValidation type="list" allowBlank="1" showInputMessage="1" showErrorMessage="1" sqref="B4:C4" xr:uid="{00000000-0002-0000-0D00-000000000000}">
      <formula1>Source_Type</formula1>
    </dataValidation>
    <dataValidation type="list" allowBlank="1" showInputMessage="1" showErrorMessage="1" sqref="B3:C3" xr:uid="{00000000-0002-0000-0D00-000001000000}">
      <formula1>Sources_in_French</formula1>
    </dataValidation>
    <dataValidation type="list" allowBlank="1" showInputMessage="1" showErrorMessage="1" sqref="B5:C5" xr:uid="{00000000-0002-0000-0D00-000002000000}">
      <formula1>Correction_Options</formula1>
    </dataValidation>
    <dataValidation type="list" allowBlank="1" showInputMessage="1" showErrorMessage="1" sqref="J7:J1048576" xr:uid="{00000000-0002-0000-0D00-000003000000}">
      <formula1>Type_Releve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7631-F6CC-41BA-9A4D-7701404FE1CE}">
  <sheetPr codeName="Sheet478">
    <tabColor rgb="FFFF0000"/>
  </sheetPr>
  <dimension ref="A1:P20"/>
  <sheetViews>
    <sheetView tabSelected="1" zoomScaleNormal="100" workbookViewId="0">
      <selection activeCell="C23" sqref="C23"/>
    </sheetView>
  </sheetViews>
  <sheetFormatPr baseColWidth="10" defaultColWidth="9.44140625" defaultRowHeight="12.75" customHeight="1" x14ac:dyDescent="0.3"/>
  <cols>
    <col min="1" max="2" width="10.6640625" style="4" customWidth="1"/>
    <col min="3" max="3" width="12.6640625" style="5" customWidth="1"/>
    <col min="4" max="4" width="12.6640625" style="4" customWidth="1"/>
    <col min="5" max="8" width="7.6640625" style="4" customWidth="1"/>
    <col min="9" max="9" width="12.6640625" style="4" customWidth="1"/>
    <col min="10" max="10" width="7.6640625" style="4" customWidth="1"/>
    <col min="11" max="12" width="12.6640625" style="13" customWidth="1"/>
    <col min="13" max="15" width="12.6640625" style="4" customWidth="1"/>
    <col min="16" max="17" width="10.5546875" style="4" bestFit="1" customWidth="1"/>
    <col min="18" max="18" width="12.44140625" style="4" bestFit="1" customWidth="1"/>
    <col min="19" max="16384" width="9.44140625" style="4"/>
  </cols>
  <sheetData>
    <row r="1" spans="1:16" ht="14.4" x14ac:dyDescent="0.3">
      <c r="A1" s="224" t="s">
        <v>1263</v>
      </c>
      <c r="B1" s="259" t="s">
        <v>1264</v>
      </c>
      <c r="C1" s="260"/>
      <c r="D1" s="260"/>
      <c r="E1" s="260"/>
      <c r="F1" s="261"/>
      <c r="K1" s="4"/>
      <c r="L1" s="4"/>
    </row>
    <row r="2" spans="1:16" ht="14.4" x14ac:dyDescent="0.3">
      <c r="A2" s="224" t="s">
        <v>1265</v>
      </c>
      <c r="B2" s="259" t="s">
        <v>1238</v>
      </c>
      <c r="C2" s="261"/>
      <c r="D2" s="259" t="s">
        <v>1266</v>
      </c>
      <c r="E2" s="260"/>
      <c r="F2" s="261"/>
      <c r="K2" s="4"/>
      <c r="L2" s="4"/>
      <c r="M2" s="82"/>
      <c r="N2" s="82"/>
    </row>
    <row r="3" spans="1:16" ht="14.4" x14ac:dyDescent="0.3">
      <c r="A3" s="224" t="s">
        <v>1267</v>
      </c>
      <c r="B3" s="262">
        <v>30001950554090</v>
      </c>
      <c r="C3" s="263"/>
      <c r="D3" s="263"/>
      <c r="E3" s="263"/>
      <c r="F3" s="264"/>
      <c r="G3" s="16"/>
      <c r="H3" s="16"/>
      <c r="J3" s="13"/>
      <c r="L3" s="16"/>
    </row>
    <row r="4" spans="1:16" ht="14.4" x14ac:dyDescent="0.3">
      <c r="C4" s="160"/>
      <c r="D4" s="172"/>
      <c r="E4" s="172"/>
      <c r="F4" s="160"/>
      <c r="G4" s="172"/>
      <c r="H4" s="16"/>
      <c r="I4" s="16"/>
      <c r="M4" s="16"/>
    </row>
    <row r="5" spans="1:16" ht="14.4" thickBot="1" x14ac:dyDescent="0.35">
      <c r="C5" s="109"/>
      <c r="D5" s="8"/>
      <c r="E5" s="8"/>
      <c r="H5" s="8"/>
      <c r="I5" s="156"/>
      <c r="K5" s="5"/>
      <c r="L5" s="5"/>
      <c r="M5" s="156"/>
    </row>
    <row r="6" spans="1:16" ht="12.75" customHeight="1" x14ac:dyDescent="0.3">
      <c r="A6" s="257" t="s">
        <v>1268</v>
      </c>
      <c r="B6" s="257" t="s">
        <v>1269</v>
      </c>
      <c r="C6" s="265" t="s">
        <v>1270</v>
      </c>
      <c r="D6" s="266"/>
      <c r="E6" s="267" t="s">
        <v>1241</v>
      </c>
      <c r="F6" s="268"/>
      <c r="G6" s="268"/>
      <c r="H6" s="269"/>
      <c r="I6" s="267" t="s">
        <v>1271</v>
      </c>
      <c r="J6" s="269"/>
      <c r="K6" s="278" t="s">
        <v>1243</v>
      </c>
      <c r="L6" s="267" t="s">
        <v>1272</v>
      </c>
      <c r="M6" s="269"/>
      <c r="N6" s="270" t="s">
        <v>1273</v>
      </c>
      <c r="O6" s="269"/>
    </row>
    <row r="7" spans="1:16" ht="31.5" customHeight="1" thickBot="1" x14ac:dyDescent="0.35">
      <c r="A7" s="258"/>
      <c r="B7" s="258"/>
      <c r="C7" s="208" t="s">
        <v>1274</v>
      </c>
      <c r="D7" s="209" t="s">
        <v>1275</v>
      </c>
      <c r="E7" s="279" t="s">
        <v>1248</v>
      </c>
      <c r="F7" s="280"/>
      <c r="G7" s="280" t="s">
        <v>1249</v>
      </c>
      <c r="H7" s="281"/>
      <c r="I7" s="276"/>
      <c r="J7" s="277"/>
      <c r="K7" s="258"/>
      <c r="L7" s="210" t="s">
        <v>1276</v>
      </c>
      <c r="M7" s="211" t="s">
        <v>1251</v>
      </c>
      <c r="N7" s="210" t="s">
        <v>1276</v>
      </c>
      <c r="O7" s="211" t="s">
        <v>1251</v>
      </c>
    </row>
    <row r="8" spans="1:16" ht="13.8" x14ac:dyDescent="0.3">
      <c r="A8" s="196">
        <v>45691</v>
      </c>
      <c r="B8" s="196">
        <v>45764</v>
      </c>
      <c r="C8" s="173">
        <v>45657</v>
      </c>
      <c r="D8" s="174">
        <v>45688</v>
      </c>
      <c r="E8" s="175">
        <v>340</v>
      </c>
      <c r="F8" s="176" t="s">
        <v>1277</v>
      </c>
      <c r="G8" s="177"/>
      <c r="H8" s="178" t="s">
        <v>1258</v>
      </c>
      <c r="I8" s="179">
        <v>58841</v>
      </c>
      <c r="J8" s="180" t="s">
        <v>1259</v>
      </c>
      <c r="K8" s="171" t="s">
        <v>1049</v>
      </c>
      <c r="L8" s="181">
        <v>2572.06</v>
      </c>
      <c r="M8" s="182">
        <v>3086.47</v>
      </c>
      <c r="N8" s="181">
        <v>6011.79</v>
      </c>
      <c r="O8" s="182">
        <v>7214.15</v>
      </c>
    </row>
    <row r="9" spans="1:16" ht="13.8" x14ac:dyDescent="0.3">
      <c r="A9" s="198">
        <v>45719</v>
      </c>
      <c r="B9" s="198">
        <v>45764</v>
      </c>
      <c r="C9" s="183">
        <v>45688</v>
      </c>
      <c r="D9" s="243">
        <v>45716</v>
      </c>
      <c r="E9" s="184">
        <v>340</v>
      </c>
      <c r="F9" s="185" t="s">
        <v>1277</v>
      </c>
      <c r="G9" s="186"/>
      <c r="H9" s="244" t="s">
        <v>1258</v>
      </c>
      <c r="I9" s="187">
        <v>46374</v>
      </c>
      <c r="J9" s="245" t="s">
        <v>1259</v>
      </c>
      <c r="K9" s="199" t="s">
        <v>1049</v>
      </c>
      <c r="L9" s="188">
        <v>2255.41</v>
      </c>
      <c r="M9" s="246">
        <v>2706.5</v>
      </c>
      <c r="N9" s="188">
        <v>5085.8500000000004</v>
      </c>
      <c r="O9" s="246">
        <v>6103.02</v>
      </c>
    </row>
    <row r="10" spans="1:16" ht="13.8" x14ac:dyDescent="0.3">
      <c r="A10" s="198">
        <v>45748</v>
      </c>
      <c r="B10" s="198">
        <v>45797</v>
      </c>
      <c r="C10" s="183">
        <v>45716</v>
      </c>
      <c r="D10" s="243">
        <v>45747</v>
      </c>
      <c r="E10" s="184">
        <v>340</v>
      </c>
      <c r="F10" s="185" t="s">
        <v>1277</v>
      </c>
      <c r="G10" s="186"/>
      <c r="H10" s="244" t="s">
        <v>1258</v>
      </c>
      <c r="I10" s="187">
        <v>37212</v>
      </c>
      <c r="J10" s="245" t="s">
        <v>1259</v>
      </c>
      <c r="K10" s="199" t="s">
        <v>1049</v>
      </c>
      <c r="L10" s="188">
        <v>2115.83</v>
      </c>
      <c r="M10" s="246">
        <v>2538.9899999999998</v>
      </c>
      <c r="N10" s="188">
        <v>3489.74</v>
      </c>
      <c r="O10" s="246">
        <v>4187.6899999999996</v>
      </c>
    </row>
    <row r="11" spans="1:16" ht="13.8" x14ac:dyDescent="0.3">
      <c r="A11" s="198">
        <v>45779</v>
      </c>
      <c r="B11" s="198">
        <v>45813</v>
      </c>
      <c r="C11" s="183">
        <v>45747</v>
      </c>
      <c r="D11" s="243">
        <v>45777</v>
      </c>
      <c r="E11" s="184">
        <v>340</v>
      </c>
      <c r="F11" s="185" t="s">
        <v>1277</v>
      </c>
      <c r="G11" s="186"/>
      <c r="H11" s="244" t="s">
        <v>1258</v>
      </c>
      <c r="I11" s="187">
        <v>23663</v>
      </c>
      <c r="J11" s="245" t="s">
        <v>1259</v>
      </c>
      <c r="K11" s="199" t="s">
        <v>1049</v>
      </c>
      <c r="L11" s="188">
        <v>1415.23</v>
      </c>
      <c r="M11" s="246">
        <v>1698.28</v>
      </c>
      <c r="N11" s="188">
        <v>1927.52</v>
      </c>
      <c r="O11" s="246">
        <v>2313.02</v>
      </c>
    </row>
    <row r="12" spans="1:16" ht="13.8" x14ac:dyDescent="0.3">
      <c r="A12" s="198">
        <v>45810</v>
      </c>
      <c r="B12" s="198">
        <v>45838</v>
      </c>
      <c r="C12" s="183">
        <v>45777</v>
      </c>
      <c r="D12" s="243">
        <v>45808</v>
      </c>
      <c r="E12" s="184">
        <v>340</v>
      </c>
      <c r="F12" s="185" t="s">
        <v>1277</v>
      </c>
      <c r="G12" s="186"/>
      <c r="H12" s="244" t="s">
        <v>1258</v>
      </c>
      <c r="I12" s="187">
        <v>15872</v>
      </c>
      <c r="J12" s="245" t="s">
        <v>1259</v>
      </c>
      <c r="K12" s="199" t="s">
        <v>1049</v>
      </c>
      <c r="L12" s="188">
        <v>1410.14</v>
      </c>
      <c r="M12" s="246">
        <v>1692.17</v>
      </c>
      <c r="N12" s="188">
        <v>1217.7</v>
      </c>
      <c r="O12" s="246">
        <v>1461.24</v>
      </c>
    </row>
    <row r="13" spans="1:16" ht="13.8" x14ac:dyDescent="0.3">
      <c r="A13" s="198">
        <v>45839</v>
      </c>
      <c r="B13" s="198"/>
      <c r="C13" s="183">
        <v>45808</v>
      </c>
      <c r="D13" s="243">
        <v>45838</v>
      </c>
      <c r="E13" s="184">
        <v>340</v>
      </c>
      <c r="F13" s="185" t="s">
        <v>1277</v>
      </c>
      <c r="G13" s="186"/>
      <c r="H13" s="244" t="s">
        <v>1258</v>
      </c>
      <c r="I13" s="187">
        <v>15670</v>
      </c>
      <c r="J13" s="245" t="s">
        <v>1259</v>
      </c>
      <c r="K13" s="199" t="s">
        <v>1049</v>
      </c>
      <c r="L13" s="188">
        <v>1365.25</v>
      </c>
      <c r="M13" s="246">
        <v>1638.3</v>
      </c>
      <c r="N13" s="188"/>
      <c r="O13" s="246"/>
      <c r="P13" s="4" t="s">
        <v>1280</v>
      </c>
    </row>
    <row r="14" spans="1:16" ht="13.8" x14ac:dyDescent="0.3">
      <c r="A14" s="198"/>
      <c r="B14" s="198"/>
      <c r="C14" s="183"/>
      <c r="D14" s="243"/>
      <c r="E14" s="184"/>
      <c r="F14" s="185" t="s">
        <v>1277</v>
      </c>
      <c r="G14" s="186"/>
      <c r="H14" s="244" t="s">
        <v>1258</v>
      </c>
      <c r="I14" s="187"/>
      <c r="J14" s="245" t="s">
        <v>1259</v>
      </c>
      <c r="K14" s="199"/>
      <c r="L14" s="188"/>
      <c r="M14" s="246"/>
      <c r="N14" s="188"/>
      <c r="O14" s="246"/>
    </row>
    <row r="15" spans="1:16" ht="13.8" x14ac:dyDescent="0.3">
      <c r="A15" s="198"/>
      <c r="B15" s="198"/>
      <c r="C15" s="183"/>
      <c r="D15" s="243"/>
      <c r="E15" s="184"/>
      <c r="F15" s="185" t="s">
        <v>1277</v>
      </c>
      <c r="G15" s="186"/>
      <c r="H15" s="244" t="s">
        <v>1258</v>
      </c>
      <c r="I15" s="187"/>
      <c r="J15" s="245" t="s">
        <v>1259</v>
      </c>
      <c r="K15" s="199"/>
      <c r="L15" s="188"/>
      <c r="M15" s="246"/>
      <c r="N15" s="188"/>
      <c r="O15" s="246"/>
    </row>
    <row r="16" spans="1:16" ht="13.8" x14ac:dyDescent="0.3">
      <c r="A16" s="198"/>
      <c r="B16" s="198"/>
      <c r="C16" s="183"/>
      <c r="D16" s="243"/>
      <c r="E16" s="184"/>
      <c r="F16" s="185" t="s">
        <v>1277</v>
      </c>
      <c r="G16" s="186"/>
      <c r="H16" s="244" t="s">
        <v>1258</v>
      </c>
      <c r="I16" s="187"/>
      <c r="J16" s="245" t="s">
        <v>1259</v>
      </c>
      <c r="K16" s="199"/>
      <c r="L16" s="188"/>
      <c r="M16" s="246"/>
      <c r="N16" s="188"/>
      <c r="O16" s="246"/>
    </row>
    <row r="17" spans="1:15" ht="13.8" x14ac:dyDescent="0.3">
      <c r="A17" s="198"/>
      <c r="B17" s="198"/>
      <c r="C17" s="200"/>
      <c r="D17" s="201"/>
      <c r="E17" s="202"/>
      <c r="F17" s="222" t="s">
        <v>1277</v>
      </c>
      <c r="G17" s="223"/>
      <c r="H17" s="203" t="s">
        <v>1258</v>
      </c>
      <c r="I17" s="204"/>
      <c r="J17" s="205" t="s">
        <v>1259</v>
      </c>
      <c r="K17" s="199"/>
      <c r="L17" s="206"/>
      <c r="M17" s="207"/>
      <c r="N17" s="206"/>
      <c r="O17" s="207"/>
    </row>
    <row r="18" spans="1:15" ht="13.8" x14ac:dyDescent="0.3">
      <c r="A18" s="198"/>
      <c r="B18" s="198"/>
      <c r="C18" s="200"/>
      <c r="D18" s="201"/>
      <c r="E18" s="202"/>
      <c r="F18" s="222" t="s">
        <v>1277</v>
      </c>
      <c r="G18" s="223"/>
      <c r="H18" s="203" t="s">
        <v>1258</v>
      </c>
      <c r="I18" s="204"/>
      <c r="J18" s="205" t="s">
        <v>1259</v>
      </c>
      <c r="K18" s="199"/>
      <c r="L18" s="206"/>
      <c r="M18" s="207"/>
      <c r="N18" s="206"/>
      <c r="O18" s="207"/>
    </row>
    <row r="19" spans="1:15" ht="13.8" x14ac:dyDescent="0.3">
      <c r="A19" s="212"/>
      <c r="B19" s="212"/>
      <c r="C19" s="213"/>
      <c r="D19" s="214"/>
      <c r="E19" s="215"/>
      <c r="F19" s="189" t="s">
        <v>1277</v>
      </c>
      <c r="G19" s="190"/>
      <c r="H19" s="216" t="s">
        <v>1258</v>
      </c>
      <c r="I19" s="217"/>
      <c r="J19" s="218" t="s">
        <v>1259</v>
      </c>
      <c r="K19" s="219"/>
      <c r="L19" s="220"/>
      <c r="M19" s="221"/>
      <c r="N19" s="220"/>
      <c r="O19" s="221"/>
    </row>
    <row r="20" spans="1:15" ht="14.4" x14ac:dyDescent="0.3">
      <c r="A20" s="197"/>
      <c r="B20" s="197"/>
      <c r="C20" s="271" t="s">
        <v>1281</v>
      </c>
      <c r="D20" s="272"/>
      <c r="E20" s="273"/>
      <c r="F20" s="274"/>
      <c r="G20" s="274"/>
      <c r="H20" s="275"/>
      <c r="I20" s="193">
        <f>SUM(I8:I19)</f>
        <v>197632</v>
      </c>
      <c r="J20" s="194" t="s">
        <v>1259</v>
      </c>
      <c r="K20" s="195"/>
      <c r="L20" s="191" t="s">
        <v>1278</v>
      </c>
      <c r="M20" s="192">
        <f>SUM(L8:L19,N8:N19)</f>
        <v>28866.519999999997</v>
      </c>
      <c r="N20" s="191" t="s">
        <v>1279</v>
      </c>
      <c r="O20" s="192">
        <f>SUM(M8:M19,O8:O19)</f>
        <v>34639.829999999994</v>
      </c>
    </row>
  </sheetData>
  <mergeCells count="16">
    <mergeCell ref="N6:O6"/>
    <mergeCell ref="C20:D20"/>
    <mergeCell ref="E20:H20"/>
    <mergeCell ref="L6:M6"/>
    <mergeCell ref="I6:J7"/>
    <mergeCell ref="K6:K7"/>
    <mergeCell ref="E7:F7"/>
    <mergeCell ref="G7:H7"/>
    <mergeCell ref="C6:D6"/>
    <mergeCell ref="E6:H6"/>
    <mergeCell ref="A6:A7"/>
    <mergeCell ref="D2:F2"/>
    <mergeCell ref="B1:F1"/>
    <mergeCell ref="B2:C2"/>
    <mergeCell ref="B3:F3"/>
    <mergeCell ref="B6:B7"/>
  </mergeCells>
  <dataValidations count="2">
    <dataValidation type="list" allowBlank="1" showInputMessage="1" showErrorMessage="1" sqref="B2" xr:uid="{C5418D57-1CDA-4400-9F4D-9341A1742E96}">
      <formula1>Sources_in_French</formula1>
    </dataValidation>
    <dataValidation type="list" allowBlank="1" showInputMessage="1" showErrorMessage="1" sqref="C6:D6" xr:uid="{A1C24ABA-02DF-4F3B-AB6F-684D0BBF6274}">
      <formula1>Correction_Options</formula1>
    </dataValidation>
  </dataValidation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sheetPr codeName="Sheet129">
    <tabColor theme="0"/>
    <pageSetUpPr fitToPage="1"/>
  </sheetPr>
  <dimension ref="A1:I282"/>
  <sheetViews>
    <sheetView workbookViewId="0">
      <pane ySplit="2" topLeftCell="A52" activePane="bottomLeft" state="frozen"/>
      <selection activeCell="R40" sqref="R40"/>
      <selection pane="bottomLeft" activeCell="A64" sqref="A64"/>
    </sheetView>
  </sheetViews>
  <sheetFormatPr baseColWidth="10" defaultColWidth="30.5546875" defaultRowHeight="14.4" outlineLevelCol="1" x14ac:dyDescent="0.3"/>
  <cols>
    <col min="1" max="1" width="33.5546875" style="149" bestFit="1" customWidth="1"/>
    <col min="2" max="2" width="17.5546875" style="146" bestFit="1" customWidth="1"/>
    <col min="3" max="3" width="25.5546875" style="146" bestFit="1" customWidth="1"/>
    <col min="4" max="4" width="69.5546875" style="147" customWidth="1"/>
    <col min="5" max="5" width="20.44140625" style="146" customWidth="1" outlineLevel="1"/>
    <col min="6" max="6" width="22.44140625" style="146" customWidth="1" outlineLevel="1"/>
    <col min="7" max="7" width="19.5546875" style="146" customWidth="1" outlineLevel="1"/>
    <col min="8" max="8" width="16.5546875" style="148" customWidth="1"/>
    <col min="9" max="9" width="18.5546875" style="148" customWidth="1"/>
    <col min="10" max="16384" width="30.5546875" style="140"/>
  </cols>
  <sheetData>
    <row r="1" spans="1:9" s="139" customFormat="1" x14ac:dyDescent="0.3">
      <c r="A1" s="132" t="s">
        <v>1285</v>
      </c>
      <c r="B1" s="133"/>
      <c r="C1" s="134"/>
      <c r="D1" s="135"/>
      <c r="E1" s="136"/>
      <c r="F1" s="136"/>
      <c r="G1" s="136"/>
      <c r="H1" s="137"/>
      <c r="I1" s="138"/>
    </row>
    <row r="2" spans="1:9" s="139" customFormat="1" ht="28.8" x14ac:dyDescent="0.3">
      <c r="A2" s="225" t="s">
        <v>1286</v>
      </c>
      <c r="B2" s="226" t="s">
        <v>1287</v>
      </c>
      <c r="C2" s="226" t="s">
        <v>1288</v>
      </c>
      <c r="D2" s="227" t="s">
        <v>1289</v>
      </c>
      <c r="E2" s="226" t="s">
        <v>1290</v>
      </c>
      <c r="F2" s="226" t="s">
        <v>1291</v>
      </c>
      <c r="G2" s="226" t="s">
        <v>1292</v>
      </c>
      <c r="H2" s="227" t="s">
        <v>1293</v>
      </c>
      <c r="I2" s="227" t="s">
        <v>1294</v>
      </c>
    </row>
    <row r="3" spans="1:9" ht="28.8" x14ac:dyDescent="0.3">
      <c r="A3" s="228" t="s">
        <v>1295</v>
      </c>
      <c r="B3" s="229" t="s">
        <v>1296</v>
      </c>
      <c r="C3" s="230" t="s">
        <v>1297</v>
      </c>
      <c r="D3" s="231" t="s">
        <v>1298</v>
      </c>
      <c r="E3" s="232" t="s">
        <v>1299</v>
      </c>
      <c r="F3" s="233" t="s">
        <v>1300</v>
      </c>
      <c r="G3" s="233" t="s">
        <v>1301</v>
      </c>
      <c r="H3" s="234">
        <v>40511</v>
      </c>
      <c r="I3" s="234">
        <v>42702</v>
      </c>
    </row>
    <row r="4" spans="1:9" x14ac:dyDescent="0.3">
      <c r="A4" s="235" t="s">
        <v>1302</v>
      </c>
      <c r="B4" s="229" t="s">
        <v>1303</v>
      </c>
      <c r="C4" s="230" t="s">
        <v>1297</v>
      </c>
      <c r="D4" s="236" t="s">
        <v>1304</v>
      </c>
      <c r="E4" s="232" t="s">
        <v>1299</v>
      </c>
      <c r="F4" s="233" t="s">
        <v>1300</v>
      </c>
      <c r="G4" s="233" t="s">
        <v>1301</v>
      </c>
      <c r="H4" s="237">
        <v>41548</v>
      </c>
      <c r="I4" s="237">
        <v>42643</v>
      </c>
    </row>
    <row r="5" spans="1:9" x14ac:dyDescent="0.3">
      <c r="A5" s="235" t="s">
        <v>1305</v>
      </c>
      <c r="B5" s="229" t="s">
        <v>1303</v>
      </c>
      <c r="C5" s="230" t="s">
        <v>1297</v>
      </c>
      <c r="D5" s="236" t="s">
        <v>1306</v>
      </c>
      <c r="E5" s="232" t="s">
        <v>1299</v>
      </c>
      <c r="F5" s="233" t="s">
        <v>1300</v>
      </c>
      <c r="G5" s="233" t="s">
        <v>1301</v>
      </c>
      <c r="H5" s="237">
        <v>40544</v>
      </c>
      <c r="I5" s="237">
        <v>42735</v>
      </c>
    </row>
    <row r="6" spans="1:9" x14ac:dyDescent="0.3">
      <c r="A6" s="235" t="s">
        <v>1307</v>
      </c>
      <c r="B6" s="229" t="s">
        <v>1303</v>
      </c>
      <c r="C6" s="229" t="s">
        <v>1308</v>
      </c>
      <c r="D6" s="236" t="s">
        <v>1309</v>
      </c>
      <c r="E6" s="232" t="s">
        <v>1299</v>
      </c>
      <c r="F6" s="233" t="s">
        <v>1300</v>
      </c>
      <c r="G6" s="232" t="s">
        <v>1310</v>
      </c>
      <c r="H6" s="237">
        <v>39114</v>
      </c>
      <c r="I6" s="237">
        <v>42400</v>
      </c>
    </row>
    <row r="7" spans="1:9" x14ac:dyDescent="0.3">
      <c r="A7" s="235" t="s">
        <v>1264</v>
      </c>
      <c r="B7" s="229" t="s">
        <v>1303</v>
      </c>
      <c r="C7" s="229" t="s">
        <v>1311</v>
      </c>
      <c r="D7" s="236" t="s">
        <v>1312</v>
      </c>
      <c r="E7" s="232" t="s">
        <v>1299</v>
      </c>
      <c r="F7" s="232" t="s">
        <v>1313</v>
      </c>
      <c r="G7" s="232" t="s">
        <v>1314</v>
      </c>
      <c r="H7" s="237"/>
      <c r="I7" s="237"/>
    </row>
    <row r="8" spans="1:9" s="141" customFormat="1" x14ac:dyDescent="0.3">
      <c r="A8" s="228" t="s">
        <v>1315</v>
      </c>
      <c r="B8" s="229" t="s">
        <v>1296</v>
      </c>
      <c r="C8" s="230" t="s">
        <v>1316</v>
      </c>
      <c r="D8" s="231" t="s">
        <v>1317</v>
      </c>
      <c r="E8" s="232" t="s">
        <v>1299</v>
      </c>
      <c r="F8" s="233" t="s">
        <v>1300</v>
      </c>
      <c r="G8" s="233" t="s">
        <v>1318</v>
      </c>
      <c r="H8" s="234">
        <v>35065</v>
      </c>
      <c r="I8" s="234">
        <v>42234</v>
      </c>
    </row>
    <row r="9" spans="1:9" s="141" customFormat="1" x14ac:dyDescent="0.3">
      <c r="A9" s="235" t="s">
        <v>1319</v>
      </c>
      <c r="B9" s="229" t="s">
        <v>1303</v>
      </c>
      <c r="C9" s="230" t="s">
        <v>1316</v>
      </c>
      <c r="D9" s="236" t="s">
        <v>1320</v>
      </c>
      <c r="E9" s="232" t="s">
        <v>1299</v>
      </c>
      <c r="F9" s="233" t="s">
        <v>1300</v>
      </c>
      <c r="G9" s="232" t="s">
        <v>1321</v>
      </c>
      <c r="H9" s="237">
        <v>42051</v>
      </c>
      <c r="I9" s="237">
        <v>43146</v>
      </c>
    </row>
    <row r="10" spans="1:9" x14ac:dyDescent="0.3">
      <c r="A10" s="235" t="s">
        <v>1322</v>
      </c>
      <c r="B10" s="229" t="s">
        <v>1303</v>
      </c>
      <c r="C10" s="230" t="s">
        <v>1316</v>
      </c>
      <c r="D10" s="236" t="s">
        <v>1323</v>
      </c>
      <c r="E10" s="232" t="s">
        <v>1299</v>
      </c>
      <c r="F10" s="233" t="s">
        <v>1300</v>
      </c>
      <c r="G10" s="232" t="s">
        <v>1321</v>
      </c>
      <c r="H10" s="237">
        <v>40057</v>
      </c>
      <c r="I10" s="237">
        <v>42247</v>
      </c>
    </row>
    <row r="11" spans="1:9" s="142" customFormat="1" x14ac:dyDescent="0.3">
      <c r="A11" s="235" t="s">
        <v>1324</v>
      </c>
      <c r="B11" s="229" t="s">
        <v>1303</v>
      </c>
      <c r="C11" s="230" t="s">
        <v>1316</v>
      </c>
      <c r="D11" s="236" t="s">
        <v>1325</v>
      </c>
      <c r="E11" s="232" t="s">
        <v>1299</v>
      </c>
      <c r="F11" s="233" t="s">
        <v>1300</v>
      </c>
      <c r="G11" s="232" t="s">
        <v>1321</v>
      </c>
      <c r="H11" s="237">
        <v>40664</v>
      </c>
      <c r="I11" s="237">
        <v>43951</v>
      </c>
    </row>
    <row r="12" spans="1:9" s="142" customFormat="1" x14ac:dyDescent="0.3">
      <c r="A12" s="235" t="s">
        <v>1326</v>
      </c>
      <c r="B12" s="229" t="s">
        <v>1303</v>
      </c>
      <c r="C12" s="229" t="s">
        <v>1327</v>
      </c>
      <c r="D12" s="236" t="s">
        <v>1328</v>
      </c>
      <c r="E12" s="232" t="s">
        <v>1299</v>
      </c>
      <c r="F12" s="233" t="s">
        <v>1300</v>
      </c>
      <c r="G12" s="232" t="s">
        <v>1329</v>
      </c>
      <c r="H12" s="237">
        <v>40940</v>
      </c>
      <c r="I12" s="237">
        <v>43130</v>
      </c>
    </row>
    <row r="13" spans="1:9" x14ac:dyDescent="0.3">
      <c r="A13" s="238" t="s">
        <v>1330</v>
      </c>
      <c r="B13" s="229" t="s">
        <v>1303</v>
      </c>
      <c r="C13" s="230" t="s">
        <v>1331</v>
      </c>
      <c r="D13" s="231" t="s">
        <v>1332</v>
      </c>
      <c r="E13" s="232" t="s">
        <v>1299</v>
      </c>
      <c r="F13" s="233"/>
      <c r="G13" s="233" t="s">
        <v>1333</v>
      </c>
      <c r="H13" s="234">
        <v>41926</v>
      </c>
      <c r="I13" s="234"/>
    </row>
    <row r="14" spans="1:9" x14ac:dyDescent="0.3">
      <c r="A14" s="238" t="s">
        <v>1334</v>
      </c>
      <c r="B14" s="229" t="s">
        <v>1303</v>
      </c>
      <c r="C14" s="230" t="s">
        <v>1331</v>
      </c>
      <c r="D14" s="231" t="s">
        <v>1335</v>
      </c>
      <c r="E14" s="232" t="s">
        <v>1299</v>
      </c>
      <c r="F14" s="233"/>
      <c r="G14" s="233" t="s">
        <v>1333</v>
      </c>
      <c r="H14" s="234">
        <v>39114</v>
      </c>
      <c r="I14" s="234">
        <v>42400</v>
      </c>
    </row>
    <row r="15" spans="1:9" x14ac:dyDescent="0.3">
      <c r="A15" s="228" t="s">
        <v>1336</v>
      </c>
      <c r="B15" s="229" t="s">
        <v>1296</v>
      </c>
      <c r="C15" s="230" t="s">
        <v>1331</v>
      </c>
      <c r="D15" s="231" t="s">
        <v>1337</v>
      </c>
      <c r="E15" s="232" t="s">
        <v>1299</v>
      </c>
      <c r="F15" s="233" t="s">
        <v>1300</v>
      </c>
      <c r="G15" s="233" t="s">
        <v>1318</v>
      </c>
      <c r="H15" s="234">
        <v>41030</v>
      </c>
      <c r="I15" s="234">
        <v>42855</v>
      </c>
    </row>
    <row r="16" spans="1:9" x14ac:dyDescent="0.3">
      <c r="A16" s="228" t="s">
        <v>1338</v>
      </c>
      <c r="B16" s="229" t="s">
        <v>1296</v>
      </c>
      <c r="C16" s="230" t="s">
        <v>1331</v>
      </c>
      <c r="D16" s="231" t="s">
        <v>1339</v>
      </c>
      <c r="E16" s="232" t="s">
        <v>1299</v>
      </c>
      <c r="F16" s="233" t="s">
        <v>1300</v>
      </c>
      <c r="G16" s="233" t="s">
        <v>1318</v>
      </c>
      <c r="H16" s="234">
        <v>39142</v>
      </c>
      <c r="I16" s="234">
        <v>42428</v>
      </c>
    </row>
    <row r="17" spans="1:9" x14ac:dyDescent="0.3">
      <c r="A17" s="235" t="s">
        <v>1340</v>
      </c>
      <c r="B17" s="229" t="s">
        <v>1296</v>
      </c>
      <c r="C17" s="230" t="s">
        <v>1341</v>
      </c>
      <c r="D17" s="231" t="s">
        <v>1342</v>
      </c>
      <c r="E17" s="232" t="s">
        <v>1299</v>
      </c>
      <c r="F17" s="233" t="s">
        <v>1300</v>
      </c>
      <c r="G17" s="233" t="s">
        <v>1343</v>
      </c>
      <c r="H17" s="234">
        <v>40406</v>
      </c>
      <c r="I17" s="234">
        <v>42597</v>
      </c>
    </row>
    <row r="18" spans="1:9" x14ac:dyDescent="0.3">
      <c r="A18" s="235" t="s">
        <v>1344</v>
      </c>
      <c r="B18" s="229" t="s">
        <v>1303</v>
      </c>
      <c r="C18" s="230" t="s">
        <v>1341</v>
      </c>
      <c r="D18" s="236" t="s">
        <v>1345</v>
      </c>
      <c r="E18" s="232" t="s">
        <v>1299</v>
      </c>
      <c r="F18" s="233" t="s">
        <v>1300</v>
      </c>
      <c r="G18" s="232" t="s">
        <v>1346</v>
      </c>
      <c r="H18" s="237">
        <v>39042</v>
      </c>
      <c r="I18" s="237">
        <v>42328</v>
      </c>
    </row>
    <row r="19" spans="1:9" x14ac:dyDescent="0.3">
      <c r="A19" s="235" t="s">
        <v>1347</v>
      </c>
      <c r="B19" s="229" t="s">
        <v>1303</v>
      </c>
      <c r="C19" s="229" t="s">
        <v>1348</v>
      </c>
      <c r="D19" s="236" t="s">
        <v>1349</v>
      </c>
      <c r="E19" s="232" t="s">
        <v>1299</v>
      </c>
      <c r="F19" s="232"/>
      <c r="G19" s="232" t="s">
        <v>1346</v>
      </c>
      <c r="H19" s="237">
        <v>41428</v>
      </c>
      <c r="I19" s="237"/>
    </row>
    <row r="20" spans="1:9" x14ac:dyDescent="0.3">
      <c r="A20" s="235" t="s">
        <v>1350</v>
      </c>
      <c r="B20" s="229" t="s">
        <v>1303</v>
      </c>
      <c r="C20" s="229" t="s">
        <v>1351</v>
      </c>
      <c r="D20" s="236" t="s">
        <v>1352</v>
      </c>
      <c r="E20" s="232" t="s">
        <v>1299</v>
      </c>
      <c r="F20" s="239"/>
      <c r="G20" s="232" t="s">
        <v>1353</v>
      </c>
      <c r="H20" s="237">
        <v>41699</v>
      </c>
      <c r="I20" s="237"/>
    </row>
    <row r="21" spans="1:9" x14ac:dyDescent="0.3">
      <c r="A21" s="235" t="s">
        <v>1354</v>
      </c>
      <c r="B21" s="229" t="s">
        <v>1303</v>
      </c>
      <c r="C21" s="229" t="s">
        <v>1355</v>
      </c>
      <c r="D21" s="236" t="s">
        <v>1356</v>
      </c>
      <c r="E21" s="232" t="s">
        <v>1299</v>
      </c>
      <c r="F21" s="232" t="s">
        <v>1300</v>
      </c>
      <c r="G21" s="232" t="s">
        <v>1357</v>
      </c>
      <c r="H21" s="237">
        <v>41379</v>
      </c>
      <c r="I21" s="237">
        <v>43569</v>
      </c>
    </row>
    <row r="22" spans="1:9" x14ac:dyDescent="0.3">
      <c r="A22" s="235" t="s">
        <v>1358</v>
      </c>
      <c r="B22" s="229" t="s">
        <v>1296</v>
      </c>
      <c r="C22" s="229" t="s">
        <v>1359</v>
      </c>
      <c r="D22" s="236" t="s">
        <v>1360</v>
      </c>
      <c r="E22" s="232" t="s">
        <v>1299</v>
      </c>
      <c r="F22" s="232" t="s">
        <v>1300</v>
      </c>
      <c r="G22" s="232" t="s">
        <v>1357</v>
      </c>
      <c r="H22" s="237">
        <v>38718</v>
      </c>
      <c r="I22" s="237">
        <v>42004</v>
      </c>
    </row>
    <row r="23" spans="1:9" x14ac:dyDescent="0.3">
      <c r="A23" s="235" t="s">
        <v>1361</v>
      </c>
      <c r="B23" s="229" t="s">
        <v>1303</v>
      </c>
      <c r="C23" s="229" t="s">
        <v>1362</v>
      </c>
      <c r="D23" s="236" t="s">
        <v>1363</v>
      </c>
      <c r="E23" s="232" t="s">
        <v>1299</v>
      </c>
      <c r="F23" s="232"/>
      <c r="G23" s="232" t="s">
        <v>1357</v>
      </c>
      <c r="H23" s="237"/>
      <c r="I23" s="237"/>
    </row>
    <row r="24" spans="1:9" x14ac:dyDescent="0.3">
      <c r="A24" s="235" t="s">
        <v>1364</v>
      </c>
      <c r="B24" s="229" t="s">
        <v>1303</v>
      </c>
      <c r="C24" s="229" t="s">
        <v>1365</v>
      </c>
      <c r="D24" s="236" t="s">
        <v>1366</v>
      </c>
      <c r="E24" s="232" t="s">
        <v>1299</v>
      </c>
      <c r="F24" s="232" t="s">
        <v>1300</v>
      </c>
      <c r="G24" s="232" t="s">
        <v>1357</v>
      </c>
      <c r="H24" s="237">
        <v>40909</v>
      </c>
      <c r="I24" s="237">
        <v>42551</v>
      </c>
    </row>
    <row r="25" spans="1:9" x14ac:dyDescent="0.3">
      <c r="A25" s="235" t="s">
        <v>1367</v>
      </c>
      <c r="B25" s="229" t="s">
        <v>1303</v>
      </c>
      <c r="C25" s="229" t="s">
        <v>1368</v>
      </c>
      <c r="D25" s="236" t="s">
        <v>1369</v>
      </c>
      <c r="E25" s="232"/>
      <c r="F25" s="233" t="s">
        <v>1300</v>
      </c>
      <c r="G25" s="232" t="s">
        <v>1357</v>
      </c>
      <c r="H25" s="237">
        <v>42200</v>
      </c>
      <c r="I25" s="237">
        <v>43114</v>
      </c>
    </row>
    <row r="26" spans="1:9" x14ac:dyDescent="0.3">
      <c r="A26" s="238" t="s">
        <v>1370</v>
      </c>
      <c r="B26" s="229" t="s">
        <v>1296</v>
      </c>
      <c r="C26" s="230" t="s">
        <v>1371</v>
      </c>
      <c r="D26" s="231" t="s">
        <v>1372</v>
      </c>
      <c r="E26" s="232" t="s">
        <v>1299</v>
      </c>
      <c r="F26" s="233" t="s">
        <v>1300</v>
      </c>
      <c r="G26" s="233" t="s">
        <v>1373</v>
      </c>
      <c r="H26" s="234">
        <v>38808</v>
      </c>
      <c r="I26" s="234">
        <v>42094</v>
      </c>
    </row>
    <row r="27" spans="1:9" x14ac:dyDescent="0.3">
      <c r="A27" s="235" t="s">
        <v>1374</v>
      </c>
      <c r="B27" s="229" t="s">
        <v>1303</v>
      </c>
      <c r="C27" s="229" t="s">
        <v>1375</v>
      </c>
      <c r="D27" s="236" t="s">
        <v>1376</v>
      </c>
      <c r="E27" s="232" t="s">
        <v>1299</v>
      </c>
      <c r="F27" s="233" t="s">
        <v>1300</v>
      </c>
      <c r="G27" s="232" t="s">
        <v>1377</v>
      </c>
      <c r="H27" s="237">
        <v>41439</v>
      </c>
      <c r="I27" s="237"/>
    </row>
    <row r="28" spans="1:9" x14ac:dyDescent="0.3">
      <c r="A28" s="235" t="s">
        <v>1378</v>
      </c>
      <c r="B28" s="229" t="s">
        <v>1303</v>
      </c>
      <c r="C28" s="229" t="s">
        <v>1375</v>
      </c>
      <c r="D28" s="236" t="s">
        <v>1379</v>
      </c>
      <c r="E28" s="232"/>
      <c r="F28" s="233" t="s">
        <v>1300</v>
      </c>
      <c r="G28" s="232" t="s">
        <v>1377</v>
      </c>
      <c r="H28" s="237">
        <v>42109</v>
      </c>
      <c r="I28" s="237">
        <v>42900</v>
      </c>
    </row>
    <row r="29" spans="1:9" x14ac:dyDescent="0.3">
      <c r="A29" s="240" t="s">
        <v>1380</v>
      </c>
      <c r="B29" s="229" t="s">
        <v>1303</v>
      </c>
      <c r="C29" s="241" t="s">
        <v>1381</v>
      </c>
      <c r="D29" s="231" t="s">
        <v>1382</v>
      </c>
      <c r="E29" s="232"/>
      <c r="F29" s="233"/>
      <c r="G29" s="233" t="s">
        <v>1383</v>
      </c>
      <c r="H29" s="234">
        <v>41821</v>
      </c>
      <c r="I29" s="234"/>
    </row>
    <row r="30" spans="1:9" x14ac:dyDescent="0.3">
      <c r="A30" s="238" t="s">
        <v>1384</v>
      </c>
      <c r="B30" s="229" t="s">
        <v>1303</v>
      </c>
      <c r="C30" s="241" t="s">
        <v>1385</v>
      </c>
      <c r="D30" s="231" t="s">
        <v>1386</v>
      </c>
      <c r="E30" s="232" t="s">
        <v>1299</v>
      </c>
      <c r="F30" s="232" t="s">
        <v>1300</v>
      </c>
      <c r="G30" s="233" t="s">
        <v>1387</v>
      </c>
      <c r="H30" s="234">
        <v>39217</v>
      </c>
      <c r="I30" s="234">
        <v>42504</v>
      </c>
    </row>
    <row r="31" spans="1:9" x14ac:dyDescent="0.3">
      <c r="A31" s="235" t="s">
        <v>1388</v>
      </c>
      <c r="B31" s="229" t="s">
        <v>1296</v>
      </c>
      <c r="C31" s="229" t="s">
        <v>1388</v>
      </c>
      <c r="D31" s="236" t="s">
        <v>1389</v>
      </c>
      <c r="E31" s="232" t="s">
        <v>1299</v>
      </c>
      <c r="F31" s="232" t="s">
        <v>1300</v>
      </c>
      <c r="G31" s="232" t="s">
        <v>1390</v>
      </c>
      <c r="H31" s="237">
        <v>40725</v>
      </c>
      <c r="I31" s="237">
        <v>44012</v>
      </c>
    </row>
    <row r="32" spans="1:9" x14ac:dyDescent="0.3">
      <c r="A32" s="238" t="s">
        <v>1391</v>
      </c>
      <c r="B32" s="229" t="s">
        <v>1296</v>
      </c>
      <c r="C32" s="241" t="s">
        <v>1392</v>
      </c>
      <c r="D32" s="231" t="s">
        <v>1393</v>
      </c>
      <c r="E32" s="232" t="s">
        <v>1299</v>
      </c>
      <c r="F32" s="233" t="s">
        <v>1300</v>
      </c>
      <c r="G32" s="233" t="s">
        <v>1301</v>
      </c>
      <c r="H32" s="234">
        <v>39142</v>
      </c>
      <c r="I32" s="234">
        <v>42429</v>
      </c>
    </row>
    <row r="33" spans="1:9" x14ac:dyDescent="0.3">
      <c r="A33" s="238" t="s">
        <v>1394</v>
      </c>
      <c r="B33" s="229" t="s">
        <v>1303</v>
      </c>
      <c r="C33" s="241" t="s">
        <v>1392</v>
      </c>
      <c r="D33" s="231" t="s">
        <v>1395</v>
      </c>
      <c r="E33" s="232" t="s">
        <v>1299</v>
      </c>
      <c r="F33" s="232" t="s">
        <v>1300</v>
      </c>
      <c r="G33" s="233" t="s">
        <v>1396</v>
      </c>
      <c r="H33" s="234">
        <v>39904</v>
      </c>
      <c r="I33" s="234">
        <v>43190</v>
      </c>
    </row>
    <row r="34" spans="1:9" x14ac:dyDescent="0.3">
      <c r="A34" s="238" t="s">
        <v>1397</v>
      </c>
      <c r="B34" s="229" t="s">
        <v>1303</v>
      </c>
      <c r="C34" s="229" t="s">
        <v>1398</v>
      </c>
      <c r="D34" s="231" t="s">
        <v>1399</v>
      </c>
      <c r="E34" s="232" t="s">
        <v>1299</v>
      </c>
      <c r="F34" s="232" t="s">
        <v>1300</v>
      </c>
      <c r="G34" s="233" t="s">
        <v>1353</v>
      </c>
      <c r="H34" s="234">
        <v>40026</v>
      </c>
      <c r="I34" s="234">
        <v>43312</v>
      </c>
    </row>
    <row r="35" spans="1:9" s="143" customFormat="1" x14ac:dyDescent="0.3">
      <c r="A35" s="235" t="s">
        <v>1400</v>
      </c>
      <c r="B35" s="229" t="s">
        <v>1296</v>
      </c>
      <c r="C35" s="229" t="s">
        <v>1398</v>
      </c>
      <c r="D35" s="236" t="s">
        <v>1401</v>
      </c>
      <c r="E35" s="232" t="s">
        <v>1299</v>
      </c>
      <c r="F35" s="232" t="s">
        <v>1300</v>
      </c>
      <c r="G35" s="232" t="s">
        <v>1402</v>
      </c>
      <c r="H35" s="237">
        <v>41275</v>
      </c>
      <c r="I35" s="237">
        <v>44561</v>
      </c>
    </row>
    <row r="36" spans="1:9" s="143" customFormat="1" x14ac:dyDescent="0.3">
      <c r="A36" s="238" t="s">
        <v>1403</v>
      </c>
      <c r="B36" s="229" t="s">
        <v>1303</v>
      </c>
      <c r="C36" s="241" t="s">
        <v>1404</v>
      </c>
      <c r="D36" s="231" t="s">
        <v>1405</v>
      </c>
      <c r="E36" s="232" t="s">
        <v>1299</v>
      </c>
      <c r="F36" s="232" t="s">
        <v>1300</v>
      </c>
      <c r="G36" s="233" t="s">
        <v>1406</v>
      </c>
      <c r="H36" s="234">
        <v>40634</v>
      </c>
      <c r="I36" s="234">
        <v>43069</v>
      </c>
    </row>
    <row r="37" spans="1:9" s="143" customFormat="1" x14ac:dyDescent="0.3">
      <c r="A37" s="238" t="s">
        <v>1407</v>
      </c>
      <c r="B37" s="229" t="s">
        <v>1303</v>
      </c>
      <c r="C37" s="241" t="s">
        <v>1404</v>
      </c>
      <c r="D37" s="231" t="s">
        <v>1408</v>
      </c>
      <c r="E37" s="232" t="s">
        <v>1299</v>
      </c>
      <c r="F37" s="232" t="s">
        <v>1300</v>
      </c>
      <c r="G37" s="233" t="s">
        <v>1406</v>
      </c>
      <c r="H37" s="234">
        <v>39783</v>
      </c>
      <c r="I37" s="234">
        <v>43069</v>
      </c>
    </row>
    <row r="38" spans="1:9" s="143" customFormat="1" x14ac:dyDescent="0.3">
      <c r="A38" s="238" t="s">
        <v>1409</v>
      </c>
      <c r="B38" s="229" t="s">
        <v>1303</v>
      </c>
      <c r="C38" s="229" t="s">
        <v>1410</v>
      </c>
      <c r="D38" s="231" t="s">
        <v>1411</v>
      </c>
      <c r="E38" s="232" t="s">
        <v>1299</v>
      </c>
      <c r="F38" s="232" t="s">
        <v>1300</v>
      </c>
      <c r="G38" s="233" t="s">
        <v>1412</v>
      </c>
      <c r="H38" s="234">
        <v>40634</v>
      </c>
      <c r="I38" s="234">
        <v>42825</v>
      </c>
    </row>
    <row r="39" spans="1:9" s="143" customFormat="1" x14ac:dyDescent="0.3">
      <c r="A39" s="238" t="s">
        <v>1413</v>
      </c>
      <c r="B39" s="229" t="s">
        <v>1303</v>
      </c>
      <c r="C39" s="229" t="s">
        <v>1410</v>
      </c>
      <c r="D39" s="231" t="s">
        <v>1414</v>
      </c>
      <c r="E39" s="232" t="s">
        <v>1299</v>
      </c>
      <c r="F39" s="232" t="s">
        <v>1300</v>
      </c>
      <c r="G39" s="233" t="s">
        <v>1412</v>
      </c>
      <c r="H39" s="234">
        <v>41395</v>
      </c>
      <c r="I39" s="234">
        <v>42490</v>
      </c>
    </row>
    <row r="40" spans="1:9" s="143" customFormat="1" x14ac:dyDescent="0.3">
      <c r="A40" s="240" t="s">
        <v>1415</v>
      </c>
      <c r="B40" s="229" t="s">
        <v>1303</v>
      </c>
      <c r="C40" s="241" t="s">
        <v>1416</v>
      </c>
      <c r="D40" s="231" t="s">
        <v>1417</v>
      </c>
      <c r="E40" s="232"/>
      <c r="F40" s="233"/>
      <c r="G40" s="233" t="s">
        <v>1418</v>
      </c>
      <c r="H40" s="234">
        <v>41030</v>
      </c>
      <c r="I40" s="234" t="s">
        <v>1419</v>
      </c>
    </row>
    <row r="41" spans="1:9" s="143" customFormat="1" x14ac:dyDescent="0.3">
      <c r="A41" s="238" t="s">
        <v>1420</v>
      </c>
      <c r="B41" s="229" t="s">
        <v>1303</v>
      </c>
      <c r="C41" s="241" t="s">
        <v>1421</v>
      </c>
      <c r="D41" s="231" t="s">
        <v>1422</v>
      </c>
      <c r="E41" s="232" t="s">
        <v>1299</v>
      </c>
      <c r="F41" s="233"/>
      <c r="G41" s="233" t="s">
        <v>1423</v>
      </c>
      <c r="H41" s="234">
        <v>40452</v>
      </c>
      <c r="I41" s="234">
        <v>42643</v>
      </c>
    </row>
    <row r="42" spans="1:9" s="143" customFormat="1" x14ac:dyDescent="0.3">
      <c r="A42" s="238" t="s">
        <v>1424</v>
      </c>
      <c r="B42" s="229" t="s">
        <v>1303</v>
      </c>
      <c r="C42" s="241" t="s">
        <v>1425</v>
      </c>
      <c r="D42" s="231" t="s">
        <v>1426</v>
      </c>
      <c r="E42" s="232" t="s">
        <v>1299</v>
      </c>
      <c r="F42" s="233"/>
      <c r="G42" s="233" t="s">
        <v>1427</v>
      </c>
      <c r="H42" s="234">
        <v>41785</v>
      </c>
      <c r="I42" s="234"/>
    </row>
    <row r="43" spans="1:9" s="143" customFormat="1" x14ac:dyDescent="0.3">
      <c r="A43" s="238" t="s">
        <v>1428</v>
      </c>
      <c r="B43" s="229" t="s">
        <v>1303</v>
      </c>
      <c r="C43" s="241" t="s">
        <v>1429</v>
      </c>
      <c r="D43" s="231" t="s">
        <v>1430</v>
      </c>
      <c r="E43" s="232" t="s">
        <v>1299</v>
      </c>
      <c r="F43" s="233"/>
      <c r="G43" s="233" t="s">
        <v>1431</v>
      </c>
      <c r="H43" s="234">
        <v>39873</v>
      </c>
      <c r="I43" s="234">
        <v>42338</v>
      </c>
    </row>
    <row r="44" spans="1:9" s="143" customFormat="1" x14ac:dyDescent="0.3">
      <c r="A44" s="238" t="s">
        <v>1432</v>
      </c>
      <c r="B44" s="229" t="s">
        <v>1303</v>
      </c>
      <c r="C44" s="241" t="s">
        <v>1429</v>
      </c>
      <c r="D44" s="231" t="s">
        <v>1433</v>
      </c>
      <c r="E44" s="232" t="s">
        <v>1299</v>
      </c>
      <c r="F44" s="233"/>
      <c r="G44" s="233" t="s">
        <v>1434</v>
      </c>
      <c r="H44" s="234">
        <v>41091</v>
      </c>
      <c r="I44" s="234">
        <v>42368</v>
      </c>
    </row>
    <row r="45" spans="1:9" s="143" customFormat="1" x14ac:dyDescent="0.3">
      <c r="A45" s="238" t="s">
        <v>1435</v>
      </c>
      <c r="B45" s="229" t="s">
        <v>1303</v>
      </c>
      <c r="C45" s="241" t="s">
        <v>1416</v>
      </c>
      <c r="D45" s="231" t="s">
        <v>1436</v>
      </c>
      <c r="E45" s="232" t="s">
        <v>1299</v>
      </c>
      <c r="F45" s="233"/>
      <c r="G45" s="233" t="s">
        <v>1437</v>
      </c>
      <c r="H45" s="234">
        <v>42186</v>
      </c>
      <c r="I45" s="234">
        <v>44377</v>
      </c>
    </row>
    <row r="46" spans="1:9" s="143" customFormat="1" x14ac:dyDescent="0.3">
      <c r="A46" s="238" t="s">
        <v>1438</v>
      </c>
      <c r="B46" s="229" t="s">
        <v>1303</v>
      </c>
      <c r="C46" s="241" t="s">
        <v>1425</v>
      </c>
      <c r="D46" s="231" t="s">
        <v>1439</v>
      </c>
      <c r="E46" s="232" t="s">
        <v>1299</v>
      </c>
      <c r="F46" s="233"/>
      <c r="G46" s="233" t="s">
        <v>1440</v>
      </c>
      <c r="H46" s="234">
        <v>38794</v>
      </c>
      <c r="I46" s="234">
        <v>42080</v>
      </c>
    </row>
    <row r="47" spans="1:9" s="143" customFormat="1" x14ac:dyDescent="0.3">
      <c r="A47" s="235" t="s">
        <v>1441</v>
      </c>
      <c r="B47" s="229" t="s">
        <v>1303</v>
      </c>
      <c r="C47" s="241" t="s">
        <v>1416</v>
      </c>
      <c r="D47" s="231" t="s">
        <v>1442</v>
      </c>
      <c r="E47" s="232" t="s">
        <v>1299</v>
      </c>
      <c r="F47" s="233"/>
      <c r="G47" s="233" t="s">
        <v>1418</v>
      </c>
      <c r="H47" s="234">
        <v>41760</v>
      </c>
      <c r="I47" s="234"/>
    </row>
    <row r="48" spans="1:9" s="143" customFormat="1" x14ac:dyDescent="0.3">
      <c r="A48" s="235" t="s">
        <v>1443</v>
      </c>
      <c r="B48" s="229" t="s">
        <v>1296</v>
      </c>
      <c r="C48" s="229" t="s">
        <v>1444</v>
      </c>
      <c r="D48" s="236" t="s">
        <v>1445</v>
      </c>
      <c r="E48" s="232" t="s">
        <v>1299</v>
      </c>
      <c r="F48" s="232" t="s">
        <v>1300</v>
      </c>
      <c r="G48" s="232" t="s">
        <v>1390</v>
      </c>
      <c r="H48" s="237">
        <v>40904</v>
      </c>
      <c r="I48" s="237">
        <v>44191</v>
      </c>
    </row>
    <row r="49" spans="1:9" s="143" customFormat="1" x14ac:dyDescent="0.3">
      <c r="A49" s="228" t="s">
        <v>1446</v>
      </c>
      <c r="B49" s="229" t="s">
        <v>1296</v>
      </c>
      <c r="C49" s="230" t="s">
        <v>1447</v>
      </c>
      <c r="D49" s="231" t="s">
        <v>1448</v>
      </c>
      <c r="E49" s="232" t="s">
        <v>1299</v>
      </c>
      <c r="F49" s="233" t="s">
        <v>1300</v>
      </c>
      <c r="G49" s="233" t="s">
        <v>1318</v>
      </c>
      <c r="H49" s="234">
        <v>36770</v>
      </c>
      <c r="I49" s="234"/>
    </row>
    <row r="50" spans="1:9" s="143" customFormat="1" x14ac:dyDescent="0.3">
      <c r="A50" s="238" t="s">
        <v>1449</v>
      </c>
      <c r="B50" s="229" t="s">
        <v>1303</v>
      </c>
      <c r="C50" s="230" t="s">
        <v>1447</v>
      </c>
      <c r="D50" s="231" t="s">
        <v>1450</v>
      </c>
      <c r="E50" s="232" t="s">
        <v>1299</v>
      </c>
      <c r="F50" s="233"/>
      <c r="G50" s="233" t="s">
        <v>1321</v>
      </c>
      <c r="H50" s="234">
        <v>40734</v>
      </c>
      <c r="I50" s="234">
        <v>42925</v>
      </c>
    </row>
    <row r="51" spans="1:9" s="143" customFormat="1" x14ac:dyDescent="0.3">
      <c r="A51" s="235" t="s">
        <v>1451</v>
      </c>
      <c r="B51" s="229" t="s">
        <v>1296</v>
      </c>
      <c r="C51" s="229" t="s">
        <v>1452</v>
      </c>
      <c r="D51" s="236" t="s">
        <v>1453</v>
      </c>
      <c r="E51" s="232" t="s">
        <v>1299</v>
      </c>
      <c r="F51" s="232" t="s">
        <v>1300</v>
      </c>
      <c r="G51" s="232" t="s">
        <v>1454</v>
      </c>
      <c r="H51" s="237">
        <v>39448</v>
      </c>
      <c r="I51" s="237">
        <v>42735</v>
      </c>
    </row>
    <row r="52" spans="1:9" s="143" customFormat="1" x14ac:dyDescent="0.3">
      <c r="A52" s="238" t="s">
        <v>1455</v>
      </c>
      <c r="B52" s="229" t="s">
        <v>1303</v>
      </c>
      <c r="C52" s="241" t="s">
        <v>1456</v>
      </c>
      <c r="D52" s="231" t="s">
        <v>1457</v>
      </c>
      <c r="E52" s="232" t="s">
        <v>1299</v>
      </c>
      <c r="F52" s="233"/>
      <c r="G52" s="233" t="s">
        <v>1458</v>
      </c>
      <c r="H52" s="234">
        <v>41409</v>
      </c>
      <c r="I52" s="234">
        <v>43600</v>
      </c>
    </row>
    <row r="53" spans="1:9" x14ac:dyDescent="0.3">
      <c r="A53" s="235" t="s">
        <v>1459</v>
      </c>
      <c r="B53" s="229" t="s">
        <v>1296</v>
      </c>
      <c r="C53" s="229" t="s">
        <v>1452</v>
      </c>
      <c r="D53" s="236" t="s">
        <v>1460</v>
      </c>
      <c r="E53" s="232" t="s">
        <v>1299</v>
      </c>
      <c r="F53" s="232" t="s">
        <v>1300</v>
      </c>
      <c r="G53" s="232" t="s">
        <v>1454</v>
      </c>
      <c r="H53" s="237">
        <v>41927</v>
      </c>
      <c r="I53" s="237">
        <v>43022</v>
      </c>
    </row>
    <row r="54" spans="1:9" s="143" customFormat="1" x14ac:dyDescent="0.3">
      <c r="A54" s="238" t="s">
        <v>1461</v>
      </c>
      <c r="B54" s="229" t="s">
        <v>1303</v>
      </c>
      <c r="C54" s="241" t="s">
        <v>1462</v>
      </c>
      <c r="D54" s="231" t="s">
        <v>1463</v>
      </c>
      <c r="E54" s="232" t="s">
        <v>1299</v>
      </c>
      <c r="F54" s="233"/>
      <c r="G54" s="233" t="s">
        <v>1458</v>
      </c>
      <c r="H54" s="234">
        <v>41640</v>
      </c>
      <c r="I54" s="234">
        <v>43830</v>
      </c>
    </row>
    <row r="55" spans="1:9" s="143" customFormat="1" x14ac:dyDescent="0.3">
      <c r="A55" s="242" t="s">
        <v>1464</v>
      </c>
      <c r="B55" s="229" t="s">
        <v>1296</v>
      </c>
      <c r="C55" s="229" t="s">
        <v>1465</v>
      </c>
      <c r="D55" s="236" t="s">
        <v>1466</v>
      </c>
      <c r="E55" s="232" t="s">
        <v>1299</v>
      </c>
      <c r="F55" s="232" t="s">
        <v>1300</v>
      </c>
      <c r="G55" s="232" t="s">
        <v>1373</v>
      </c>
      <c r="H55" s="237">
        <v>41730</v>
      </c>
      <c r="I55" s="237">
        <v>45016</v>
      </c>
    </row>
    <row r="56" spans="1:9" s="143" customFormat="1" x14ac:dyDescent="0.3">
      <c r="A56" s="238" t="s">
        <v>1467</v>
      </c>
      <c r="B56" s="229" t="s">
        <v>1303</v>
      </c>
      <c r="C56" s="241" t="s">
        <v>1468</v>
      </c>
      <c r="D56" s="231" t="s">
        <v>1469</v>
      </c>
      <c r="E56" s="232" t="s">
        <v>1299</v>
      </c>
      <c r="F56" s="233"/>
      <c r="G56" s="233" t="s">
        <v>1470</v>
      </c>
      <c r="H56" s="234">
        <v>41275</v>
      </c>
      <c r="I56" s="234">
        <v>42369</v>
      </c>
    </row>
    <row r="57" spans="1:9" s="143" customFormat="1" x14ac:dyDescent="0.3">
      <c r="A57" s="238" t="s">
        <v>1471</v>
      </c>
      <c r="B57" s="229" t="s">
        <v>1303</v>
      </c>
      <c r="C57" s="241" t="s">
        <v>1472</v>
      </c>
      <c r="D57" s="231" t="s">
        <v>1473</v>
      </c>
      <c r="E57" s="232" t="s">
        <v>1299</v>
      </c>
      <c r="F57" s="233"/>
      <c r="G57" s="233" t="s">
        <v>1474</v>
      </c>
      <c r="H57" s="234">
        <v>41730</v>
      </c>
      <c r="I57" s="234">
        <v>45016</v>
      </c>
    </row>
    <row r="58" spans="1:9" s="143" customFormat="1" x14ac:dyDescent="0.3">
      <c r="A58" s="238" t="s">
        <v>1475</v>
      </c>
      <c r="B58" s="229" t="s">
        <v>1303</v>
      </c>
      <c r="C58" s="241" t="s">
        <v>1476</v>
      </c>
      <c r="D58" s="231" t="s">
        <v>1477</v>
      </c>
      <c r="E58" s="232" t="s">
        <v>1299</v>
      </c>
      <c r="F58" s="233"/>
      <c r="G58" s="233" t="s">
        <v>1478</v>
      </c>
      <c r="H58" s="234">
        <v>39965</v>
      </c>
      <c r="I58" s="234">
        <v>42736</v>
      </c>
    </row>
    <row r="59" spans="1:9" s="143" customFormat="1" x14ac:dyDescent="0.3">
      <c r="A59" s="235" t="s">
        <v>1479</v>
      </c>
      <c r="B59" s="229" t="s">
        <v>1296</v>
      </c>
      <c r="C59" s="229" t="s">
        <v>1476</v>
      </c>
      <c r="D59" s="236" t="s">
        <v>1480</v>
      </c>
      <c r="E59" s="232" t="s">
        <v>1299</v>
      </c>
      <c r="F59" s="232" t="s">
        <v>1300</v>
      </c>
      <c r="G59" s="232" t="s">
        <v>1301</v>
      </c>
      <c r="H59" s="237">
        <v>41492</v>
      </c>
      <c r="I59" s="237">
        <v>42952</v>
      </c>
    </row>
    <row r="60" spans="1:9" s="143" customFormat="1" ht="28.8" x14ac:dyDescent="0.3">
      <c r="A60" s="238" t="s">
        <v>1481</v>
      </c>
      <c r="B60" s="229" t="s">
        <v>1303</v>
      </c>
      <c r="C60" s="241" t="s">
        <v>1482</v>
      </c>
      <c r="D60" s="231" t="s">
        <v>1483</v>
      </c>
      <c r="E60" s="232" t="s">
        <v>1299</v>
      </c>
      <c r="F60" s="233"/>
      <c r="G60" s="233" t="s">
        <v>1484</v>
      </c>
      <c r="H60" s="234">
        <v>40057</v>
      </c>
      <c r="I60" s="234">
        <v>43343</v>
      </c>
    </row>
    <row r="61" spans="1:9" s="143" customFormat="1" x14ac:dyDescent="0.3">
      <c r="A61" s="238" t="s">
        <v>1485</v>
      </c>
      <c r="B61" s="229" t="s">
        <v>1303</v>
      </c>
      <c r="C61" s="241" t="s">
        <v>1486</v>
      </c>
      <c r="D61" s="231" t="s">
        <v>1487</v>
      </c>
      <c r="E61" s="232" t="s">
        <v>1299</v>
      </c>
      <c r="F61" s="233"/>
      <c r="G61" s="233" t="s">
        <v>1301</v>
      </c>
      <c r="H61" s="234">
        <v>42019</v>
      </c>
      <c r="I61" s="234">
        <v>43114</v>
      </c>
    </row>
    <row r="62" spans="1:9" s="143" customFormat="1" x14ac:dyDescent="0.3">
      <c r="A62" s="228" t="s">
        <v>1488</v>
      </c>
      <c r="B62" s="229" t="s">
        <v>1296</v>
      </c>
      <c r="C62" s="230" t="s">
        <v>1489</v>
      </c>
      <c r="D62" s="231" t="s">
        <v>1490</v>
      </c>
      <c r="E62" s="232" t="s">
        <v>1299</v>
      </c>
      <c r="F62" s="233" t="s">
        <v>1491</v>
      </c>
      <c r="G62" s="233" t="s">
        <v>1318</v>
      </c>
      <c r="H62" s="234">
        <v>41106</v>
      </c>
      <c r="I62" s="234" t="s">
        <v>1492</v>
      </c>
    </row>
    <row r="63" spans="1:9" s="143" customFormat="1" x14ac:dyDescent="0.3">
      <c r="A63" s="238" t="s">
        <v>1493</v>
      </c>
      <c r="B63" s="229" t="s">
        <v>1303</v>
      </c>
      <c r="C63" s="241" t="s">
        <v>1331</v>
      </c>
      <c r="D63" s="231" t="s">
        <v>1494</v>
      </c>
      <c r="E63" s="232" t="s">
        <v>1299</v>
      </c>
      <c r="F63" s="233"/>
      <c r="G63" s="233" t="s">
        <v>1333</v>
      </c>
      <c r="H63" s="234">
        <v>40360</v>
      </c>
      <c r="I63" s="234">
        <v>43646</v>
      </c>
    </row>
    <row r="64" spans="1:9" s="143" customFormat="1" x14ac:dyDescent="0.3">
      <c r="A64" s="238" t="s">
        <v>1495</v>
      </c>
      <c r="B64" s="229" t="s">
        <v>1303</v>
      </c>
      <c r="C64" s="241" t="s">
        <v>1496</v>
      </c>
      <c r="D64" s="231" t="s">
        <v>1497</v>
      </c>
      <c r="E64" s="232" t="s">
        <v>1299</v>
      </c>
      <c r="F64" s="233"/>
      <c r="G64" s="233" t="s">
        <v>1498</v>
      </c>
      <c r="H64" s="234">
        <v>41730</v>
      </c>
      <c r="I64" s="234">
        <v>42825</v>
      </c>
    </row>
    <row r="65" spans="1:9" x14ac:dyDescent="0.3">
      <c r="A65" s="144"/>
      <c r="B65" s="145"/>
    </row>
    <row r="66" spans="1:9" x14ac:dyDescent="0.3">
      <c r="A66" s="144"/>
      <c r="B66" s="145"/>
    </row>
    <row r="67" spans="1:9" x14ac:dyDescent="0.3">
      <c r="A67" s="144"/>
      <c r="B67" s="145"/>
    </row>
    <row r="68" spans="1:9" x14ac:dyDescent="0.3">
      <c r="A68" s="144"/>
      <c r="B68" s="145"/>
    </row>
    <row r="69" spans="1:9" x14ac:dyDescent="0.3">
      <c r="A69" s="144"/>
      <c r="B69" s="145"/>
    </row>
    <row r="70" spans="1:9" x14ac:dyDescent="0.3">
      <c r="A70" s="144"/>
      <c r="B70" s="145"/>
    </row>
    <row r="71" spans="1:9" x14ac:dyDescent="0.3">
      <c r="A71" s="144"/>
      <c r="B71" s="145"/>
    </row>
    <row r="72" spans="1:9" x14ac:dyDescent="0.3">
      <c r="A72" s="144"/>
      <c r="B72" s="145"/>
    </row>
    <row r="73" spans="1:9" x14ac:dyDescent="0.3">
      <c r="A73" s="144"/>
      <c r="B73" s="145"/>
    </row>
    <row r="74" spans="1:9" x14ac:dyDescent="0.3">
      <c r="A74" s="144"/>
      <c r="B74" s="145"/>
    </row>
    <row r="75" spans="1:9" x14ac:dyDescent="0.3">
      <c r="A75" s="144"/>
      <c r="B75" s="145"/>
    </row>
    <row r="76" spans="1:9" x14ac:dyDescent="0.3">
      <c r="A76" s="144"/>
      <c r="B76" s="145"/>
    </row>
    <row r="77" spans="1:9" x14ac:dyDescent="0.3">
      <c r="A77" s="144"/>
      <c r="B77" s="145"/>
    </row>
    <row r="78" spans="1:9" x14ac:dyDescent="0.3">
      <c r="A78" s="144"/>
      <c r="B78" s="145"/>
    </row>
    <row r="79" spans="1:9" s="146" customFormat="1" x14ac:dyDescent="0.3">
      <c r="A79" s="144"/>
      <c r="B79" s="145"/>
      <c r="D79" s="147"/>
      <c r="H79" s="148"/>
      <c r="I79" s="148"/>
    </row>
    <row r="80" spans="1:9" s="146" customFormat="1" x14ac:dyDescent="0.3">
      <c r="A80" s="144"/>
      <c r="B80" s="145"/>
      <c r="D80" s="147"/>
      <c r="H80" s="148"/>
      <c r="I80" s="148"/>
    </row>
    <row r="81" spans="1:9" s="146" customFormat="1" x14ac:dyDescent="0.3">
      <c r="A81" s="144"/>
      <c r="B81" s="145"/>
      <c r="D81" s="147"/>
      <c r="H81" s="148"/>
      <c r="I81" s="148"/>
    </row>
    <row r="82" spans="1:9" s="146" customFormat="1" x14ac:dyDescent="0.3">
      <c r="A82" s="144"/>
      <c r="B82" s="145"/>
      <c r="D82" s="147"/>
      <c r="H82" s="148"/>
      <c r="I82" s="148"/>
    </row>
    <row r="83" spans="1:9" s="146" customFormat="1" x14ac:dyDescent="0.3">
      <c r="A83" s="144"/>
      <c r="B83" s="145"/>
      <c r="D83" s="147"/>
      <c r="H83" s="148"/>
      <c r="I83" s="148"/>
    </row>
    <row r="84" spans="1:9" s="146" customFormat="1" x14ac:dyDescent="0.3">
      <c r="A84" s="144"/>
      <c r="B84" s="145"/>
      <c r="D84" s="147"/>
      <c r="H84" s="148"/>
      <c r="I84" s="148"/>
    </row>
    <row r="85" spans="1:9" s="146" customFormat="1" x14ac:dyDescent="0.3">
      <c r="A85" s="144"/>
      <c r="B85" s="145"/>
      <c r="D85" s="147"/>
      <c r="H85" s="148"/>
      <c r="I85" s="148"/>
    </row>
    <row r="86" spans="1:9" s="146" customFormat="1" x14ac:dyDescent="0.3">
      <c r="A86" s="144"/>
      <c r="B86" s="145"/>
      <c r="D86" s="147"/>
      <c r="H86" s="148"/>
      <c r="I86" s="148"/>
    </row>
    <row r="87" spans="1:9" s="146" customFormat="1" x14ac:dyDescent="0.3">
      <c r="A87" s="144"/>
      <c r="B87" s="145"/>
      <c r="D87" s="147"/>
      <c r="H87" s="148"/>
      <c r="I87" s="148"/>
    </row>
    <row r="88" spans="1:9" s="146" customFormat="1" x14ac:dyDescent="0.3">
      <c r="A88" s="144"/>
      <c r="B88" s="145"/>
      <c r="D88" s="147"/>
      <c r="H88" s="148"/>
      <c r="I88" s="148"/>
    </row>
    <row r="89" spans="1:9" s="146" customFormat="1" x14ac:dyDescent="0.3">
      <c r="A89" s="144"/>
      <c r="B89" s="145"/>
      <c r="D89" s="147"/>
      <c r="H89" s="148"/>
      <c r="I89" s="148"/>
    </row>
    <row r="90" spans="1:9" s="146" customFormat="1" x14ac:dyDescent="0.3">
      <c r="A90" s="144"/>
      <c r="B90" s="145"/>
      <c r="D90" s="147"/>
      <c r="H90" s="148"/>
      <c r="I90" s="148"/>
    </row>
    <row r="91" spans="1:9" s="146" customFormat="1" x14ac:dyDescent="0.3">
      <c r="A91" s="144"/>
      <c r="B91" s="145"/>
      <c r="D91" s="147"/>
      <c r="H91" s="148"/>
      <c r="I91" s="148"/>
    </row>
    <row r="92" spans="1:9" s="146" customFormat="1" x14ac:dyDescent="0.3">
      <c r="A92" s="144"/>
      <c r="B92" s="145"/>
      <c r="D92" s="147"/>
      <c r="H92" s="148"/>
      <c r="I92" s="148"/>
    </row>
    <row r="93" spans="1:9" s="146" customFormat="1" x14ac:dyDescent="0.3">
      <c r="A93" s="144"/>
      <c r="B93" s="145"/>
      <c r="D93" s="147"/>
      <c r="H93" s="148"/>
      <c r="I93" s="148"/>
    </row>
    <row r="94" spans="1:9" s="146" customFormat="1" x14ac:dyDescent="0.3">
      <c r="A94" s="144"/>
      <c r="B94" s="145"/>
      <c r="D94" s="147"/>
      <c r="H94" s="148"/>
      <c r="I94" s="148"/>
    </row>
    <row r="95" spans="1:9" s="146" customFormat="1" x14ac:dyDescent="0.3">
      <c r="A95" s="144"/>
      <c r="B95" s="145"/>
      <c r="D95" s="147"/>
      <c r="H95" s="148"/>
      <c r="I95" s="148"/>
    </row>
    <row r="96" spans="1:9" s="146" customFormat="1" x14ac:dyDescent="0.3">
      <c r="A96" s="144"/>
      <c r="B96" s="145"/>
      <c r="D96" s="147"/>
      <c r="H96" s="148"/>
      <c r="I96" s="148"/>
    </row>
    <row r="97" spans="1:9" s="146" customFormat="1" x14ac:dyDescent="0.3">
      <c r="A97" s="144"/>
      <c r="B97" s="145"/>
      <c r="D97" s="147"/>
      <c r="H97" s="148"/>
      <c r="I97" s="148"/>
    </row>
    <row r="98" spans="1:9" s="146" customFormat="1" x14ac:dyDescent="0.3">
      <c r="A98" s="144"/>
      <c r="B98" s="145"/>
      <c r="D98" s="147"/>
      <c r="H98" s="148"/>
      <c r="I98" s="148"/>
    </row>
    <row r="99" spans="1:9" s="146" customFormat="1" x14ac:dyDescent="0.3">
      <c r="A99" s="144"/>
      <c r="B99" s="145"/>
      <c r="D99" s="147"/>
      <c r="H99" s="148"/>
      <c r="I99" s="148"/>
    </row>
    <row r="100" spans="1:9" s="146" customFormat="1" x14ac:dyDescent="0.3">
      <c r="A100" s="144"/>
      <c r="B100" s="145"/>
      <c r="D100" s="147"/>
      <c r="H100" s="148"/>
      <c r="I100" s="148"/>
    </row>
    <row r="101" spans="1:9" s="146" customFormat="1" x14ac:dyDescent="0.3">
      <c r="A101" s="149"/>
      <c r="D101" s="147"/>
      <c r="H101" s="148"/>
      <c r="I101" s="148"/>
    </row>
    <row r="102" spans="1:9" s="146" customFormat="1" x14ac:dyDescent="0.3">
      <c r="A102" s="149"/>
      <c r="D102" s="147"/>
      <c r="H102" s="148"/>
      <c r="I102" s="148"/>
    </row>
    <row r="103" spans="1:9" s="146" customFormat="1" x14ac:dyDescent="0.3">
      <c r="A103" s="149"/>
      <c r="D103" s="147"/>
      <c r="H103" s="148"/>
      <c r="I103" s="148"/>
    </row>
    <row r="104" spans="1:9" s="146" customFormat="1" x14ac:dyDescent="0.3">
      <c r="A104" s="149"/>
      <c r="D104" s="147"/>
      <c r="H104" s="148"/>
      <c r="I104" s="148"/>
    </row>
    <row r="105" spans="1:9" s="146" customFormat="1" x14ac:dyDescent="0.3">
      <c r="A105" s="149"/>
      <c r="D105" s="147"/>
      <c r="H105" s="148"/>
      <c r="I105" s="148"/>
    </row>
    <row r="106" spans="1:9" s="146" customFormat="1" x14ac:dyDescent="0.3">
      <c r="A106" s="149"/>
      <c r="D106" s="147"/>
      <c r="H106" s="148"/>
      <c r="I106" s="148"/>
    </row>
    <row r="107" spans="1:9" s="146" customFormat="1" x14ac:dyDescent="0.3">
      <c r="A107" s="149"/>
      <c r="D107" s="147"/>
      <c r="H107" s="148"/>
      <c r="I107" s="148"/>
    </row>
    <row r="108" spans="1:9" s="146" customFormat="1" x14ac:dyDescent="0.3">
      <c r="A108" s="149"/>
      <c r="D108" s="147"/>
      <c r="H108" s="148"/>
      <c r="I108" s="148"/>
    </row>
    <row r="109" spans="1:9" s="146" customFormat="1" x14ac:dyDescent="0.3">
      <c r="A109" s="149"/>
      <c r="D109" s="147"/>
      <c r="H109" s="148"/>
      <c r="I109" s="148"/>
    </row>
    <row r="110" spans="1:9" s="146" customFormat="1" x14ac:dyDescent="0.3">
      <c r="A110" s="149"/>
      <c r="D110" s="147"/>
      <c r="H110" s="148"/>
      <c r="I110" s="148"/>
    </row>
    <row r="111" spans="1:9" s="146" customFormat="1" x14ac:dyDescent="0.3">
      <c r="A111" s="149"/>
      <c r="D111" s="147"/>
      <c r="H111" s="148"/>
      <c r="I111" s="148"/>
    </row>
    <row r="112" spans="1:9" s="146" customFormat="1" x14ac:dyDescent="0.3">
      <c r="A112" s="149"/>
      <c r="D112" s="147"/>
      <c r="H112" s="148"/>
      <c r="I112" s="148"/>
    </row>
    <row r="113" spans="1:9" s="146" customFormat="1" x14ac:dyDescent="0.3">
      <c r="A113" s="149"/>
      <c r="D113" s="147"/>
      <c r="H113" s="148"/>
      <c r="I113" s="148"/>
    </row>
    <row r="114" spans="1:9" s="146" customFormat="1" x14ac:dyDescent="0.3">
      <c r="A114" s="149"/>
      <c r="D114" s="147"/>
      <c r="H114" s="148"/>
      <c r="I114" s="148"/>
    </row>
    <row r="115" spans="1:9" s="146" customFormat="1" x14ac:dyDescent="0.3">
      <c r="A115" s="149"/>
      <c r="D115" s="147"/>
      <c r="H115" s="148"/>
      <c r="I115" s="148"/>
    </row>
    <row r="116" spans="1:9" s="146" customFormat="1" x14ac:dyDescent="0.3">
      <c r="A116" s="149"/>
      <c r="D116" s="147"/>
      <c r="H116" s="148"/>
      <c r="I116" s="148"/>
    </row>
    <row r="117" spans="1:9" s="146" customFormat="1" x14ac:dyDescent="0.3">
      <c r="A117" s="149"/>
      <c r="D117" s="147"/>
      <c r="H117" s="148"/>
      <c r="I117" s="148"/>
    </row>
    <row r="118" spans="1:9" s="146" customFormat="1" x14ac:dyDescent="0.3">
      <c r="A118" s="149"/>
      <c r="D118" s="147"/>
      <c r="H118" s="148"/>
      <c r="I118" s="148"/>
    </row>
    <row r="119" spans="1:9" s="146" customFormat="1" x14ac:dyDescent="0.3">
      <c r="A119" s="149"/>
      <c r="D119" s="147"/>
      <c r="H119" s="148"/>
      <c r="I119" s="148"/>
    </row>
    <row r="120" spans="1:9" s="146" customFormat="1" x14ac:dyDescent="0.3">
      <c r="A120" s="149"/>
      <c r="D120" s="147"/>
      <c r="H120" s="148"/>
      <c r="I120" s="148"/>
    </row>
    <row r="121" spans="1:9" s="146" customFormat="1" x14ac:dyDescent="0.3">
      <c r="A121" s="149"/>
      <c r="D121" s="147"/>
      <c r="H121" s="148"/>
      <c r="I121" s="148"/>
    </row>
    <row r="122" spans="1:9" s="146" customFormat="1" x14ac:dyDescent="0.3">
      <c r="A122" s="149"/>
      <c r="D122" s="147"/>
      <c r="H122" s="148"/>
      <c r="I122" s="148"/>
    </row>
    <row r="123" spans="1:9" s="146" customFormat="1" x14ac:dyDescent="0.3">
      <c r="A123" s="149"/>
      <c r="D123" s="147"/>
      <c r="H123" s="148"/>
      <c r="I123" s="148"/>
    </row>
    <row r="124" spans="1:9" s="146" customFormat="1" x14ac:dyDescent="0.3">
      <c r="A124" s="149"/>
      <c r="D124" s="147"/>
      <c r="H124" s="148"/>
      <c r="I124" s="148"/>
    </row>
    <row r="125" spans="1:9" s="146" customFormat="1" x14ac:dyDescent="0.3">
      <c r="A125" s="149"/>
      <c r="D125" s="147"/>
      <c r="H125" s="148"/>
      <c r="I125" s="148"/>
    </row>
    <row r="126" spans="1:9" s="146" customFormat="1" x14ac:dyDescent="0.3">
      <c r="A126" s="149"/>
      <c r="D126" s="147"/>
      <c r="H126" s="148"/>
      <c r="I126" s="148"/>
    </row>
    <row r="127" spans="1:9" s="146" customFormat="1" x14ac:dyDescent="0.3">
      <c r="A127" s="149"/>
      <c r="D127" s="147"/>
      <c r="H127" s="148"/>
      <c r="I127" s="148"/>
    </row>
    <row r="128" spans="1:9" s="146" customFormat="1" x14ac:dyDescent="0.3">
      <c r="A128" s="149"/>
      <c r="D128" s="147"/>
      <c r="H128" s="148"/>
      <c r="I128" s="148"/>
    </row>
    <row r="129" spans="1:9" s="146" customFormat="1" x14ac:dyDescent="0.3">
      <c r="A129" s="149"/>
      <c r="D129" s="147"/>
      <c r="H129" s="148"/>
      <c r="I129" s="148"/>
    </row>
    <row r="130" spans="1:9" s="146" customFormat="1" x14ac:dyDescent="0.3">
      <c r="A130" s="149"/>
      <c r="D130" s="147"/>
      <c r="H130" s="148"/>
      <c r="I130" s="148"/>
    </row>
    <row r="131" spans="1:9" s="146" customFormat="1" x14ac:dyDescent="0.3">
      <c r="A131" s="149"/>
      <c r="D131" s="147"/>
      <c r="H131" s="148"/>
      <c r="I131" s="148"/>
    </row>
    <row r="132" spans="1:9" s="146" customFormat="1" x14ac:dyDescent="0.3">
      <c r="A132" s="149"/>
      <c r="D132" s="147"/>
      <c r="H132" s="148"/>
      <c r="I132" s="148"/>
    </row>
    <row r="133" spans="1:9" s="146" customFormat="1" x14ac:dyDescent="0.3">
      <c r="A133" s="149"/>
      <c r="D133" s="147"/>
      <c r="H133" s="148"/>
      <c r="I133" s="148"/>
    </row>
    <row r="134" spans="1:9" s="146" customFormat="1" x14ac:dyDescent="0.3">
      <c r="A134" s="149"/>
      <c r="D134" s="147"/>
      <c r="H134" s="148"/>
      <c r="I134" s="148"/>
    </row>
    <row r="135" spans="1:9" s="146" customFormat="1" x14ac:dyDescent="0.3">
      <c r="A135" s="149"/>
      <c r="D135" s="147"/>
      <c r="H135" s="148"/>
      <c r="I135" s="148"/>
    </row>
    <row r="136" spans="1:9" s="146" customFormat="1" x14ac:dyDescent="0.3">
      <c r="A136" s="149"/>
      <c r="D136" s="147"/>
      <c r="H136" s="148"/>
      <c r="I136" s="148"/>
    </row>
    <row r="137" spans="1:9" s="146" customFormat="1" x14ac:dyDescent="0.3">
      <c r="A137" s="149"/>
      <c r="D137" s="147"/>
      <c r="H137" s="148"/>
      <c r="I137" s="148"/>
    </row>
    <row r="138" spans="1:9" s="146" customFormat="1" x14ac:dyDescent="0.3">
      <c r="A138" s="149"/>
      <c r="D138" s="147"/>
      <c r="H138" s="148"/>
      <c r="I138" s="148"/>
    </row>
    <row r="139" spans="1:9" s="146" customFormat="1" x14ac:dyDescent="0.3">
      <c r="A139" s="149"/>
      <c r="D139" s="147"/>
      <c r="H139" s="148"/>
      <c r="I139" s="148"/>
    </row>
    <row r="140" spans="1:9" s="146" customFormat="1" x14ac:dyDescent="0.3">
      <c r="A140" s="149"/>
      <c r="D140" s="147"/>
      <c r="H140" s="148"/>
      <c r="I140" s="148"/>
    </row>
    <row r="141" spans="1:9" s="146" customFormat="1" x14ac:dyDescent="0.3">
      <c r="A141" s="149"/>
      <c r="D141" s="147"/>
      <c r="H141" s="148"/>
      <c r="I141" s="148"/>
    </row>
    <row r="142" spans="1:9" s="146" customFormat="1" x14ac:dyDescent="0.3">
      <c r="A142" s="149"/>
      <c r="D142" s="147"/>
      <c r="H142" s="148"/>
      <c r="I142" s="148"/>
    </row>
    <row r="143" spans="1:9" s="146" customFormat="1" x14ac:dyDescent="0.3">
      <c r="A143" s="149"/>
      <c r="D143" s="147"/>
      <c r="H143" s="148"/>
      <c r="I143" s="148"/>
    </row>
    <row r="144" spans="1:9" s="146" customFormat="1" x14ac:dyDescent="0.3">
      <c r="A144" s="149"/>
      <c r="D144" s="147"/>
      <c r="H144" s="148"/>
      <c r="I144" s="148"/>
    </row>
    <row r="145" spans="1:9" s="146" customFormat="1" x14ac:dyDescent="0.3">
      <c r="A145" s="149"/>
      <c r="D145" s="147"/>
      <c r="H145" s="148"/>
      <c r="I145" s="148"/>
    </row>
    <row r="146" spans="1:9" s="146" customFormat="1" x14ac:dyDescent="0.3">
      <c r="A146" s="149"/>
      <c r="D146" s="147"/>
      <c r="H146" s="148"/>
      <c r="I146" s="148"/>
    </row>
    <row r="147" spans="1:9" s="146" customFormat="1" x14ac:dyDescent="0.3">
      <c r="A147" s="149"/>
      <c r="D147" s="147"/>
      <c r="H147" s="148"/>
      <c r="I147" s="148"/>
    </row>
    <row r="148" spans="1:9" s="146" customFormat="1" x14ac:dyDescent="0.3">
      <c r="A148" s="149"/>
      <c r="D148" s="147"/>
      <c r="H148" s="148"/>
      <c r="I148" s="148"/>
    </row>
    <row r="149" spans="1:9" s="146" customFormat="1" x14ac:dyDescent="0.3">
      <c r="A149" s="149"/>
      <c r="D149" s="147"/>
      <c r="H149" s="148"/>
      <c r="I149" s="148"/>
    </row>
    <row r="150" spans="1:9" s="146" customFormat="1" x14ac:dyDescent="0.3">
      <c r="A150" s="149"/>
      <c r="D150" s="147"/>
      <c r="H150" s="148"/>
      <c r="I150" s="148"/>
    </row>
    <row r="151" spans="1:9" s="146" customFormat="1" x14ac:dyDescent="0.3">
      <c r="A151" s="149"/>
      <c r="D151" s="147"/>
      <c r="H151" s="148"/>
      <c r="I151" s="148"/>
    </row>
    <row r="152" spans="1:9" s="146" customFormat="1" x14ac:dyDescent="0.3">
      <c r="A152" s="149"/>
      <c r="D152" s="147"/>
      <c r="H152" s="148"/>
      <c r="I152" s="148"/>
    </row>
    <row r="153" spans="1:9" s="146" customFormat="1" x14ac:dyDescent="0.3">
      <c r="A153" s="149"/>
      <c r="D153" s="147"/>
      <c r="H153" s="148"/>
      <c r="I153" s="148"/>
    </row>
    <row r="154" spans="1:9" s="146" customFormat="1" x14ac:dyDescent="0.3">
      <c r="A154" s="149"/>
      <c r="D154" s="147"/>
      <c r="H154" s="148"/>
      <c r="I154" s="148"/>
    </row>
    <row r="155" spans="1:9" s="146" customFormat="1" x14ac:dyDescent="0.3">
      <c r="A155" s="149"/>
      <c r="D155" s="147"/>
      <c r="H155" s="148"/>
      <c r="I155" s="148"/>
    </row>
    <row r="156" spans="1:9" s="146" customFormat="1" x14ac:dyDescent="0.3">
      <c r="A156" s="149"/>
      <c r="D156" s="147"/>
      <c r="H156" s="148"/>
      <c r="I156" s="148"/>
    </row>
    <row r="157" spans="1:9" s="146" customFormat="1" x14ac:dyDescent="0.3">
      <c r="A157" s="149"/>
      <c r="D157" s="147"/>
      <c r="H157" s="148"/>
      <c r="I157" s="148"/>
    </row>
    <row r="158" spans="1:9" s="146" customFormat="1" x14ac:dyDescent="0.3">
      <c r="A158" s="149"/>
      <c r="D158" s="147"/>
      <c r="H158" s="148"/>
      <c r="I158" s="148"/>
    </row>
    <row r="159" spans="1:9" s="146" customFormat="1" x14ac:dyDescent="0.3">
      <c r="A159" s="149"/>
      <c r="D159" s="147"/>
      <c r="H159" s="148"/>
      <c r="I159" s="148"/>
    </row>
    <row r="160" spans="1:9" s="146" customFormat="1" x14ac:dyDescent="0.3">
      <c r="A160" s="149"/>
      <c r="D160" s="147"/>
      <c r="H160" s="148"/>
      <c r="I160" s="148"/>
    </row>
    <row r="161" spans="1:9" s="146" customFormat="1" x14ac:dyDescent="0.3">
      <c r="A161" s="149"/>
      <c r="D161" s="147"/>
      <c r="H161" s="148"/>
      <c r="I161" s="148"/>
    </row>
    <row r="162" spans="1:9" s="146" customFormat="1" x14ac:dyDescent="0.3">
      <c r="A162" s="149"/>
      <c r="D162" s="147"/>
      <c r="H162" s="148"/>
      <c r="I162" s="148"/>
    </row>
    <row r="163" spans="1:9" s="146" customFormat="1" x14ac:dyDescent="0.3">
      <c r="A163" s="149"/>
      <c r="D163" s="147"/>
      <c r="H163" s="148"/>
      <c r="I163" s="148"/>
    </row>
    <row r="164" spans="1:9" s="146" customFormat="1" x14ac:dyDescent="0.3">
      <c r="A164" s="149"/>
      <c r="D164" s="147"/>
      <c r="H164" s="148"/>
      <c r="I164" s="148"/>
    </row>
    <row r="165" spans="1:9" s="146" customFormat="1" x14ac:dyDescent="0.3">
      <c r="A165" s="149"/>
      <c r="D165" s="147"/>
      <c r="H165" s="148"/>
      <c r="I165" s="148"/>
    </row>
    <row r="166" spans="1:9" s="146" customFormat="1" x14ac:dyDescent="0.3">
      <c r="A166" s="149"/>
      <c r="D166" s="147"/>
      <c r="H166" s="148"/>
      <c r="I166" s="148"/>
    </row>
    <row r="167" spans="1:9" s="146" customFormat="1" x14ac:dyDescent="0.3">
      <c r="A167" s="149"/>
      <c r="D167" s="147"/>
      <c r="H167" s="148"/>
      <c r="I167" s="148"/>
    </row>
    <row r="168" spans="1:9" s="146" customFormat="1" x14ac:dyDescent="0.3">
      <c r="A168" s="149"/>
      <c r="D168" s="147"/>
      <c r="H168" s="148"/>
      <c r="I168" s="148"/>
    </row>
    <row r="169" spans="1:9" s="146" customFormat="1" x14ac:dyDescent="0.3">
      <c r="A169" s="149"/>
      <c r="D169" s="147"/>
      <c r="H169" s="148"/>
      <c r="I169" s="148"/>
    </row>
    <row r="170" spans="1:9" s="146" customFormat="1" x14ac:dyDescent="0.3">
      <c r="A170" s="149"/>
      <c r="D170" s="147"/>
      <c r="H170" s="148"/>
      <c r="I170" s="148"/>
    </row>
    <row r="171" spans="1:9" s="146" customFormat="1" x14ac:dyDescent="0.3">
      <c r="A171" s="149"/>
      <c r="D171" s="147"/>
      <c r="H171" s="148"/>
      <c r="I171" s="148"/>
    </row>
    <row r="172" spans="1:9" s="146" customFormat="1" x14ac:dyDescent="0.3">
      <c r="A172" s="149"/>
      <c r="D172" s="147"/>
      <c r="H172" s="148"/>
      <c r="I172" s="148"/>
    </row>
    <row r="173" spans="1:9" s="146" customFormat="1" x14ac:dyDescent="0.3">
      <c r="A173" s="149"/>
      <c r="D173" s="147"/>
      <c r="H173" s="148"/>
      <c r="I173" s="148"/>
    </row>
    <row r="174" spans="1:9" s="146" customFormat="1" x14ac:dyDescent="0.3">
      <c r="A174" s="149"/>
      <c r="D174" s="147"/>
      <c r="H174" s="148"/>
      <c r="I174" s="148"/>
    </row>
    <row r="175" spans="1:9" s="146" customFormat="1" x14ac:dyDescent="0.3">
      <c r="A175" s="149"/>
      <c r="D175" s="147"/>
      <c r="H175" s="148"/>
      <c r="I175" s="148"/>
    </row>
    <row r="176" spans="1:9" s="146" customFormat="1" x14ac:dyDescent="0.3">
      <c r="A176" s="149"/>
      <c r="D176" s="147"/>
      <c r="H176" s="148"/>
      <c r="I176" s="148"/>
    </row>
    <row r="177" spans="1:9" s="146" customFormat="1" x14ac:dyDescent="0.3">
      <c r="A177" s="149"/>
      <c r="D177" s="147"/>
      <c r="H177" s="148"/>
      <c r="I177" s="148"/>
    </row>
    <row r="178" spans="1:9" s="146" customFormat="1" x14ac:dyDescent="0.3">
      <c r="A178" s="149"/>
      <c r="D178" s="147"/>
      <c r="H178" s="148"/>
      <c r="I178" s="148"/>
    </row>
    <row r="179" spans="1:9" s="146" customFormat="1" x14ac:dyDescent="0.3">
      <c r="A179" s="149"/>
      <c r="D179" s="147"/>
      <c r="H179" s="148"/>
      <c r="I179" s="148"/>
    </row>
    <row r="180" spans="1:9" s="146" customFormat="1" x14ac:dyDescent="0.3">
      <c r="A180" s="149"/>
      <c r="D180" s="147"/>
      <c r="H180" s="148"/>
      <c r="I180" s="148"/>
    </row>
    <row r="181" spans="1:9" s="146" customFormat="1" x14ac:dyDescent="0.3">
      <c r="A181" s="149"/>
      <c r="D181" s="147"/>
      <c r="H181" s="148"/>
      <c r="I181" s="148"/>
    </row>
    <row r="182" spans="1:9" s="146" customFormat="1" x14ac:dyDescent="0.3">
      <c r="A182" s="149"/>
      <c r="D182" s="147"/>
      <c r="H182" s="148"/>
      <c r="I182" s="148"/>
    </row>
    <row r="183" spans="1:9" s="146" customFormat="1" x14ac:dyDescent="0.3">
      <c r="A183" s="149"/>
      <c r="D183" s="147"/>
      <c r="H183" s="148"/>
      <c r="I183" s="148"/>
    </row>
    <row r="184" spans="1:9" s="146" customFormat="1" x14ac:dyDescent="0.3">
      <c r="A184" s="149"/>
      <c r="D184" s="147"/>
      <c r="H184" s="148"/>
      <c r="I184" s="148"/>
    </row>
    <row r="185" spans="1:9" s="146" customFormat="1" x14ac:dyDescent="0.3">
      <c r="A185" s="149"/>
      <c r="D185" s="147"/>
      <c r="H185" s="148"/>
      <c r="I185" s="148"/>
    </row>
    <row r="186" spans="1:9" s="146" customFormat="1" x14ac:dyDescent="0.3">
      <c r="A186" s="149"/>
      <c r="D186" s="147"/>
      <c r="H186" s="148"/>
      <c r="I186" s="148"/>
    </row>
    <row r="187" spans="1:9" s="146" customFormat="1" x14ac:dyDescent="0.3">
      <c r="A187" s="149"/>
      <c r="D187" s="147"/>
      <c r="H187" s="148"/>
      <c r="I187" s="148"/>
    </row>
    <row r="188" spans="1:9" s="146" customFormat="1" x14ac:dyDescent="0.3">
      <c r="A188" s="149"/>
      <c r="D188" s="147"/>
      <c r="H188" s="148"/>
      <c r="I188" s="148"/>
    </row>
    <row r="189" spans="1:9" s="146" customFormat="1" x14ac:dyDescent="0.3">
      <c r="A189" s="149"/>
      <c r="D189" s="147"/>
      <c r="H189" s="148"/>
      <c r="I189" s="148"/>
    </row>
    <row r="190" spans="1:9" s="146" customFormat="1" x14ac:dyDescent="0.3">
      <c r="A190" s="149"/>
      <c r="D190" s="147"/>
      <c r="H190" s="148"/>
      <c r="I190" s="148"/>
    </row>
    <row r="191" spans="1:9" s="146" customFormat="1" x14ac:dyDescent="0.3">
      <c r="A191" s="149"/>
      <c r="D191" s="147"/>
      <c r="H191" s="148"/>
      <c r="I191" s="148"/>
    </row>
    <row r="192" spans="1:9" s="146" customFormat="1" x14ac:dyDescent="0.3">
      <c r="A192" s="149"/>
      <c r="D192" s="147"/>
      <c r="H192" s="148"/>
      <c r="I192" s="148"/>
    </row>
    <row r="193" spans="1:9" s="146" customFormat="1" x14ac:dyDescent="0.3">
      <c r="A193" s="149"/>
      <c r="D193" s="147"/>
      <c r="H193" s="148"/>
      <c r="I193" s="148"/>
    </row>
    <row r="194" spans="1:9" s="146" customFormat="1" x14ac:dyDescent="0.3">
      <c r="A194" s="149"/>
      <c r="D194" s="147"/>
      <c r="H194" s="148"/>
      <c r="I194" s="148"/>
    </row>
    <row r="195" spans="1:9" s="146" customFormat="1" x14ac:dyDescent="0.3">
      <c r="A195" s="149"/>
      <c r="D195" s="147"/>
      <c r="H195" s="148"/>
      <c r="I195" s="148"/>
    </row>
    <row r="196" spans="1:9" s="146" customFormat="1" x14ac:dyDescent="0.3">
      <c r="A196" s="149"/>
      <c r="D196" s="147"/>
      <c r="H196" s="148"/>
      <c r="I196" s="148"/>
    </row>
    <row r="197" spans="1:9" s="146" customFormat="1" x14ac:dyDescent="0.3">
      <c r="A197" s="149"/>
      <c r="D197" s="147"/>
      <c r="H197" s="148"/>
      <c r="I197" s="148"/>
    </row>
    <row r="198" spans="1:9" s="146" customFormat="1" x14ac:dyDescent="0.3">
      <c r="A198" s="149"/>
      <c r="D198" s="147"/>
      <c r="H198" s="148"/>
      <c r="I198" s="148"/>
    </row>
    <row r="199" spans="1:9" s="146" customFormat="1" x14ac:dyDescent="0.3">
      <c r="A199" s="149"/>
      <c r="D199" s="147"/>
      <c r="H199" s="148"/>
      <c r="I199" s="148"/>
    </row>
    <row r="200" spans="1:9" s="146" customFormat="1" x14ac:dyDescent="0.3">
      <c r="A200" s="149"/>
      <c r="D200" s="147"/>
      <c r="H200" s="148"/>
      <c r="I200" s="148"/>
    </row>
    <row r="201" spans="1:9" s="146" customFormat="1" x14ac:dyDescent="0.3">
      <c r="A201" s="149"/>
      <c r="D201" s="147"/>
      <c r="H201" s="148"/>
      <c r="I201" s="148"/>
    </row>
    <row r="202" spans="1:9" s="146" customFormat="1" x14ac:dyDescent="0.3">
      <c r="A202" s="149"/>
      <c r="D202" s="147"/>
      <c r="H202" s="148"/>
      <c r="I202" s="148"/>
    </row>
    <row r="203" spans="1:9" s="146" customFormat="1" x14ac:dyDescent="0.3">
      <c r="A203" s="149"/>
      <c r="D203" s="147"/>
      <c r="H203" s="148"/>
      <c r="I203" s="148"/>
    </row>
    <row r="204" spans="1:9" s="146" customFormat="1" x14ac:dyDescent="0.3">
      <c r="A204" s="149"/>
      <c r="D204" s="147"/>
      <c r="H204" s="148"/>
      <c r="I204" s="148"/>
    </row>
    <row r="205" spans="1:9" s="146" customFormat="1" x14ac:dyDescent="0.3">
      <c r="A205" s="149"/>
      <c r="D205" s="147"/>
      <c r="H205" s="148"/>
      <c r="I205" s="148"/>
    </row>
    <row r="206" spans="1:9" s="146" customFormat="1" x14ac:dyDescent="0.3">
      <c r="A206" s="149"/>
      <c r="D206" s="147"/>
      <c r="H206" s="148"/>
      <c r="I206" s="148"/>
    </row>
    <row r="207" spans="1:9" s="146" customFormat="1" x14ac:dyDescent="0.3">
      <c r="A207" s="149"/>
      <c r="D207" s="147"/>
      <c r="H207" s="148"/>
      <c r="I207" s="148"/>
    </row>
    <row r="208" spans="1:9" s="146" customFormat="1" x14ac:dyDescent="0.3">
      <c r="A208" s="149"/>
      <c r="D208" s="147"/>
      <c r="H208" s="148"/>
      <c r="I208" s="148"/>
    </row>
    <row r="209" spans="1:9" s="146" customFormat="1" x14ac:dyDescent="0.3">
      <c r="A209" s="149"/>
      <c r="D209" s="147"/>
      <c r="H209" s="148"/>
      <c r="I209" s="148"/>
    </row>
    <row r="210" spans="1:9" s="146" customFormat="1" x14ac:dyDescent="0.3">
      <c r="A210" s="149"/>
      <c r="D210" s="147"/>
      <c r="H210" s="148"/>
      <c r="I210" s="148"/>
    </row>
    <row r="211" spans="1:9" s="146" customFormat="1" x14ac:dyDescent="0.3">
      <c r="A211" s="149"/>
      <c r="D211" s="147"/>
      <c r="H211" s="148"/>
      <c r="I211" s="148"/>
    </row>
    <row r="212" spans="1:9" s="146" customFormat="1" x14ac:dyDescent="0.3">
      <c r="A212" s="149"/>
      <c r="D212" s="147"/>
      <c r="H212" s="148"/>
      <c r="I212" s="148"/>
    </row>
    <row r="213" spans="1:9" s="146" customFormat="1" x14ac:dyDescent="0.3">
      <c r="A213" s="149"/>
      <c r="D213" s="147"/>
      <c r="H213" s="148"/>
      <c r="I213" s="148"/>
    </row>
    <row r="214" spans="1:9" s="146" customFormat="1" x14ac:dyDescent="0.3">
      <c r="A214" s="149"/>
      <c r="D214" s="147"/>
      <c r="H214" s="148"/>
      <c r="I214" s="148"/>
    </row>
    <row r="215" spans="1:9" s="146" customFormat="1" x14ac:dyDescent="0.3">
      <c r="A215" s="149"/>
      <c r="D215" s="147"/>
      <c r="H215" s="148"/>
      <c r="I215" s="148"/>
    </row>
    <row r="216" spans="1:9" s="146" customFormat="1" x14ac:dyDescent="0.3">
      <c r="A216" s="149"/>
      <c r="D216" s="147"/>
      <c r="H216" s="148"/>
      <c r="I216" s="148"/>
    </row>
    <row r="217" spans="1:9" s="146" customFormat="1" x14ac:dyDescent="0.3">
      <c r="A217" s="149"/>
      <c r="D217" s="147"/>
      <c r="H217" s="148"/>
      <c r="I217" s="148"/>
    </row>
    <row r="218" spans="1:9" s="146" customFormat="1" x14ac:dyDescent="0.3">
      <c r="A218" s="149"/>
      <c r="D218" s="147"/>
      <c r="H218" s="148"/>
      <c r="I218" s="148"/>
    </row>
    <row r="219" spans="1:9" s="146" customFormat="1" x14ac:dyDescent="0.3">
      <c r="A219" s="149"/>
      <c r="D219" s="147"/>
      <c r="H219" s="148"/>
      <c r="I219" s="148"/>
    </row>
    <row r="220" spans="1:9" s="146" customFormat="1" x14ac:dyDescent="0.3">
      <c r="A220" s="149"/>
      <c r="D220" s="147"/>
      <c r="H220" s="148"/>
      <c r="I220" s="148"/>
    </row>
    <row r="221" spans="1:9" s="146" customFormat="1" x14ac:dyDescent="0.3">
      <c r="A221" s="149"/>
      <c r="D221" s="147"/>
      <c r="H221" s="148"/>
      <c r="I221" s="148"/>
    </row>
    <row r="222" spans="1:9" s="146" customFormat="1" x14ac:dyDescent="0.3">
      <c r="A222" s="149"/>
      <c r="D222" s="147"/>
      <c r="H222" s="148"/>
      <c r="I222" s="148"/>
    </row>
    <row r="223" spans="1:9" s="146" customFormat="1" x14ac:dyDescent="0.3">
      <c r="A223" s="149"/>
      <c r="D223" s="147"/>
      <c r="H223" s="148"/>
      <c r="I223" s="148"/>
    </row>
    <row r="224" spans="1:9" s="146" customFormat="1" x14ac:dyDescent="0.3">
      <c r="A224" s="149"/>
      <c r="D224" s="147"/>
      <c r="H224" s="148"/>
      <c r="I224" s="148"/>
    </row>
    <row r="225" spans="1:9" s="146" customFormat="1" x14ac:dyDescent="0.3">
      <c r="A225" s="149"/>
      <c r="D225" s="147"/>
      <c r="H225" s="148"/>
      <c r="I225" s="148"/>
    </row>
    <row r="226" spans="1:9" s="146" customFormat="1" x14ac:dyDescent="0.3">
      <c r="A226" s="149"/>
      <c r="D226" s="147"/>
      <c r="H226" s="148"/>
      <c r="I226" s="148"/>
    </row>
    <row r="227" spans="1:9" s="146" customFormat="1" x14ac:dyDescent="0.3">
      <c r="A227" s="149"/>
      <c r="D227" s="147"/>
      <c r="H227" s="148"/>
      <c r="I227" s="148"/>
    </row>
    <row r="228" spans="1:9" s="146" customFormat="1" x14ac:dyDescent="0.3">
      <c r="A228" s="149"/>
      <c r="D228" s="147"/>
      <c r="H228" s="148"/>
      <c r="I228" s="148"/>
    </row>
    <row r="229" spans="1:9" s="146" customFormat="1" x14ac:dyDescent="0.3">
      <c r="A229" s="149"/>
      <c r="D229" s="147"/>
      <c r="H229" s="148"/>
      <c r="I229" s="148"/>
    </row>
    <row r="230" spans="1:9" s="146" customFormat="1" x14ac:dyDescent="0.3">
      <c r="A230" s="149"/>
      <c r="D230" s="147"/>
      <c r="H230" s="148"/>
      <c r="I230" s="148"/>
    </row>
    <row r="231" spans="1:9" s="146" customFormat="1" x14ac:dyDescent="0.3">
      <c r="A231" s="149"/>
      <c r="D231" s="147"/>
      <c r="H231" s="148"/>
      <c r="I231" s="148"/>
    </row>
    <row r="232" spans="1:9" s="146" customFormat="1" x14ac:dyDescent="0.3">
      <c r="A232" s="149"/>
      <c r="D232" s="147"/>
      <c r="H232" s="148"/>
      <c r="I232" s="148"/>
    </row>
    <row r="233" spans="1:9" s="146" customFormat="1" x14ac:dyDescent="0.3">
      <c r="A233" s="149"/>
      <c r="D233" s="147"/>
      <c r="H233" s="148"/>
      <c r="I233" s="148"/>
    </row>
    <row r="234" spans="1:9" s="146" customFormat="1" x14ac:dyDescent="0.3">
      <c r="A234" s="149"/>
      <c r="D234" s="147"/>
      <c r="H234" s="148"/>
      <c r="I234" s="148"/>
    </row>
    <row r="235" spans="1:9" s="146" customFormat="1" x14ac:dyDescent="0.3">
      <c r="A235" s="149"/>
      <c r="D235" s="147"/>
      <c r="H235" s="148"/>
      <c r="I235" s="148"/>
    </row>
    <row r="236" spans="1:9" s="146" customFormat="1" x14ac:dyDescent="0.3">
      <c r="A236" s="149"/>
      <c r="D236" s="147"/>
      <c r="H236" s="148"/>
      <c r="I236" s="148"/>
    </row>
    <row r="237" spans="1:9" s="146" customFormat="1" x14ac:dyDescent="0.3">
      <c r="A237" s="149"/>
      <c r="D237" s="147"/>
      <c r="H237" s="148"/>
      <c r="I237" s="148"/>
    </row>
    <row r="238" spans="1:9" s="146" customFormat="1" x14ac:dyDescent="0.3">
      <c r="A238" s="149"/>
      <c r="D238" s="147"/>
      <c r="H238" s="148"/>
      <c r="I238" s="148"/>
    </row>
    <row r="239" spans="1:9" s="146" customFormat="1" x14ac:dyDescent="0.3">
      <c r="A239" s="149"/>
      <c r="D239" s="147"/>
      <c r="H239" s="148"/>
      <c r="I239" s="148"/>
    </row>
    <row r="240" spans="1:9" s="146" customFormat="1" x14ac:dyDescent="0.3">
      <c r="A240" s="149"/>
      <c r="D240" s="147"/>
      <c r="H240" s="148"/>
      <c r="I240" s="148"/>
    </row>
    <row r="241" spans="1:9" s="146" customFormat="1" x14ac:dyDescent="0.3">
      <c r="A241" s="149"/>
      <c r="D241" s="147"/>
      <c r="H241" s="148"/>
      <c r="I241" s="148"/>
    </row>
    <row r="242" spans="1:9" s="146" customFormat="1" x14ac:dyDescent="0.3">
      <c r="A242" s="149"/>
      <c r="D242" s="147"/>
      <c r="H242" s="148"/>
      <c r="I242" s="148"/>
    </row>
    <row r="243" spans="1:9" s="146" customFormat="1" x14ac:dyDescent="0.3">
      <c r="A243" s="149"/>
      <c r="D243" s="147"/>
      <c r="H243" s="148"/>
      <c r="I243" s="148"/>
    </row>
    <row r="244" spans="1:9" s="146" customFormat="1" x14ac:dyDescent="0.3">
      <c r="A244" s="149"/>
      <c r="D244" s="147"/>
      <c r="H244" s="148"/>
      <c r="I244" s="148"/>
    </row>
    <row r="245" spans="1:9" s="146" customFormat="1" x14ac:dyDescent="0.3">
      <c r="A245" s="149"/>
      <c r="D245" s="147"/>
      <c r="H245" s="148"/>
      <c r="I245" s="148"/>
    </row>
    <row r="246" spans="1:9" s="146" customFormat="1" x14ac:dyDescent="0.3">
      <c r="A246" s="149"/>
      <c r="D246" s="147"/>
      <c r="H246" s="148"/>
      <c r="I246" s="148"/>
    </row>
    <row r="247" spans="1:9" s="146" customFormat="1" x14ac:dyDescent="0.3">
      <c r="A247" s="149"/>
      <c r="D247" s="147"/>
      <c r="H247" s="148"/>
      <c r="I247" s="148"/>
    </row>
    <row r="248" spans="1:9" s="146" customFormat="1" x14ac:dyDescent="0.3">
      <c r="A248" s="149"/>
      <c r="D248" s="147"/>
      <c r="H248" s="148"/>
      <c r="I248" s="148"/>
    </row>
    <row r="249" spans="1:9" s="146" customFormat="1" x14ac:dyDescent="0.3">
      <c r="A249" s="149"/>
      <c r="D249" s="147"/>
      <c r="H249" s="148"/>
      <c r="I249" s="148"/>
    </row>
    <row r="250" spans="1:9" s="146" customFormat="1" x14ac:dyDescent="0.3">
      <c r="A250" s="149"/>
      <c r="D250" s="147"/>
      <c r="H250" s="148"/>
      <c r="I250" s="148"/>
    </row>
    <row r="251" spans="1:9" s="146" customFormat="1" x14ac:dyDescent="0.3">
      <c r="A251" s="149"/>
      <c r="D251" s="147"/>
      <c r="H251" s="148"/>
      <c r="I251" s="148"/>
    </row>
    <row r="252" spans="1:9" s="146" customFormat="1" x14ac:dyDescent="0.3">
      <c r="A252" s="149"/>
      <c r="D252" s="147"/>
      <c r="H252" s="148"/>
      <c r="I252" s="148"/>
    </row>
    <row r="253" spans="1:9" s="146" customFormat="1" x14ac:dyDescent="0.3">
      <c r="A253" s="149"/>
      <c r="D253" s="147"/>
      <c r="H253" s="148"/>
      <c r="I253" s="148"/>
    </row>
    <row r="254" spans="1:9" s="146" customFormat="1" x14ac:dyDescent="0.3">
      <c r="A254" s="149"/>
      <c r="D254" s="147"/>
      <c r="H254" s="148"/>
      <c r="I254" s="148"/>
    </row>
    <row r="255" spans="1:9" s="146" customFormat="1" x14ac:dyDescent="0.3">
      <c r="A255" s="149"/>
      <c r="D255" s="147"/>
      <c r="H255" s="148"/>
      <c r="I255" s="148"/>
    </row>
    <row r="256" spans="1:9" s="146" customFormat="1" x14ac:dyDescent="0.3">
      <c r="A256" s="149"/>
      <c r="D256" s="147"/>
      <c r="H256" s="148"/>
      <c r="I256" s="148"/>
    </row>
    <row r="257" spans="1:9" s="146" customFormat="1" x14ac:dyDescent="0.3">
      <c r="A257" s="149"/>
      <c r="D257" s="147"/>
      <c r="H257" s="148"/>
      <c r="I257" s="148"/>
    </row>
    <row r="258" spans="1:9" s="146" customFormat="1" x14ac:dyDescent="0.3">
      <c r="A258" s="149"/>
      <c r="D258" s="147"/>
      <c r="H258" s="148"/>
      <c r="I258" s="148"/>
    </row>
    <row r="259" spans="1:9" s="146" customFormat="1" x14ac:dyDescent="0.3">
      <c r="A259" s="149"/>
      <c r="D259" s="147"/>
      <c r="H259" s="148"/>
      <c r="I259" s="148"/>
    </row>
    <row r="260" spans="1:9" s="146" customFormat="1" x14ac:dyDescent="0.3">
      <c r="A260" s="149"/>
      <c r="D260" s="147"/>
      <c r="H260" s="148"/>
      <c r="I260" s="148"/>
    </row>
    <row r="261" spans="1:9" s="146" customFormat="1" x14ac:dyDescent="0.3">
      <c r="A261" s="149"/>
      <c r="D261" s="147"/>
      <c r="H261" s="148"/>
      <c r="I261" s="148"/>
    </row>
    <row r="262" spans="1:9" s="146" customFormat="1" x14ac:dyDescent="0.3">
      <c r="A262" s="149"/>
      <c r="D262" s="147"/>
      <c r="H262" s="148"/>
      <c r="I262" s="148"/>
    </row>
    <row r="263" spans="1:9" s="146" customFormat="1" x14ac:dyDescent="0.3">
      <c r="A263" s="149"/>
      <c r="D263" s="147"/>
      <c r="H263" s="148"/>
      <c r="I263" s="148"/>
    </row>
    <row r="264" spans="1:9" s="146" customFormat="1" x14ac:dyDescent="0.3">
      <c r="A264" s="149"/>
      <c r="D264" s="147"/>
      <c r="H264" s="148"/>
      <c r="I264" s="148"/>
    </row>
    <row r="265" spans="1:9" s="146" customFormat="1" x14ac:dyDescent="0.3">
      <c r="A265" s="149"/>
      <c r="D265" s="147"/>
      <c r="H265" s="148"/>
      <c r="I265" s="148"/>
    </row>
    <row r="266" spans="1:9" s="146" customFormat="1" x14ac:dyDescent="0.3">
      <c r="A266" s="149"/>
      <c r="D266" s="147"/>
      <c r="H266" s="148"/>
      <c r="I266" s="148"/>
    </row>
    <row r="267" spans="1:9" s="146" customFormat="1" x14ac:dyDescent="0.3">
      <c r="A267" s="149"/>
      <c r="D267" s="147"/>
      <c r="H267" s="148"/>
      <c r="I267" s="148"/>
    </row>
    <row r="268" spans="1:9" s="146" customFormat="1" x14ac:dyDescent="0.3">
      <c r="A268" s="149"/>
      <c r="D268" s="147"/>
      <c r="H268" s="148"/>
      <c r="I268" s="148"/>
    </row>
    <row r="269" spans="1:9" s="146" customFormat="1" x14ac:dyDescent="0.3">
      <c r="A269" s="149"/>
      <c r="D269" s="147"/>
      <c r="H269" s="148"/>
      <c r="I269" s="148"/>
    </row>
    <row r="270" spans="1:9" s="146" customFormat="1" x14ac:dyDescent="0.3">
      <c r="A270" s="149"/>
      <c r="D270" s="147"/>
      <c r="H270" s="148"/>
      <c r="I270" s="148"/>
    </row>
    <row r="271" spans="1:9" s="146" customFormat="1" x14ac:dyDescent="0.3">
      <c r="A271" s="149"/>
      <c r="D271" s="147"/>
      <c r="H271" s="148"/>
      <c r="I271" s="148"/>
    </row>
    <row r="272" spans="1:9" s="146" customFormat="1" x14ac:dyDescent="0.3">
      <c r="A272" s="149"/>
      <c r="D272" s="147"/>
      <c r="H272" s="148"/>
      <c r="I272" s="148"/>
    </row>
    <row r="273" spans="1:9" s="146" customFormat="1" x14ac:dyDescent="0.3">
      <c r="A273" s="149"/>
      <c r="D273" s="147"/>
      <c r="H273" s="148"/>
      <c r="I273" s="148"/>
    </row>
    <row r="274" spans="1:9" s="146" customFormat="1" x14ac:dyDescent="0.3">
      <c r="A274" s="149"/>
      <c r="D274" s="147"/>
      <c r="H274" s="148"/>
      <c r="I274" s="148"/>
    </row>
    <row r="275" spans="1:9" s="146" customFormat="1" x14ac:dyDescent="0.3">
      <c r="A275" s="149"/>
      <c r="D275" s="147"/>
      <c r="H275" s="148"/>
      <c r="I275" s="148"/>
    </row>
    <row r="276" spans="1:9" s="146" customFormat="1" x14ac:dyDescent="0.3">
      <c r="A276" s="149"/>
      <c r="D276" s="147"/>
      <c r="H276" s="148"/>
      <c r="I276" s="148"/>
    </row>
    <row r="277" spans="1:9" s="146" customFormat="1" x14ac:dyDescent="0.3">
      <c r="A277" s="149"/>
      <c r="D277" s="147"/>
      <c r="H277" s="148"/>
      <c r="I277" s="148"/>
    </row>
    <row r="278" spans="1:9" s="146" customFormat="1" x14ac:dyDescent="0.3">
      <c r="A278" s="149"/>
      <c r="D278" s="147"/>
      <c r="H278" s="148"/>
      <c r="I278" s="148"/>
    </row>
    <row r="279" spans="1:9" s="146" customFormat="1" x14ac:dyDescent="0.3">
      <c r="A279" s="149"/>
      <c r="D279" s="147"/>
      <c r="H279" s="148"/>
      <c r="I279" s="148"/>
    </row>
    <row r="280" spans="1:9" s="146" customFormat="1" x14ac:dyDescent="0.3">
      <c r="A280" s="149"/>
      <c r="D280" s="147"/>
      <c r="H280" s="148"/>
      <c r="I280" s="148"/>
    </row>
    <row r="281" spans="1:9" s="146" customFormat="1" x14ac:dyDescent="0.3">
      <c r="A281" s="149"/>
      <c r="D281" s="147"/>
      <c r="H281" s="148"/>
      <c r="I281" s="148"/>
    </row>
    <row r="282" spans="1:9" s="146" customFormat="1" x14ac:dyDescent="0.3">
      <c r="A282" s="149"/>
      <c r="D282" s="147"/>
      <c r="H282" s="148"/>
      <c r="I282" s="148"/>
    </row>
  </sheetData>
  <autoFilter ref="A2:I64" xr:uid="{00000000-0009-0000-0000-0000C3010000}"/>
  <sortState xmlns:xlrd2="http://schemas.microsoft.com/office/spreadsheetml/2017/richdata2" ref="A3:K66">
    <sortCondition ref="A3:A66"/>
  </sortState>
  <dataValidations count="1">
    <dataValidation type="list" allowBlank="1" showInputMessage="1" showErrorMessage="1" sqref="E8 E13:E64 F8:F64" xr:uid="{00000000-0002-0000-C301-000000000000}">
      <formula1>#REF!</formula1>
    </dataValidation>
  </dataValidations>
  <printOptions horizontalCentered="1" verticalCentered="1"/>
  <pageMargins left="0.15748031496062992" right="0.15748031496062992" top="0.35433070866141736" bottom="0.31496062992125984" header="0.15748031496062992" footer="0.15748031496062992"/>
  <pageSetup paperSize="8" scale="82" fitToWidth="3" orientation="landscape" r:id="rId1"/>
  <headerFooter alignWithMargins="0">
    <oddFooter>&amp;L&amp;1#&amp;"Tahoma"&amp;9&amp;KCF022BC2 – Usage restreint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sheetPr codeName="Feuil4"/>
  <dimension ref="A2:U133"/>
  <sheetViews>
    <sheetView workbookViewId="0">
      <pane ySplit="3" topLeftCell="A10" activePane="bottomLeft" state="frozen"/>
      <selection activeCell="R40" sqref="R40"/>
      <selection pane="bottomLeft" activeCell="R40" sqref="R40"/>
    </sheetView>
  </sheetViews>
  <sheetFormatPr baseColWidth="10" defaultColWidth="11.44140625" defaultRowHeight="13.8" outlineLevelCol="1" x14ac:dyDescent="0.3"/>
  <cols>
    <col min="1" max="1" width="23.5546875" style="4" bestFit="1" customWidth="1"/>
    <col min="2" max="2" width="9.5546875" style="5" customWidth="1"/>
    <col min="3" max="3" width="26.5546875" style="13" customWidth="1" outlineLevel="1"/>
    <col min="4" max="4" width="10.5546875" style="22" customWidth="1"/>
    <col min="5" max="5" width="9.44140625" style="5" customWidth="1" outlineLevel="1"/>
    <col min="6" max="6" width="7.5546875" style="31" customWidth="1"/>
    <col min="7" max="7" width="3" style="5" bestFit="1" customWidth="1"/>
    <col min="8" max="8" width="11.5546875" style="5" customWidth="1"/>
    <col min="9" max="9" width="11.44140625" style="5" customWidth="1"/>
    <col min="10" max="10" width="6.44140625" style="35" customWidth="1"/>
    <col min="11" max="11" width="7.5546875" style="30" customWidth="1"/>
    <col min="12" max="12" width="3" style="5" customWidth="1"/>
    <col min="13" max="13" width="10.44140625" style="21" customWidth="1" outlineLevel="1"/>
    <col min="14" max="14" width="5.44140625" style="21" customWidth="1" outlineLevel="1"/>
    <col min="15" max="15" width="5.5546875" style="21" customWidth="1" outlineLevel="1"/>
    <col min="16" max="16" width="6" style="21" customWidth="1" outlineLevel="1"/>
    <col min="17" max="17" width="6.44140625" style="21" customWidth="1" outlineLevel="1"/>
    <col min="18" max="18" width="6.44140625" style="21" bestFit="1" customWidth="1"/>
    <col min="19" max="19" width="3.5546875" style="50" customWidth="1"/>
    <col min="20" max="20" width="8" style="2" bestFit="1" customWidth="1"/>
    <col min="21" max="16384" width="11.44140625" style="2"/>
  </cols>
  <sheetData>
    <row r="2" spans="1:20" ht="12.75" customHeight="1" x14ac:dyDescent="0.3">
      <c r="A2" s="16"/>
      <c r="D2" s="68"/>
      <c r="E2" s="69" t="s">
        <v>1499</v>
      </c>
      <c r="F2" s="247" t="s">
        <v>1500</v>
      </c>
      <c r="G2" s="247"/>
      <c r="H2" s="282" t="s">
        <v>1501</v>
      </c>
      <c r="I2" s="282" t="s">
        <v>1502</v>
      </c>
      <c r="J2" s="283" t="s">
        <v>1503</v>
      </c>
      <c r="K2" s="247" t="s">
        <v>1504</v>
      </c>
      <c r="L2" s="247"/>
      <c r="M2" s="256" t="s">
        <v>1505</v>
      </c>
      <c r="N2" s="256"/>
      <c r="O2" s="256"/>
      <c r="P2" s="256"/>
      <c r="Q2" s="256"/>
      <c r="R2" s="256"/>
      <c r="S2" s="247" t="s">
        <v>1506</v>
      </c>
      <c r="T2" s="247"/>
    </row>
    <row r="3" spans="1:20" x14ac:dyDescent="0.3">
      <c r="A3" s="3" t="s">
        <v>0</v>
      </c>
      <c r="B3" s="11" t="s">
        <v>3</v>
      </c>
      <c r="C3" s="15" t="s">
        <v>1507</v>
      </c>
      <c r="D3" s="162" t="s">
        <v>4</v>
      </c>
      <c r="E3" s="70" t="e" cm="1">
        <f t="array" ref="E3">REPORTING_PERIOD_END_DATE</f>
        <v>#NAME?</v>
      </c>
      <c r="F3" s="247"/>
      <c r="G3" s="247"/>
      <c r="H3" s="282"/>
      <c r="I3" s="282"/>
      <c r="J3" s="283"/>
      <c r="K3" s="247"/>
      <c r="L3" s="247"/>
      <c r="M3" s="36" t="s">
        <v>1508</v>
      </c>
      <c r="N3" s="36" t="s">
        <v>1509</v>
      </c>
      <c r="O3" s="36" t="s">
        <v>1510</v>
      </c>
      <c r="P3" s="36" t="s">
        <v>1511</v>
      </c>
      <c r="Q3" s="36" t="s">
        <v>1512</v>
      </c>
      <c r="R3" s="81" t="s">
        <v>1513</v>
      </c>
      <c r="S3" s="247"/>
      <c r="T3" s="247"/>
    </row>
    <row r="4" spans="1:20" x14ac:dyDescent="0.3">
      <c r="A4" s="4" t="s">
        <v>1514</v>
      </c>
      <c r="C4" s="13" t="str">
        <f>IF(B4="",A4,CONCATENATE(A4," ",B4))</f>
        <v>Aix Europarc</v>
      </c>
      <c r="D4" s="17" t="s">
        <v>6</v>
      </c>
      <c r="E4" s="9" t="str">
        <f t="shared" ref="E4:E10" si="0">IFERROR(IF($I4&gt;=$E$3,"Occupé","Fermé"),"Prévu")</f>
        <v>Prévu</v>
      </c>
      <c r="F4" s="37">
        <v>1099</v>
      </c>
      <c r="G4" s="5" t="e">
        <f t="shared" ref="G4:G10" si="1">Area_Unit</f>
        <v>#NAME?</v>
      </c>
      <c r="H4" s="18">
        <v>40511</v>
      </c>
      <c r="I4" s="18">
        <v>42702</v>
      </c>
      <c r="J4" s="48" t="e" cm="1">
        <f t="array" ref="J4">MAX((MIN(REPORTING_PERIOD_END_DATE, ZONE_OCCUPANCY_END_DATE)-MAX(ZONE_OCCUPANCY_START_DATE, REPORTING_PERIOD_START_DATE)+1),0)/REPORTING_PERIOD_DURATION</f>
        <v>#NAME?</v>
      </c>
      <c r="K4" s="47" t="e">
        <f t="shared" ref="K4:K10" si="2">J4*F4</f>
        <v>#NAME?</v>
      </c>
      <c r="L4" s="5" t="e">
        <f>Area_Unit</f>
        <v>#NAME?</v>
      </c>
      <c r="M4" s="19">
        <v>53.099999999999994</v>
      </c>
      <c r="N4" s="19">
        <v>0</v>
      </c>
      <c r="O4" s="19">
        <v>0</v>
      </c>
      <c r="P4" s="19">
        <v>36.9</v>
      </c>
      <c r="Q4" s="19">
        <v>0</v>
      </c>
      <c r="R4" s="93">
        <v>90</v>
      </c>
      <c r="S4" s="50">
        <f>F4/R4</f>
        <v>12.21111111111111</v>
      </c>
      <c r="T4" s="5" t="s">
        <v>1515</v>
      </c>
    </row>
    <row r="5" spans="1:20" x14ac:dyDescent="0.3">
      <c r="A5" s="4" t="s">
        <v>1302</v>
      </c>
      <c r="C5" s="13" t="str">
        <f>IF(B5="",A5,CONCATENATE(A5," ",B5))</f>
        <v>Aix Golf</v>
      </c>
      <c r="D5" s="17" t="s">
        <v>6</v>
      </c>
      <c r="E5" s="9" t="str">
        <f t="shared" si="0"/>
        <v>Prévu</v>
      </c>
      <c r="F5" s="28">
        <v>540</v>
      </c>
      <c r="G5" s="5" t="e">
        <f t="shared" si="1"/>
        <v>#NAME?</v>
      </c>
      <c r="H5" s="64">
        <v>41548</v>
      </c>
      <c r="I5" s="64">
        <v>42643</v>
      </c>
      <c r="J5" s="48" t="e" cm="1">
        <f t="array" ref="J5">MAX((MIN(REPORTING_PERIOD_END_DATE, ZONE_OCCUPANCY_END_DATE)-MAX(ZONE_OCCUPANCY_START_DATE, REPORTING_PERIOD_START_DATE)+1),0)/REPORTING_PERIOD_DURATION</f>
        <v>#NAME?</v>
      </c>
      <c r="K5" s="47" t="e">
        <f t="shared" si="2"/>
        <v>#NAME?</v>
      </c>
      <c r="L5" s="5" t="e">
        <f>Area_Unit</f>
        <v>#NAME?</v>
      </c>
      <c r="M5" s="19">
        <v>61</v>
      </c>
      <c r="N5" s="19">
        <v>0</v>
      </c>
      <c r="O5" s="19">
        <v>0</v>
      </c>
      <c r="P5" s="19">
        <v>0</v>
      </c>
      <c r="Q5" s="19">
        <v>0</v>
      </c>
      <c r="R5" s="6">
        <v>61</v>
      </c>
      <c r="S5" s="50">
        <f>F5/R5</f>
        <v>8.8524590163934427</v>
      </c>
      <c r="T5" s="5" t="s">
        <v>1515</v>
      </c>
    </row>
    <row r="6" spans="1:20" x14ac:dyDescent="0.3">
      <c r="A6" s="4" t="s">
        <v>1305</v>
      </c>
      <c r="C6" s="13" t="str">
        <f>IF(B6="",A6,CONCATENATE(A6," ",B6))</f>
        <v>Aix Pichaury</v>
      </c>
      <c r="D6" s="17" t="s">
        <v>6</v>
      </c>
      <c r="E6" s="9" t="str">
        <f t="shared" si="0"/>
        <v>Prévu</v>
      </c>
      <c r="F6" s="28">
        <v>1128</v>
      </c>
      <c r="G6" s="5" t="e">
        <f t="shared" si="1"/>
        <v>#NAME?</v>
      </c>
      <c r="H6" s="64">
        <v>40544</v>
      </c>
      <c r="I6" s="64">
        <v>43054</v>
      </c>
      <c r="J6" s="48" t="e" cm="1">
        <f t="array" ref="J6">MAX((MIN(REPORTING_PERIOD_END_DATE, ZONE_OCCUPANCY_END_DATE)-MAX(ZONE_OCCUPANCY_START_DATE, REPORTING_PERIOD_START_DATE)+1),0)/REPORTING_PERIOD_DURATION</f>
        <v>#NAME?</v>
      </c>
      <c r="K6" s="47" t="e">
        <f t="shared" si="2"/>
        <v>#NAME?</v>
      </c>
      <c r="L6" s="5" t="e">
        <f>Area_Unit</f>
        <v>#NAME?</v>
      </c>
      <c r="M6" s="19">
        <v>120</v>
      </c>
      <c r="N6" s="19">
        <v>0</v>
      </c>
      <c r="O6" s="19">
        <v>0</v>
      </c>
      <c r="P6" s="19">
        <v>0</v>
      </c>
      <c r="Q6" s="19">
        <v>0</v>
      </c>
      <c r="R6" s="6">
        <v>120</v>
      </c>
      <c r="S6" s="50">
        <f>F6/R6</f>
        <v>9.4</v>
      </c>
      <c r="T6" s="5" t="s">
        <v>1515</v>
      </c>
    </row>
    <row r="7" spans="1:20" x14ac:dyDescent="0.3">
      <c r="A7" s="38" t="s">
        <v>1516</v>
      </c>
      <c r="C7" s="13" t="s">
        <v>1516</v>
      </c>
      <c r="D7" s="17" t="s">
        <v>6</v>
      </c>
      <c r="E7" s="9" t="str">
        <f t="shared" si="0"/>
        <v>Prévu</v>
      </c>
      <c r="F7" s="39">
        <v>4000</v>
      </c>
      <c r="G7" s="34" t="e">
        <f t="shared" si="1"/>
        <v>#NAME?</v>
      </c>
      <c r="H7" s="65"/>
      <c r="I7" s="65"/>
      <c r="J7" s="48">
        <v>0</v>
      </c>
      <c r="K7" s="53">
        <f t="shared" si="2"/>
        <v>0</v>
      </c>
      <c r="L7" s="34"/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1"/>
      <c r="T7" s="5"/>
    </row>
    <row r="8" spans="1:20" x14ac:dyDescent="0.3">
      <c r="A8" s="4" t="s">
        <v>1307</v>
      </c>
      <c r="C8" s="13" t="str">
        <f>IF(B8="",A8,CONCATENATE(A8," ",B8))</f>
        <v>Albi Dzeta</v>
      </c>
      <c r="D8" s="17" t="s">
        <v>6</v>
      </c>
      <c r="E8" s="9" t="str">
        <f t="shared" si="0"/>
        <v>Prévu</v>
      </c>
      <c r="F8" s="28">
        <v>534</v>
      </c>
      <c r="G8" s="5" t="e">
        <f t="shared" si="1"/>
        <v>#NAME?</v>
      </c>
      <c r="H8" s="64">
        <v>39114</v>
      </c>
      <c r="I8" s="64">
        <v>42400</v>
      </c>
      <c r="J8" s="48" t="e" cm="1">
        <f t="array" ref="J8">MAX((MIN(REPORTING_PERIOD_END_DATE, ZONE_OCCUPANCY_END_DATE)-MAX(ZONE_OCCUPANCY_START_DATE, REPORTING_PERIOD_START_DATE)+1),0)/REPORTING_PERIOD_DURATION</f>
        <v>#NAME?</v>
      </c>
      <c r="K8" s="47" t="e">
        <f t="shared" si="2"/>
        <v>#NAME?</v>
      </c>
      <c r="L8" s="5" t="e">
        <f>Area_Unit</f>
        <v>#NAME?</v>
      </c>
      <c r="M8" s="19">
        <v>47</v>
      </c>
      <c r="N8" s="19">
        <v>0</v>
      </c>
      <c r="O8" s="19">
        <v>0</v>
      </c>
      <c r="P8" s="19">
        <v>0</v>
      </c>
      <c r="Q8" s="19">
        <v>0</v>
      </c>
      <c r="R8" s="6">
        <v>47</v>
      </c>
      <c r="S8" s="50">
        <f>F8/R8</f>
        <v>11.361702127659575</v>
      </c>
      <c r="T8" s="5" t="s">
        <v>1515</v>
      </c>
    </row>
    <row r="9" spans="1:20" x14ac:dyDescent="0.3">
      <c r="A9" s="4" t="s">
        <v>1264</v>
      </c>
      <c r="C9" s="13" t="str">
        <f>IF(B9="",A9,CONCATENATE(A9," ",B9))</f>
        <v>Annecy</v>
      </c>
      <c r="D9" s="17" t="s">
        <v>6</v>
      </c>
      <c r="E9" s="9" t="str">
        <f t="shared" si="0"/>
        <v>Prévu</v>
      </c>
      <c r="F9" s="28">
        <v>6272</v>
      </c>
      <c r="G9" s="5" t="e">
        <f t="shared" si="1"/>
        <v>#NAME?</v>
      </c>
      <c r="H9" s="64">
        <v>42004</v>
      </c>
      <c r="I9" s="49">
        <v>42735</v>
      </c>
      <c r="J9" s="48" t="e" cm="1">
        <f t="array" ref="J9">MAX((MIN(REPORTING_PERIOD_END_DATE, ZONE_OCCUPANCY_END_DATE)-MAX(ZONE_OCCUPANCY_START_DATE, REPORTING_PERIOD_START_DATE)+1),0)/REPORTING_PERIOD_DURATION</f>
        <v>#NAME?</v>
      </c>
      <c r="K9" s="47" t="e">
        <f t="shared" si="2"/>
        <v>#NAME?</v>
      </c>
      <c r="L9" s="5" t="e">
        <f>Area_Unit</f>
        <v>#NAME?</v>
      </c>
      <c r="M9" s="19">
        <v>183.25</v>
      </c>
      <c r="N9" s="19">
        <v>135</v>
      </c>
      <c r="O9" s="19">
        <v>89.75</v>
      </c>
      <c r="P9" s="19">
        <v>0</v>
      </c>
      <c r="Q9" s="19">
        <v>92</v>
      </c>
      <c r="R9" s="6">
        <v>500</v>
      </c>
      <c r="S9" s="50">
        <f>F9/R9</f>
        <v>12.544</v>
      </c>
      <c r="T9" s="5" t="s">
        <v>1515</v>
      </c>
    </row>
    <row r="10" spans="1:20" x14ac:dyDescent="0.3">
      <c r="A10" s="4" t="s">
        <v>1264</v>
      </c>
      <c r="B10" s="5" t="s">
        <v>10</v>
      </c>
      <c r="C10" s="13" t="str">
        <f>IF(B10="",A10,CONCATENATE(A10," ",B10))</f>
        <v>Annecy DC</v>
      </c>
      <c r="D10" s="17" t="s">
        <v>11</v>
      </c>
      <c r="E10" s="9" t="str">
        <f t="shared" si="0"/>
        <v>Prévu</v>
      </c>
      <c r="F10" s="28"/>
      <c r="G10" s="5" t="e">
        <f t="shared" si="1"/>
        <v>#NAME?</v>
      </c>
      <c r="H10" s="64">
        <v>42004</v>
      </c>
      <c r="I10" s="49">
        <v>42735</v>
      </c>
      <c r="J10" s="48" t="e" cm="1">
        <f t="array" ref="J10">MAX((MIN(REPORTING_PERIOD_END_DATE, ZONE_OCCUPANCY_END_DATE)-MAX(ZONE_OCCUPANCY_START_DATE, REPORTING_PERIOD_START_DATE)+1),0)/REPORTING_PERIOD_DURATION</f>
        <v>#NAME?</v>
      </c>
      <c r="K10" s="47" t="e">
        <f t="shared" si="2"/>
        <v>#NAME?</v>
      </c>
      <c r="L10" s="5" t="e">
        <f>Area_Unit</f>
        <v>#NAME?</v>
      </c>
      <c r="M10" s="19">
        <v>183.25</v>
      </c>
      <c r="N10" s="19">
        <v>135</v>
      </c>
      <c r="O10" s="19">
        <v>89.75</v>
      </c>
      <c r="P10" s="19">
        <v>0</v>
      </c>
      <c r="Q10" s="19">
        <v>92</v>
      </c>
      <c r="R10" s="6"/>
      <c r="T10" s="5"/>
    </row>
    <row r="11" spans="1:20" x14ac:dyDescent="0.3">
      <c r="D11" s="17"/>
      <c r="E11" s="9"/>
      <c r="F11" s="28"/>
      <c r="H11" s="64"/>
      <c r="I11" s="49"/>
      <c r="J11" s="48"/>
      <c r="K11" s="47"/>
      <c r="M11" s="19"/>
      <c r="N11" s="19"/>
      <c r="O11" s="19"/>
      <c r="P11" s="19"/>
      <c r="Q11" s="19"/>
      <c r="R11" s="6"/>
      <c r="T11" s="5"/>
    </row>
    <row r="12" spans="1:20" x14ac:dyDescent="0.3">
      <c r="A12" s="4" t="s">
        <v>1517</v>
      </c>
      <c r="C12" s="13" t="str">
        <f t="shared" ref="C12:C41" si="3">IF(B12="",A12,CONCATENATE(A12," ",B12))</f>
        <v>Bordeaux Cadera</v>
      </c>
      <c r="D12" s="17" t="s">
        <v>6</v>
      </c>
      <c r="E12" s="9" t="str">
        <f t="shared" ref="E12:E43" si="4">IFERROR(IF($I12&gt;=$E$3,"Occupé","Fermé"),"Prévu")</f>
        <v>Prévu</v>
      </c>
      <c r="F12" s="28">
        <v>1226</v>
      </c>
      <c r="G12" s="5" t="e">
        <f t="shared" ref="G12:G43" si="5">Area_Unit</f>
        <v>#NAME?</v>
      </c>
      <c r="H12" s="64">
        <v>35065</v>
      </c>
      <c r="I12" s="66">
        <v>42234</v>
      </c>
      <c r="J12" s="48" t="e" cm="1">
        <f t="array" ref="J12">MAX((MIN(REPORTING_PERIOD_END_DATE, ZONE_OCCUPANCY_END_DATE)-MAX(ZONE_OCCUPANCY_START_DATE, REPORTING_PERIOD_START_DATE)+1),0)/REPORTING_PERIOD_DURATION</f>
        <v>#NAME?</v>
      </c>
      <c r="K12" s="47" t="e">
        <f t="shared" ref="K12:K43" si="6">J12*F12</f>
        <v>#NAME?</v>
      </c>
      <c r="L12" s="5" t="e">
        <f t="shared" ref="L12:L43" si="7">Area_Unit</f>
        <v>#NAME?</v>
      </c>
      <c r="M12" s="19">
        <v>88.14</v>
      </c>
      <c r="N12" s="19">
        <v>0</v>
      </c>
      <c r="O12" s="19">
        <v>0</v>
      </c>
      <c r="P12" s="19">
        <v>24.86</v>
      </c>
      <c r="Q12" s="19">
        <v>0</v>
      </c>
      <c r="R12" s="93">
        <v>113</v>
      </c>
      <c r="S12" s="50">
        <f t="shared" ref="S12:S20" si="8">F12/R12</f>
        <v>10.849557522123893</v>
      </c>
      <c r="T12" s="5" t="s">
        <v>1515</v>
      </c>
    </row>
    <row r="13" spans="1:20" x14ac:dyDescent="0.3">
      <c r="A13" s="4" t="s">
        <v>1319</v>
      </c>
      <c r="C13" s="13" t="str">
        <f t="shared" si="3"/>
        <v>Bordeaux Galilee</v>
      </c>
      <c r="D13" s="17" t="s">
        <v>6</v>
      </c>
      <c r="E13" s="9" t="str">
        <f t="shared" si="4"/>
        <v>Prévu</v>
      </c>
      <c r="F13" s="42">
        <v>489</v>
      </c>
      <c r="G13" s="5" t="e">
        <f t="shared" si="5"/>
        <v>#NAME?</v>
      </c>
      <c r="H13" s="64">
        <v>42051</v>
      </c>
      <c r="I13" s="64">
        <v>43146</v>
      </c>
      <c r="J13" s="48" t="e" cm="1">
        <f t="array" ref="J13">MAX((MIN(REPORTING_PERIOD_END_DATE, ZONE_OCCUPANCY_END_DATE)-MAX(ZONE_OCCUPANCY_START_DATE, REPORTING_PERIOD_START_DATE)+1),0)/REPORTING_PERIOD_DURATION</f>
        <v>#NAME?</v>
      </c>
      <c r="K13" s="47" t="e">
        <f t="shared" si="6"/>
        <v>#NAME?</v>
      </c>
      <c r="L13" s="5" t="e">
        <f t="shared" si="7"/>
        <v>#NAME?</v>
      </c>
      <c r="M13" s="19">
        <v>56</v>
      </c>
      <c r="N13" s="19">
        <v>0</v>
      </c>
      <c r="O13" s="19">
        <v>0</v>
      </c>
      <c r="P13" s="19">
        <v>0</v>
      </c>
      <c r="Q13" s="19">
        <v>0</v>
      </c>
      <c r="R13" s="6">
        <v>56</v>
      </c>
      <c r="S13" s="50">
        <f t="shared" si="8"/>
        <v>8.7321428571428577</v>
      </c>
      <c r="T13" s="5" t="s">
        <v>1515</v>
      </c>
    </row>
    <row r="14" spans="1:20" x14ac:dyDescent="0.3">
      <c r="A14" s="4" t="s">
        <v>1322</v>
      </c>
      <c r="C14" s="13" t="str">
        <f t="shared" si="3"/>
        <v>Bordeaux Innolin</v>
      </c>
      <c r="D14" s="17" t="s">
        <v>6</v>
      </c>
      <c r="E14" s="9" t="str">
        <f t="shared" si="4"/>
        <v>Prévu</v>
      </c>
      <c r="F14" s="42">
        <v>957</v>
      </c>
      <c r="G14" s="5" t="e">
        <f t="shared" si="5"/>
        <v>#NAME?</v>
      </c>
      <c r="H14" s="64">
        <v>42051</v>
      </c>
      <c r="I14" s="66">
        <v>42270</v>
      </c>
      <c r="J14" s="48" t="e" cm="1">
        <f t="array" ref="J14">MAX((MIN(REPORTING_PERIOD_END_DATE, ZONE_OCCUPANCY_END_DATE)-MAX(ZONE_OCCUPANCY_START_DATE, REPORTING_PERIOD_START_DATE)+1),0)/REPORTING_PERIOD_DURATION</f>
        <v>#NAME?</v>
      </c>
      <c r="K14" s="47" t="e">
        <f t="shared" si="6"/>
        <v>#NAME?</v>
      </c>
      <c r="L14" s="5" t="e">
        <f t="shared" si="7"/>
        <v>#NAME?</v>
      </c>
      <c r="M14" s="19">
        <v>110</v>
      </c>
      <c r="N14" s="19">
        <v>0</v>
      </c>
      <c r="O14" s="19">
        <v>0</v>
      </c>
      <c r="P14" s="19">
        <v>0</v>
      </c>
      <c r="Q14" s="19">
        <v>0</v>
      </c>
      <c r="R14" s="6">
        <v>110</v>
      </c>
      <c r="S14" s="50">
        <f t="shared" si="8"/>
        <v>8.6999999999999993</v>
      </c>
      <c r="T14" s="5" t="s">
        <v>1515</v>
      </c>
    </row>
    <row r="15" spans="1:20" x14ac:dyDescent="0.3">
      <c r="A15" s="4" t="s">
        <v>1324</v>
      </c>
      <c r="C15" s="13" t="str">
        <f t="shared" si="3"/>
        <v>Bordeaux Pythagore</v>
      </c>
      <c r="D15" s="17" t="s">
        <v>6</v>
      </c>
      <c r="E15" s="9" t="str">
        <f t="shared" si="4"/>
        <v>Prévu</v>
      </c>
      <c r="F15" s="28">
        <v>1500</v>
      </c>
      <c r="G15" s="5" t="e">
        <f t="shared" si="5"/>
        <v>#NAME?</v>
      </c>
      <c r="H15" s="64">
        <v>40664</v>
      </c>
      <c r="I15" s="64">
        <v>43951</v>
      </c>
      <c r="J15" s="48" t="e" cm="1">
        <f t="array" ref="J15">MAX((MIN(REPORTING_PERIOD_END_DATE, ZONE_OCCUPANCY_END_DATE)-MAX(ZONE_OCCUPANCY_START_DATE, REPORTING_PERIOD_START_DATE)+1),0)/REPORTING_PERIOD_DURATION</f>
        <v>#NAME?</v>
      </c>
      <c r="K15" s="47" t="e">
        <f t="shared" si="6"/>
        <v>#NAME?</v>
      </c>
      <c r="L15" s="5" t="e">
        <f t="shared" si="7"/>
        <v>#NAME?</v>
      </c>
      <c r="M15" s="19">
        <v>150.41399999999999</v>
      </c>
      <c r="N15" s="19">
        <v>0</v>
      </c>
      <c r="O15" s="19">
        <v>8.5860000000000003</v>
      </c>
      <c r="P15" s="19">
        <v>0</v>
      </c>
      <c r="Q15" s="19">
        <v>0</v>
      </c>
      <c r="R15" s="6">
        <v>159</v>
      </c>
      <c r="S15" s="50">
        <f t="shared" si="8"/>
        <v>9.433962264150944</v>
      </c>
      <c r="T15" s="5" t="s">
        <v>1515</v>
      </c>
    </row>
    <row r="16" spans="1:20" x14ac:dyDescent="0.3">
      <c r="A16" s="4" t="s">
        <v>1518</v>
      </c>
      <c r="C16" s="13" t="str">
        <f t="shared" si="3"/>
        <v>Boulogne-sur-Mer</v>
      </c>
      <c r="D16" s="17" t="s">
        <v>6</v>
      </c>
      <c r="E16" s="9" t="str">
        <f t="shared" si="4"/>
        <v>Prévu</v>
      </c>
      <c r="F16" s="28">
        <v>450</v>
      </c>
      <c r="G16" s="5" t="e">
        <f t="shared" si="5"/>
        <v>#NAME?</v>
      </c>
      <c r="H16" s="64">
        <v>42309</v>
      </c>
      <c r="I16" s="64">
        <v>43831</v>
      </c>
      <c r="J16" s="48" t="e" cm="1">
        <f t="array" ref="J16">MAX((MIN(REPORTING_PERIOD_END_DATE, ZONE_OCCUPANCY_END_DATE)-MAX(ZONE_OCCUPANCY_START_DATE, REPORTING_PERIOD_START_DATE)+1),0)/REPORTING_PERIOD_DURATION</f>
        <v>#NAME?</v>
      </c>
      <c r="K16" s="47" t="e">
        <f t="shared" si="6"/>
        <v>#NAME?</v>
      </c>
      <c r="L16" s="5" t="e">
        <f t="shared" si="7"/>
        <v>#NAME?</v>
      </c>
      <c r="M16" s="19"/>
      <c r="N16" s="19"/>
      <c r="O16" s="19"/>
      <c r="P16" s="19"/>
      <c r="Q16" s="19"/>
      <c r="R16" s="6">
        <v>40</v>
      </c>
      <c r="S16" s="50">
        <f t="shared" si="8"/>
        <v>11.25</v>
      </c>
      <c r="T16" s="5" t="s">
        <v>1515</v>
      </c>
    </row>
    <row r="17" spans="1:21" x14ac:dyDescent="0.3">
      <c r="A17" s="4" t="s">
        <v>1326</v>
      </c>
      <c r="C17" s="13" t="str">
        <f t="shared" si="3"/>
        <v>Clermont Ferrand</v>
      </c>
      <c r="D17" s="17" t="s">
        <v>6</v>
      </c>
      <c r="E17" s="9" t="str">
        <f t="shared" si="4"/>
        <v>Prévu</v>
      </c>
      <c r="F17" s="42">
        <v>696</v>
      </c>
      <c r="G17" s="5" t="e">
        <f t="shared" si="5"/>
        <v>#NAME?</v>
      </c>
      <c r="H17" s="64">
        <v>40940</v>
      </c>
      <c r="I17" s="64">
        <v>43130</v>
      </c>
      <c r="J17" s="48" t="e" cm="1">
        <f t="array" ref="J17">MAX((MIN(REPORTING_PERIOD_END_DATE, ZONE_OCCUPANCY_END_DATE)-MAX(ZONE_OCCUPANCY_START_DATE, REPORTING_PERIOD_START_DATE)+1),0)/REPORTING_PERIOD_DURATION</f>
        <v>#NAME?</v>
      </c>
      <c r="K17" s="47" t="e">
        <f t="shared" si="6"/>
        <v>#NAME?</v>
      </c>
      <c r="L17" s="5" t="e">
        <f t="shared" si="7"/>
        <v>#NAME?</v>
      </c>
      <c r="M17" s="19">
        <v>79</v>
      </c>
      <c r="N17" s="19">
        <v>0</v>
      </c>
      <c r="O17" s="19">
        <v>0</v>
      </c>
      <c r="P17" s="19">
        <v>0</v>
      </c>
      <c r="Q17" s="19">
        <v>0</v>
      </c>
      <c r="R17" s="6">
        <v>79</v>
      </c>
      <c r="S17" s="50">
        <f t="shared" si="8"/>
        <v>8.8101265822784818</v>
      </c>
      <c r="T17" s="5" t="s">
        <v>1515</v>
      </c>
    </row>
    <row r="18" spans="1:21" x14ac:dyDescent="0.3">
      <c r="A18" s="4" t="s">
        <v>1340</v>
      </c>
      <c r="C18" s="13" t="str">
        <f t="shared" si="3"/>
        <v>Grenoble Alizés</v>
      </c>
      <c r="D18" s="17" t="s">
        <v>6</v>
      </c>
      <c r="E18" s="9" t="str">
        <f t="shared" si="4"/>
        <v>Prévu</v>
      </c>
      <c r="F18" s="28">
        <v>261</v>
      </c>
      <c r="G18" s="5" t="e">
        <f t="shared" si="5"/>
        <v>#NAME?</v>
      </c>
      <c r="H18" s="64">
        <v>40406</v>
      </c>
      <c r="I18" s="49">
        <v>42551</v>
      </c>
      <c r="J18" s="48" t="e" cm="1">
        <f t="array" ref="J18">MAX((MIN(REPORTING_PERIOD_END_DATE, ZONE_OCCUPANCY_END_DATE)-MAX(ZONE_OCCUPANCY_START_DATE, REPORTING_PERIOD_START_DATE)+1),0)/REPORTING_PERIOD_DURATION</f>
        <v>#NAME?</v>
      </c>
      <c r="K18" s="47" t="e">
        <f t="shared" si="6"/>
        <v>#NAME?</v>
      </c>
      <c r="L18" s="5" t="e">
        <f t="shared" si="7"/>
        <v>#NAME?</v>
      </c>
      <c r="M18" s="19">
        <v>10.600000000000001</v>
      </c>
      <c r="N18" s="19">
        <v>0</v>
      </c>
      <c r="O18" s="19">
        <v>0</v>
      </c>
      <c r="P18" s="19">
        <v>9.3999999999999986</v>
      </c>
      <c r="Q18" s="19">
        <v>0</v>
      </c>
      <c r="R18" s="93">
        <v>20</v>
      </c>
      <c r="S18" s="50">
        <f t="shared" si="8"/>
        <v>13.05</v>
      </c>
      <c r="T18" s="5" t="s">
        <v>1515</v>
      </c>
    </row>
    <row r="19" spans="1:21" x14ac:dyDescent="0.3">
      <c r="A19" s="4" t="s">
        <v>1344</v>
      </c>
      <c r="C19" s="13" t="str">
        <f t="shared" si="3"/>
        <v>Grenoble Barbusse</v>
      </c>
      <c r="D19" s="17" t="s">
        <v>6</v>
      </c>
      <c r="E19" s="9" t="str">
        <f t="shared" si="4"/>
        <v>Prévu</v>
      </c>
      <c r="F19" s="28">
        <v>927</v>
      </c>
      <c r="G19" s="5" t="e">
        <f t="shared" si="5"/>
        <v>#NAME?</v>
      </c>
      <c r="H19" s="64">
        <v>39042</v>
      </c>
      <c r="I19" s="66">
        <v>42328</v>
      </c>
      <c r="J19" s="48" t="e" cm="1">
        <f t="array" ref="J19">MAX((MIN(REPORTING_PERIOD_END_DATE, ZONE_OCCUPANCY_END_DATE)-MAX(ZONE_OCCUPANCY_START_DATE, REPORTING_PERIOD_START_DATE)+1),0)/REPORTING_PERIOD_DURATION</f>
        <v>#NAME?</v>
      </c>
      <c r="K19" s="47" t="e">
        <f t="shared" si="6"/>
        <v>#NAME?</v>
      </c>
      <c r="L19" s="5" t="e">
        <f t="shared" si="7"/>
        <v>#NAME?</v>
      </c>
      <c r="M19" s="19">
        <v>90</v>
      </c>
      <c r="N19" s="19">
        <v>0</v>
      </c>
      <c r="O19" s="19">
        <v>0</v>
      </c>
      <c r="P19" s="19">
        <v>0</v>
      </c>
      <c r="Q19" s="19">
        <v>0</v>
      </c>
      <c r="R19" s="6">
        <v>90</v>
      </c>
      <c r="S19" s="50">
        <f t="shared" si="8"/>
        <v>10.3</v>
      </c>
      <c r="T19" s="5" t="s">
        <v>1515</v>
      </c>
    </row>
    <row r="20" spans="1:21" x14ac:dyDescent="0.3">
      <c r="A20" s="4" t="s">
        <v>1347</v>
      </c>
      <c r="B20" s="5" t="s">
        <v>16</v>
      </c>
      <c r="C20" s="13" t="str">
        <f t="shared" si="3"/>
        <v>Grenoble Concorde REGUS</v>
      </c>
      <c r="D20" s="17" t="s">
        <v>6</v>
      </c>
      <c r="E20" s="9" t="str">
        <f t="shared" si="4"/>
        <v>Prévu</v>
      </c>
      <c r="F20" s="43"/>
      <c r="G20" s="34" t="e">
        <f t="shared" si="5"/>
        <v>#NAME?</v>
      </c>
      <c r="H20" s="65">
        <v>42004</v>
      </c>
      <c r="I20" s="61">
        <v>42369</v>
      </c>
      <c r="J20" s="48" t="e" cm="1">
        <f t="array" ref="J20">MAX((MIN(REPORTING_PERIOD_END_DATE, ZONE_OCCUPANCY_END_DATE)-MAX(ZONE_OCCUPANCY_START_DATE, REPORTING_PERIOD_START_DATE)+1),0)/REPORTING_PERIOD_DURATION</f>
        <v>#NAME?</v>
      </c>
      <c r="K20" s="53" t="e">
        <f t="shared" si="6"/>
        <v>#NAME?</v>
      </c>
      <c r="L20" s="34" t="e">
        <f t="shared" si="7"/>
        <v>#NAME?</v>
      </c>
      <c r="M20" s="40">
        <v>65</v>
      </c>
      <c r="N20" s="40">
        <v>0</v>
      </c>
      <c r="O20" s="40">
        <v>0</v>
      </c>
      <c r="P20" s="40">
        <v>0</v>
      </c>
      <c r="Q20" s="40">
        <v>0</v>
      </c>
      <c r="R20" s="32">
        <v>65</v>
      </c>
      <c r="S20" s="50">
        <f t="shared" si="8"/>
        <v>0</v>
      </c>
      <c r="T20" s="5" t="s">
        <v>1515</v>
      </c>
    </row>
    <row r="21" spans="1:21" x14ac:dyDescent="0.3">
      <c r="A21" s="8" t="s">
        <v>1519</v>
      </c>
      <c r="B21" s="6"/>
      <c r="C21" s="57" t="str">
        <f t="shared" si="3"/>
        <v>Issy les Moulineaux</v>
      </c>
      <c r="D21" s="17" t="s">
        <v>6</v>
      </c>
      <c r="E21" s="9" t="str">
        <f t="shared" si="4"/>
        <v>Prévu</v>
      </c>
      <c r="F21" s="28">
        <v>16189</v>
      </c>
      <c r="G21" s="6" t="e">
        <f t="shared" si="5"/>
        <v>#NAME?</v>
      </c>
      <c r="H21" s="59">
        <v>42004</v>
      </c>
      <c r="I21" s="67">
        <v>42063</v>
      </c>
      <c r="J21" s="48" t="e" cm="1">
        <f t="array" ref="J21">MAX((MIN(REPORTING_PERIOD_END_DATE, ZONE_OCCUPANCY_END_DATE)-MAX(ZONE_OCCUPANCY_START_DATE, REPORTING_PERIOD_START_DATE)+1),0)/REPORTING_PERIOD_DURATION</f>
        <v>#NAME?</v>
      </c>
      <c r="K21" s="28" t="e">
        <f t="shared" si="6"/>
        <v>#NAME?</v>
      </c>
      <c r="L21" s="6" t="e">
        <f t="shared" si="7"/>
        <v>#NAME?</v>
      </c>
      <c r="M21" s="19"/>
      <c r="N21" s="19"/>
      <c r="O21" s="19"/>
      <c r="P21" s="19"/>
      <c r="Q21" s="19"/>
      <c r="R21" s="20"/>
      <c r="T21" s="5"/>
    </row>
    <row r="22" spans="1:21" x14ac:dyDescent="0.3">
      <c r="A22" s="4" t="s">
        <v>1350</v>
      </c>
      <c r="C22" s="13" t="str">
        <f t="shared" si="3"/>
        <v>Le Mans Persée</v>
      </c>
      <c r="D22" s="17" t="s">
        <v>6</v>
      </c>
      <c r="E22" s="9" t="str">
        <f t="shared" si="4"/>
        <v>Prévu</v>
      </c>
      <c r="F22" s="42">
        <v>83</v>
      </c>
      <c r="G22" s="5" t="e">
        <f t="shared" si="5"/>
        <v>#NAME?</v>
      </c>
      <c r="H22" s="64">
        <v>41699</v>
      </c>
      <c r="I22" s="64" t="s">
        <v>1520</v>
      </c>
      <c r="J22" s="48" t="e" cm="1">
        <f t="array" ref="J22">MAX((MIN(REPORTING_PERIOD_END_DATE, ZONE_OCCUPANCY_END_DATE)-MAX(ZONE_OCCUPANCY_START_DATE, REPORTING_PERIOD_START_DATE)+1),0)/REPORTING_PERIOD_DURATION</f>
        <v>#NAME?</v>
      </c>
      <c r="K22" s="47" t="e">
        <f t="shared" si="6"/>
        <v>#NAME?</v>
      </c>
      <c r="L22" s="5" t="e">
        <f t="shared" si="7"/>
        <v>#NAME?</v>
      </c>
      <c r="M22" s="19">
        <v>10</v>
      </c>
      <c r="N22" s="19">
        <v>0</v>
      </c>
      <c r="O22" s="19">
        <v>0</v>
      </c>
      <c r="P22" s="19">
        <v>0</v>
      </c>
      <c r="Q22" s="19">
        <v>0</v>
      </c>
      <c r="R22" s="6">
        <v>10</v>
      </c>
      <c r="S22" s="50">
        <f>F22/R22</f>
        <v>8.3000000000000007</v>
      </c>
      <c r="T22" s="5" t="s">
        <v>1515</v>
      </c>
    </row>
    <row r="23" spans="1:21" x14ac:dyDescent="0.3">
      <c r="A23" s="4" t="s">
        <v>1521</v>
      </c>
      <c r="C23" s="13" t="str">
        <f t="shared" si="3"/>
        <v>Lille Euralille</v>
      </c>
      <c r="D23" s="17" t="s">
        <v>6</v>
      </c>
      <c r="E23" s="9" t="str">
        <f t="shared" si="4"/>
        <v>Prévu</v>
      </c>
      <c r="F23" s="28">
        <v>3414</v>
      </c>
      <c r="G23" s="5" t="e">
        <f t="shared" si="5"/>
        <v>#NAME?</v>
      </c>
      <c r="H23" s="64">
        <v>42004</v>
      </c>
      <c r="I23" s="49">
        <v>42369</v>
      </c>
      <c r="J23" s="48" t="e" cm="1">
        <f t="array" ref="J23">MAX((MIN(REPORTING_PERIOD_END_DATE, ZONE_OCCUPANCY_END_DATE)-MAX(ZONE_OCCUPANCY_START_DATE, REPORTING_PERIOD_START_DATE)+1),0)/REPORTING_PERIOD_DURATION</f>
        <v>#NAME?</v>
      </c>
      <c r="K23" s="47" t="e">
        <f t="shared" si="6"/>
        <v>#NAME?</v>
      </c>
      <c r="L23" s="5" t="e">
        <f t="shared" si="7"/>
        <v>#NAME?</v>
      </c>
      <c r="M23" s="19">
        <v>404.17199999999997</v>
      </c>
      <c r="N23" s="19">
        <v>0</v>
      </c>
      <c r="O23" s="19">
        <v>7.8279999999999994</v>
      </c>
      <c r="P23" s="19">
        <v>0</v>
      </c>
      <c r="Q23" s="19">
        <v>0</v>
      </c>
      <c r="R23" s="6">
        <v>412</v>
      </c>
      <c r="S23" s="50">
        <f>F23/R23</f>
        <v>8.2864077669902905</v>
      </c>
      <c r="T23" s="5" t="s">
        <v>1515</v>
      </c>
    </row>
    <row r="24" spans="1:21" x14ac:dyDescent="0.3">
      <c r="A24" s="4" t="s">
        <v>1522</v>
      </c>
      <c r="C24" s="13" t="str">
        <f t="shared" si="3"/>
        <v>Lille Marcq</v>
      </c>
      <c r="D24" s="17" t="s">
        <v>6</v>
      </c>
      <c r="E24" s="9" t="str">
        <f t="shared" si="4"/>
        <v>Prévu</v>
      </c>
      <c r="F24" s="42">
        <v>400</v>
      </c>
      <c r="G24" s="5" t="e">
        <f t="shared" si="5"/>
        <v>#NAME?</v>
      </c>
      <c r="H24" s="64">
        <v>41379</v>
      </c>
      <c r="I24" s="64">
        <v>43569</v>
      </c>
      <c r="J24" s="48" t="e" cm="1">
        <f t="array" ref="J24">MAX((MIN(REPORTING_PERIOD_END_DATE, ZONE_OCCUPANCY_END_DATE)-MAX(ZONE_OCCUPANCY_START_DATE, REPORTING_PERIOD_START_DATE)+1),0)/REPORTING_PERIOD_DURATION</f>
        <v>#NAME?</v>
      </c>
      <c r="K24" s="47" t="e">
        <f t="shared" si="6"/>
        <v>#NAME?</v>
      </c>
      <c r="L24" s="5" t="e">
        <f t="shared" si="7"/>
        <v>#NAME?</v>
      </c>
      <c r="M24" s="19">
        <v>11.559999999999999</v>
      </c>
      <c r="N24" s="19">
        <v>0</v>
      </c>
      <c r="O24" s="19">
        <v>0</v>
      </c>
      <c r="P24" s="19">
        <v>22.44</v>
      </c>
      <c r="Q24" s="19">
        <v>0</v>
      </c>
      <c r="R24" s="93">
        <v>34</v>
      </c>
      <c r="S24" s="50">
        <f>F24/R24</f>
        <v>11.764705882352942</v>
      </c>
      <c r="T24" s="5" t="s">
        <v>1515</v>
      </c>
    </row>
    <row r="25" spans="1:21" x14ac:dyDescent="0.3">
      <c r="A25" s="4" t="s">
        <v>1523</v>
      </c>
      <c r="C25" s="13" t="str">
        <f t="shared" si="3"/>
        <v>Lille REGUS</v>
      </c>
      <c r="D25" s="17" t="s">
        <v>6</v>
      </c>
      <c r="E25" s="9" t="str">
        <f t="shared" si="4"/>
        <v>Prévu</v>
      </c>
      <c r="F25" s="43"/>
      <c r="G25" s="34" t="e">
        <f t="shared" si="5"/>
        <v>#NAME?</v>
      </c>
      <c r="H25" s="65">
        <v>38718</v>
      </c>
      <c r="I25" s="66">
        <v>42277</v>
      </c>
      <c r="J25" s="48" t="e" cm="1">
        <f t="array" ref="J25">MAX((MIN(REPORTING_PERIOD_END_DATE, ZONE_OCCUPANCY_END_DATE)-MAX(ZONE_OCCUPANCY_START_DATE, REPORTING_PERIOD_START_DATE)+1),0)/REPORTING_PERIOD_DURATION</f>
        <v>#NAME?</v>
      </c>
      <c r="K25" s="53" t="e">
        <f t="shared" si="6"/>
        <v>#NAME?</v>
      </c>
      <c r="L25" s="34" t="e">
        <f t="shared" si="7"/>
        <v>#NAME?</v>
      </c>
      <c r="M25" s="40">
        <v>40</v>
      </c>
      <c r="N25" s="40">
        <v>0</v>
      </c>
      <c r="O25" s="40">
        <v>0</v>
      </c>
      <c r="P25" s="40">
        <v>0</v>
      </c>
      <c r="Q25" s="40">
        <v>0</v>
      </c>
      <c r="R25" s="32">
        <v>40</v>
      </c>
      <c r="S25" s="50">
        <f>F25/R25</f>
        <v>0</v>
      </c>
      <c r="T25" s="5" t="s">
        <v>1515</v>
      </c>
    </row>
    <row r="26" spans="1:21" x14ac:dyDescent="0.3">
      <c r="A26" s="4" t="s">
        <v>1364</v>
      </c>
      <c r="C26" s="13" t="str">
        <f t="shared" si="3"/>
        <v>Lille Tourcoing</v>
      </c>
      <c r="D26" s="17" t="s">
        <v>6</v>
      </c>
      <c r="E26" s="9" t="str">
        <f t="shared" si="4"/>
        <v>Prévu</v>
      </c>
      <c r="F26" s="28">
        <v>2475</v>
      </c>
      <c r="G26" s="5" t="e">
        <f t="shared" si="5"/>
        <v>#NAME?</v>
      </c>
      <c r="H26" s="64">
        <v>40909</v>
      </c>
      <c r="I26" s="64">
        <v>42551</v>
      </c>
      <c r="J26" s="48" t="e" cm="1">
        <f t="array" ref="J26">MAX((MIN(REPORTING_PERIOD_END_DATE, ZONE_OCCUPANCY_END_DATE)-MAX(ZONE_OCCUPANCY_START_DATE, REPORTING_PERIOD_START_DATE)+1),0)/REPORTING_PERIOD_DURATION</f>
        <v>#NAME?</v>
      </c>
      <c r="K26" s="47" t="e">
        <f t="shared" si="6"/>
        <v>#NAME?</v>
      </c>
      <c r="L26" s="5" t="e">
        <f t="shared" si="7"/>
        <v>#NAME?</v>
      </c>
      <c r="M26" s="19">
        <v>366</v>
      </c>
      <c r="N26" s="19">
        <v>0</v>
      </c>
      <c r="O26" s="19">
        <v>0</v>
      </c>
      <c r="P26" s="19">
        <v>0</v>
      </c>
      <c r="Q26" s="19">
        <v>0</v>
      </c>
      <c r="R26" s="6">
        <v>366</v>
      </c>
      <c r="S26" s="50">
        <f>F26/R26</f>
        <v>6.7622950819672134</v>
      </c>
      <c r="T26" s="5" t="s">
        <v>1515</v>
      </c>
    </row>
    <row r="27" spans="1:21" x14ac:dyDescent="0.3">
      <c r="A27" s="4" t="s">
        <v>1524</v>
      </c>
      <c r="C27" s="13" t="str">
        <f t="shared" si="3"/>
        <v>Lille Urban</v>
      </c>
      <c r="D27" s="17" t="s">
        <v>6</v>
      </c>
      <c r="E27" s="9" t="str">
        <f t="shared" si="4"/>
        <v>Prévu</v>
      </c>
      <c r="F27" s="44">
        <v>1034</v>
      </c>
      <c r="G27" s="34" t="e">
        <f t="shared" si="5"/>
        <v>#NAME?</v>
      </c>
      <c r="H27" s="65">
        <v>42200</v>
      </c>
      <c r="I27" s="65">
        <v>43114</v>
      </c>
      <c r="J27" s="48" t="e" cm="1">
        <f t="array" ref="J27">MAX((MIN(REPORTING_PERIOD_END_DATE, ZONE_OCCUPANCY_END_DATE)-MAX(ZONE_OCCUPANCY_START_DATE, REPORTING_PERIOD_START_DATE)+1),0)/REPORTING_PERIOD_DURATION</f>
        <v>#NAME?</v>
      </c>
      <c r="K27" s="53" t="e">
        <f t="shared" si="6"/>
        <v>#NAME?</v>
      </c>
      <c r="L27" s="34" t="e">
        <f t="shared" si="7"/>
        <v>#NAME?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32"/>
      <c r="T27" s="5"/>
    </row>
    <row r="28" spans="1:21" x14ac:dyDescent="0.3">
      <c r="A28" s="4" t="s">
        <v>1525</v>
      </c>
      <c r="C28" s="13" t="str">
        <f t="shared" si="3"/>
        <v>Lyon Fulchiron</v>
      </c>
      <c r="D28" s="17" t="s">
        <v>6</v>
      </c>
      <c r="E28" s="9" t="str">
        <f t="shared" si="4"/>
        <v>Prévu</v>
      </c>
      <c r="F28" s="42">
        <v>1652.48</v>
      </c>
      <c r="G28" s="5" t="e">
        <f t="shared" si="5"/>
        <v>#NAME?</v>
      </c>
      <c r="H28" s="64">
        <v>38808</v>
      </c>
      <c r="I28" s="66">
        <v>42233</v>
      </c>
      <c r="J28" s="48" t="e" cm="1">
        <f t="array" ref="J28">MAX((MIN(REPORTING_PERIOD_END_DATE, ZONE_OCCUPANCY_END_DATE)-MAX(ZONE_OCCUPANCY_START_DATE, REPORTING_PERIOD_START_DATE)+1),0)/REPORTING_PERIOD_DURATION</f>
        <v>#NAME?</v>
      </c>
      <c r="K28" s="47" t="e">
        <f t="shared" si="6"/>
        <v>#NAME?</v>
      </c>
      <c r="L28" s="5" t="e">
        <f t="shared" si="7"/>
        <v>#NAME?</v>
      </c>
      <c r="M28" s="19">
        <v>60</v>
      </c>
      <c r="N28" s="19">
        <v>0</v>
      </c>
      <c r="O28" s="19">
        <v>0</v>
      </c>
      <c r="P28" s="19">
        <v>0</v>
      </c>
      <c r="Q28" s="19">
        <v>0</v>
      </c>
      <c r="R28" s="93">
        <v>60</v>
      </c>
      <c r="S28" s="51">
        <f>F28/R28</f>
        <v>27.541333333333334</v>
      </c>
      <c r="T28" s="34" t="s">
        <v>1515</v>
      </c>
      <c r="U28" s="73"/>
    </row>
    <row r="29" spans="1:21" x14ac:dyDescent="0.3">
      <c r="A29" s="4" t="s">
        <v>1374</v>
      </c>
      <c r="B29" s="5">
        <v>1</v>
      </c>
      <c r="C29" s="57" t="str">
        <f t="shared" si="3"/>
        <v>Lyon Limonest 1</v>
      </c>
      <c r="D29" s="17" t="s">
        <v>6</v>
      </c>
      <c r="E29" s="9" t="str">
        <f t="shared" si="4"/>
        <v>Prévu</v>
      </c>
      <c r="F29" s="28">
        <v>8100</v>
      </c>
      <c r="G29" s="5" t="e">
        <f t="shared" si="5"/>
        <v>#NAME?</v>
      </c>
      <c r="H29" s="64">
        <v>41439</v>
      </c>
      <c r="I29" s="64">
        <v>44725</v>
      </c>
      <c r="J29" s="48" t="e" cm="1">
        <f t="array" ref="J29">MAX((MIN(REPORTING_PERIOD_END_DATE, ZONE_OCCUPANCY_END_DATE)-MAX(ZONE_OCCUPANCY_START_DATE, REPORTING_PERIOD_START_DATE)+1),0)/REPORTING_PERIOD_DURATION</f>
        <v>#NAME?</v>
      </c>
      <c r="K29" s="47" t="e">
        <f t="shared" si="6"/>
        <v>#NAME?</v>
      </c>
      <c r="L29" s="5" t="e">
        <f t="shared" si="7"/>
        <v>#NAME?</v>
      </c>
      <c r="M29" s="19">
        <v>805.24</v>
      </c>
      <c r="N29" s="19">
        <v>0</v>
      </c>
      <c r="O29" s="19">
        <v>14.759999999999998</v>
      </c>
      <c r="P29" s="19">
        <v>0</v>
      </c>
      <c r="Q29" s="19">
        <v>0</v>
      </c>
      <c r="R29" s="6">
        <v>820</v>
      </c>
      <c r="S29" s="50">
        <f>F29/R29</f>
        <v>9.8780487804878057</v>
      </c>
      <c r="T29" s="5" t="s">
        <v>1515</v>
      </c>
    </row>
    <row r="30" spans="1:21" x14ac:dyDescent="0.3">
      <c r="A30" s="4" t="s">
        <v>1374</v>
      </c>
      <c r="B30" s="5">
        <v>2</v>
      </c>
      <c r="C30" s="57" t="str">
        <f t="shared" si="3"/>
        <v>Lyon Limonest 2</v>
      </c>
      <c r="D30" s="17" t="s">
        <v>6</v>
      </c>
      <c r="E30" s="9" t="str">
        <f t="shared" si="4"/>
        <v>Prévu</v>
      </c>
      <c r="F30" s="43">
        <v>2800</v>
      </c>
      <c r="G30" s="34" t="e">
        <f t="shared" si="5"/>
        <v>#NAME?</v>
      </c>
      <c r="H30" s="65">
        <v>41439</v>
      </c>
      <c r="I30" s="65">
        <v>44725</v>
      </c>
      <c r="J30" s="48" t="e" cm="1">
        <f t="array" ref="J30">MAX((MIN(REPORTING_PERIOD_END_DATE, ZONE_OCCUPANCY_END_DATE)-MAX(ZONE_OCCUPANCY_START_DATE, REPORTING_PERIOD_START_DATE)+1),0)/REPORTING_PERIOD_DURATION</f>
        <v>#NAME?</v>
      </c>
      <c r="K30" s="53" t="e">
        <f t="shared" si="6"/>
        <v>#NAME?</v>
      </c>
      <c r="L30" s="34" t="e">
        <f t="shared" si="7"/>
        <v>#NAME?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32">
        <v>0</v>
      </c>
      <c r="T30" s="5"/>
    </row>
    <row r="31" spans="1:21" x14ac:dyDescent="0.3">
      <c r="A31" s="4" t="s">
        <v>1374</v>
      </c>
      <c r="B31" s="5" t="s">
        <v>10</v>
      </c>
      <c r="C31" s="57" t="str">
        <f t="shared" si="3"/>
        <v>Lyon Limonest DC</v>
      </c>
      <c r="D31" s="17" t="s">
        <v>11</v>
      </c>
      <c r="E31" s="9" t="str">
        <f t="shared" si="4"/>
        <v>Prévu</v>
      </c>
      <c r="F31" s="43"/>
      <c r="G31" s="34" t="e">
        <f t="shared" si="5"/>
        <v>#NAME?</v>
      </c>
      <c r="H31" s="65">
        <v>41439</v>
      </c>
      <c r="I31" s="65">
        <v>44725</v>
      </c>
      <c r="J31" s="48" t="e" cm="1">
        <f t="array" ref="J31">MAX((MIN(REPORTING_PERIOD_END_DATE, ZONE_OCCUPANCY_END_DATE)-MAX(ZONE_OCCUPANCY_START_DATE, REPORTING_PERIOD_START_DATE)+1),0)/REPORTING_PERIOD_DURATION</f>
        <v>#NAME?</v>
      </c>
      <c r="K31" s="53" t="e">
        <f t="shared" si="6"/>
        <v>#NAME?</v>
      </c>
      <c r="L31" s="34" t="e">
        <f t="shared" si="7"/>
        <v>#NAME?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32">
        <v>0</v>
      </c>
      <c r="T31" s="5"/>
    </row>
    <row r="32" spans="1:21" x14ac:dyDescent="0.3">
      <c r="A32" s="4" t="s">
        <v>1526</v>
      </c>
      <c r="C32" s="13" t="str">
        <f t="shared" si="3"/>
        <v>Lyon Sequoias</v>
      </c>
      <c r="D32" s="17" t="s">
        <v>6</v>
      </c>
      <c r="E32" s="9" t="str">
        <f t="shared" si="4"/>
        <v>Prévu</v>
      </c>
      <c r="F32" s="42">
        <v>876</v>
      </c>
      <c r="G32" s="5" t="e">
        <f t="shared" si="5"/>
        <v>#NAME?</v>
      </c>
      <c r="H32" s="64">
        <v>42109</v>
      </c>
      <c r="I32" s="64">
        <v>42900</v>
      </c>
      <c r="J32" s="48" t="e" cm="1">
        <f t="array" ref="J32">MAX((MIN(REPORTING_PERIOD_END_DATE, ZONE_OCCUPANCY_END_DATE)-MAX(ZONE_OCCUPANCY_START_DATE, REPORTING_PERIOD_START_DATE)+1),0)/REPORTING_PERIOD_DURATION</f>
        <v>#NAME?</v>
      </c>
      <c r="K32" s="47" t="e">
        <f t="shared" si="6"/>
        <v>#NAME?</v>
      </c>
      <c r="L32" s="5" t="e">
        <f t="shared" si="7"/>
        <v>#NAME?</v>
      </c>
      <c r="M32" s="19">
        <v>29.4</v>
      </c>
      <c r="N32" s="19">
        <v>0</v>
      </c>
      <c r="O32" s="19">
        <v>0</v>
      </c>
      <c r="P32" s="19">
        <v>30.6</v>
      </c>
      <c r="Q32" s="19">
        <v>0</v>
      </c>
      <c r="R32" s="6">
        <v>60</v>
      </c>
      <c r="S32" s="50">
        <f>F32/R32</f>
        <v>14.6</v>
      </c>
      <c r="T32" s="5" t="s">
        <v>1515</v>
      </c>
    </row>
    <row r="33" spans="1:20" x14ac:dyDescent="0.3">
      <c r="A33" s="4" t="s">
        <v>1527</v>
      </c>
      <c r="B33" s="22" t="s">
        <v>20</v>
      </c>
      <c r="C33" s="57" t="str">
        <f t="shared" si="3"/>
        <v>Marcoussis Salle 3B2</v>
      </c>
      <c r="D33" s="17" t="s">
        <v>11</v>
      </c>
      <c r="E33" s="9" t="str">
        <f t="shared" si="4"/>
        <v>Prévu</v>
      </c>
      <c r="F33" s="28">
        <v>254.7</v>
      </c>
      <c r="G33" s="5" t="e">
        <f t="shared" si="5"/>
        <v>#NAME?</v>
      </c>
      <c r="H33" s="64">
        <v>42004</v>
      </c>
      <c r="I33" s="49">
        <v>42369</v>
      </c>
      <c r="J33" s="48" t="e" cm="1">
        <f t="array" ref="J33">MAX((MIN(REPORTING_PERIOD_END_DATE, ZONE_OCCUPANCY_END_DATE)-MAX(ZONE_OCCUPANCY_START_DATE, REPORTING_PERIOD_START_DATE)+1),0)/REPORTING_PERIOD_DURATION</f>
        <v>#NAME?</v>
      </c>
      <c r="K33" s="47" t="e">
        <f t="shared" si="6"/>
        <v>#NAME?</v>
      </c>
      <c r="L33" s="5" t="e">
        <f t="shared" si="7"/>
        <v>#NAME?</v>
      </c>
      <c r="M33" s="19"/>
      <c r="N33" s="19"/>
      <c r="O33" s="19"/>
      <c r="P33" s="19"/>
      <c r="Q33" s="19"/>
      <c r="R33" s="6"/>
      <c r="T33" s="5"/>
    </row>
    <row r="34" spans="1:20" x14ac:dyDescent="0.3">
      <c r="A34" s="4" t="s">
        <v>1527</v>
      </c>
      <c r="B34" s="22" t="s">
        <v>21</v>
      </c>
      <c r="C34" s="57" t="str">
        <f t="shared" si="3"/>
        <v>Marcoussis Salle B1D</v>
      </c>
      <c r="D34" s="17" t="s">
        <v>11</v>
      </c>
      <c r="E34" s="9" t="str">
        <f t="shared" si="4"/>
        <v>Prévu</v>
      </c>
      <c r="F34" s="28">
        <v>223.9</v>
      </c>
      <c r="G34" s="5" t="e">
        <f t="shared" si="5"/>
        <v>#NAME?</v>
      </c>
      <c r="H34" s="64">
        <v>42004</v>
      </c>
      <c r="I34" s="49">
        <v>42369</v>
      </c>
      <c r="J34" s="48" t="e" cm="1">
        <f t="array" ref="J34">MAX((MIN(REPORTING_PERIOD_END_DATE, ZONE_OCCUPANCY_END_DATE)-MAX(ZONE_OCCUPANCY_START_DATE, REPORTING_PERIOD_START_DATE)+1),0)/REPORTING_PERIOD_DURATION</f>
        <v>#NAME?</v>
      </c>
      <c r="K34" s="47" t="e">
        <f t="shared" si="6"/>
        <v>#NAME?</v>
      </c>
      <c r="L34" s="5" t="e">
        <f t="shared" si="7"/>
        <v>#NAME?</v>
      </c>
      <c r="M34" s="19"/>
      <c r="N34" s="19"/>
      <c r="O34" s="19"/>
      <c r="P34" s="19"/>
      <c r="Q34" s="19"/>
      <c r="R34" s="6"/>
      <c r="T34" s="5"/>
    </row>
    <row r="35" spans="1:20" x14ac:dyDescent="0.3">
      <c r="A35" s="4" t="s">
        <v>1527</v>
      </c>
      <c r="B35" s="22" t="s">
        <v>24</v>
      </c>
      <c r="C35" s="57" t="str">
        <f t="shared" si="3"/>
        <v>Marcoussis Salle A3D</v>
      </c>
      <c r="D35" s="17" t="s">
        <v>11</v>
      </c>
      <c r="E35" s="9" t="str">
        <f t="shared" si="4"/>
        <v>Prévu</v>
      </c>
      <c r="F35" s="28">
        <v>255.2</v>
      </c>
      <c r="G35" s="5" t="e">
        <f t="shared" si="5"/>
        <v>#NAME?</v>
      </c>
      <c r="H35" s="64">
        <v>42004</v>
      </c>
      <c r="I35" s="49">
        <v>42369</v>
      </c>
      <c r="J35" s="48" t="e" cm="1">
        <f t="array" ref="J35">MAX((MIN(REPORTING_PERIOD_END_DATE, ZONE_OCCUPANCY_END_DATE)-MAX(ZONE_OCCUPANCY_START_DATE, REPORTING_PERIOD_START_DATE)+1),0)/REPORTING_PERIOD_DURATION</f>
        <v>#NAME?</v>
      </c>
      <c r="K35" s="47" t="e">
        <f t="shared" si="6"/>
        <v>#NAME?</v>
      </c>
      <c r="L35" s="5" t="e">
        <f t="shared" si="7"/>
        <v>#NAME?</v>
      </c>
      <c r="M35" s="19"/>
      <c r="N35" s="19"/>
      <c r="O35" s="19"/>
      <c r="P35" s="19"/>
      <c r="Q35" s="19"/>
      <c r="R35" s="6"/>
      <c r="T35" s="5"/>
    </row>
    <row r="36" spans="1:20" x14ac:dyDescent="0.3">
      <c r="A36" s="4" t="s">
        <v>1527</v>
      </c>
      <c r="B36" s="22" t="s">
        <v>22</v>
      </c>
      <c r="C36" s="57" t="str">
        <f t="shared" si="3"/>
        <v>Marcoussis Salle 8A3</v>
      </c>
      <c r="D36" s="17" t="s">
        <v>11</v>
      </c>
      <c r="E36" s="9" t="str">
        <f t="shared" si="4"/>
        <v>Prévu</v>
      </c>
      <c r="F36" s="28">
        <v>267.8</v>
      </c>
      <c r="G36" s="5" t="e">
        <f t="shared" si="5"/>
        <v>#NAME?</v>
      </c>
      <c r="H36" s="64">
        <v>42004</v>
      </c>
      <c r="I36" s="49">
        <v>42369</v>
      </c>
      <c r="J36" s="48" t="e" cm="1">
        <f t="array" ref="J36">MAX((MIN(REPORTING_PERIOD_END_DATE, ZONE_OCCUPANCY_END_DATE)-MAX(ZONE_OCCUPANCY_START_DATE, REPORTING_PERIOD_START_DATE)+1),0)/REPORTING_PERIOD_DURATION</f>
        <v>#NAME?</v>
      </c>
      <c r="K36" s="47" t="e">
        <f t="shared" si="6"/>
        <v>#NAME?</v>
      </c>
      <c r="L36" s="5" t="e">
        <f t="shared" si="7"/>
        <v>#NAME?</v>
      </c>
      <c r="M36" s="19"/>
      <c r="N36" s="19"/>
      <c r="O36" s="19"/>
      <c r="P36" s="19"/>
      <c r="Q36" s="19"/>
      <c r="R36" s="6"/>
      <c r="T36" s="5"/>
    </row>
    <row r="37" spans="1:20" x14ac:dyDescent="0.3">
      <c r="A37" s="4" t="s">
        <v>1527</v>
      </c>
      <c r="B37" s="22" t="s">
        <v>23</v>
      </c>
      <c r="C37" s="57" t="str">
        <f t="shared" si="3"/>
        <v>Marcoussis Salle 8A4</v>
      </c>
      <c r="D37" s="17" t="s">
        <v>11</v>
      </c>
      <c r="E37" s="9" t="str">
        <f t="shared" si="4"/>
        <v>Prévu</v>
      </c>
      <c r="F37" s="28">
        <v>258.10000000000002</v>
      </c>
      <c r="G37" s="5" t="e">
        <f t="shared" si="5"/>
        <v>#NAME?</v>
      </c>
      <c r="H37" s="64">
        <v>42004</v>
      </c>
      <c r="I37" s="49">
        <v>42369</v>
      </c>
      <c r="J37" s="48" t="e" cm="1">
        <f t="array" ref="J37">MAX((MIN(REPORTING_PERIOD_END_DATE, ZONE_OCCUPANCY_END_DATE)-MAX(ZONE_OCCUPANCY_START_DATE, REPORTING_PERIOD_START_DATE)+1),0)/REPORTING_PERIOD_DURATION</f>
        <v>#NAME?</v>
      </c>
      <c r="K37" s="47" t="e">
        <f t="shared" si="6"/>
        <v>#NAME?</v>
      </c>
      <c r="L37" s="5" t="e">
        <f t="shared" si="7"/>
        <v>#NAME?</v>
      </c>
      <c r="M37" s="19"/>
      <c r="N37" s="19"/>
      <c r="O37" s="19"/>
      <c r="P37" s="19"/>
      <c r="Q37" s="19"/>
      <c r="R37" s="6"/>
      <c r="T37" s="5"/>
    </row>
    <row r="38" spans="1:20" x14ac:dyDescent="0.3">
      <c r="A38" s="4" t="s">
        <v>1380</v>
      </c>
      <c r="B38" s="5" t="s">
        <v>25</v>
      </c>
      <c r="C38" s="13" t="str">
        <f t="shared" si="3"/>
        <v>Marseille HRA</v>
      </c>
      <c r="D38" s="17" t="s">
        <v>6</v>
      </c>
      <c r="E38" s="9" t="str">
        <f t="shared" si="4"/>
        <v>Prévu</v>
      </c>
      <c r="F38" s="43"/>
      <c r="G38" s="34" t="e">
        <f t="shared" si="5"/>
        <v>#NAME?</v>
      </c>
      <c r="H38" s="65">
        <v>41821</v>
      </c>
      <c r="I38" s="65" t="s">
        <v>1520</v>
      </c>
      <c r="J38" s="48" t="e" cm="1">
        <f t="array" ref="J38">MAX((MIN(REPORTING_PERIOD_END_DATE, ZONE_OCCUPANCY_END_DATE)-MAX(ZONE_OCCUPANCY_START_DATE, REPORTING_PERIOD_START_DATE)+1),0)/REPORTING_PERIOD_DURATION</f>
        <v>#NAME?</v>
      </c>
      <c r="K38" s="53" t="e">
        <f t="shared" si="6"/>
        <v>#NAME?</v>
      </c>
      <c r="L38" s="34" t="e">
        <f t="shared" si="7"/>
        <v>#NAME?</v>
      </c>
      <c r="M38" s="40">
        <v>0</v>
      </c>
      <c r="N38" s="40">
        <v>0</v>
      </c>
      <c r="O38" s="40">
        <v>12</v>
      </c>
      <c r="P38" s="40">
        <v>0</v>
      </c>
      <c r="Q38" s="40">
        <v>0</v>
      </c>
      <c r="R38" s="40">
        <v>12</v>
      </c>
      <c r="S38" s="50">
        <f>F38/R38</f>
        <v>0</v>
      </c>
      <c r="T38" s="5" t="s">
        <v>1515</v>
      </c>
    </row>
    <row r="39" spans="1:20" x14ac:dyDescent="0.3">
      <c r="A39" s="4" t="s">
        <v>1384</v>
      </c>
      <c r="C39" s="13" t="str">
        <f t="shared" si="3"/>
        <v>Metz</v>
      </c>
      <c r="D39" s="17" t="s">
        <v>6</v>
      </c>
      <c r="E39" s="9" t="str">
        <f t="shared" si="4"/>
        <v>Prévu</v>
      </c>
      <c r="F39" s="28">
        <v>149</v>
      </c>
      <c r="G39" s="5" t="e">
        <f t="shared" si="5"/>
        <v>#NAME?</v>
      </c>
      <c r="H39" s="64">
        <v>39217</v>
      </c>
      <c r="I39" s="64">
        <v>42504</v>
      </c>
      <c r="J39" s="48" t="e" cm="1">
        <f t="array" ref="J39">MAX((MIN(REPORTING_PERIOD_END_DATE, ZONE_OCCUPANCY_END_DATE)-MAX(ZONE_OCCUPANCY_START_DATE, REPORTING_PERIOD_START_DATE)+1),0)/REPORTING_PERIOD_DURATION</f>
        <v>#NAME?</v>
      </c>
      <c r="K39" s="47" t="e">
        <f t="shared" si="6"/>
        <v>#NAME?</v>
      </c>
      <c r="L39" s="5" t="e">
        <f t="shared" si="7"/>
        <v>#NAME?</v>
      </c>
      <c r="M39" s="19">
        <v>13</v>
      </c>
      <c r="N39" s="19">
        <v>0</v>
      </c>
      <c r="O39" s="19">
        <v>0</v>
      </c>
      <c r="P39" s="19">
        <v>0</v>
      </c>
      <c r="Q39" s="19">
        <v>0</v>
      </c>
      <c r="R39" s="6">
        <v>13</v>
      </c>
      <c r="S39" s="50">
        <f>F39/R39</f>
        <v>11.461538461538462</v>
      </c>
      <c r="T39" s="5" t="s">
        <v>1515</v>
      </c>
    </row>
    <row r="40" spans="1:20" x14ac:dyDescent="0.3">
      <c r="A40" s="4" t="s">
        <v>1528</v>
      </c>
      <c r="C40" s="13" t="str">
        <f t="shared" si="3"/>
        <v>Montpellier Becquerel</v>
      </c>
      <c r="D40" s="17" t="s">
        <v>6</v>
      </c>
      <c r="E40" s="9" t="str">
        <f t="shared" si="4"/>
        <v>Prévu</v>
      </c>
      <c r="F40" s="42">
        <v>836</v>
      </c>
      <c r="G40" s="5" t="e">
        <f t="shared" si="5"/>
        <v>#NAME?</v>
      </c>
      <c r="H40" s="64">
        <v>39142</v>
      </c>
      <c r="I40" s="64">
        <v>42429</v>
      </c>
      <c r="J40" s="48" t="e" cm="1">
        <f t="array" ref="J40">MAX((MIN(REPORTING_PERIOD_END_DATE, ZONE_OCCUPANCY_END_DATE)-MAX(ZONE_OCCUPANCY_START_DATE, REPORTING_PERIOD_START_DATE)+1),0)/REPORTING_PERIOD_DURATION</f>
        <v>#NAME?</v>
      </c>
      <c r="K40" s="47" t="e">
        <f t="shared" si="6"/>
        <v>#NAME?</v>
      </c>
      <c r="L40" s="5" t="e">
        <f t="shared" si="7"/>
        <v>#NAME?</v>
      </c>
      <c r="M40" s="19">
        <v>66.5</v>
      </c>
      <c r="N40" s="19">
        <v>0</v>
      </c>
      <c r="O40" s="19">
        <v>0</v>
      </c>
      <c r="P40" s="19">
        <v>3.5</v>
      </c>
      <c r="Q40" s="19">
        <v>0</v>
      </c>
      <c r="R40" s="93">
        <v>70</v>
      </c>
      <c r="S40" s="50">
        <f>F40/R40</f>
        <v>11.942857142857143</v>
      </c>
      <c r="T40" s="5" t="s">
        <v>1515</v>
      </c>
    </row>
    <row r="41" spans="1:20" x14ac:dyDescent="0.3">
      <c r="A41" s="4" t="s">
        <v>1394</v>
      </c>
      <c r="C41" s="13" t="str">
        <f t="shared" si="3"/>
        <v>Montpellier Millénaire</v>
      </c>
      <c r="D41" s="17" t="s">
        <v>6</v>
      </c>
      <c r="E41" s="9" t="str">
        <f t="shared" si="4"/>
        <v>Prévu</v>
      </c>
      <c r="F41" s="28">
        <v>1082</v>
      </c>
      <c r="G41" s="5" t="e">
        <f t="shared" si="5"/>
        <v>#NAME?</v>
      </c>
      <c r="H41" s="64">
        <v>39904</v>
      </c>
      <c r="I41" s="64">
        <v>43190</v>
      </c>
      <c r="J41" s="48" t="e" cm="1">
        <f t="array" ref="J41">MAX((MIN(REPORTING_PERIOD_END_DATE, ZONE_OCCUPANCY_END_DATE)-MAX(ZONE_OCCUPANCY_START_DATE, REPORTING_PERIOD_START_DATE)+1),0)/REPORTING_PERIOD_DURATION</f>
        <v>#NAME?</v>
      </c>
      <c r="K41" s="47" t="e">
        <f t="shared" si="6"/>
        <v>#NAME?</v>
      </c>
      <c r="L41" s="5" t="e">
        <f t="shared" si="7"/>
        <v>#NAME?</v>
      </c>
      <c r="M41" s="19">
        <v>91.977000000000004</v>
      </c>
      <c r="N41" s="19">
        <v>1.0229999999999999</v>
      </c>
      <c r="O41" s="19">
        <v>0</v>
      </c>
      <c r="P41" s="19">
        <v>0</v>
      </c>
      <c r="Q41" s="19">
        <v>0</v>
      </c>
      <c r="R41" s="6">
        <v>93</v>
      </c>
      <c r="S41" s="50">
        <f>F41/R41</f>
        <v>11.634408602150538</v>
      </c>
      <c r="T41" s="5" t="s">
        <v>1515</v>
      </c>
    </row>
    <row r="42" spans="1:20" ht="27.6" x14ac:dyDescent="0.3">
      <c r="A42" s="4" t="s">
        <v>1529</v>
      </c>
      <c r="D42" s="17" t="s">
        <v>26</v>
      </c>
      <c r="E42" s="9" t="str">
        <f t="shared" si="4"/>
        <v>Prévu</v>
      </c>
      <c r="F42" s="28"/>
      <c r="G42" s="5" t="e">
        <f t="shared" si="5"/>
        <v>#NAME?</v>
      </c>
      <c r="H42" s="64">
        <v>42004</v>
      </c>
      <c r="I42" s="64">
        <v>42369</v>
      </c>
      <c r="J42" s="48" t="e" cm="1">
        <f t="array" ref="J42">MAX((MIN(REPORTING_PERIOD_END_DATE, ZONE_OCCUPANCY_END_DATE)-MAX(ZONE_OCCUPANCY_START_DATE, REPORTING_PERIOD_START_DATE)+1),0)/REPORTING_PERIOD_DURATION</f>
        <v>#NAME?</v>
      </c>
      <c r="K42" s="47" t="e">
        <f t="shared" si="6"/>
        <v>#NAME?</v>
      </c>
      <c r="L42" s="5" t="e">
        <f t="shared" si="7"/>
        <v>#NAME?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6"/>
      <c r="T42" s="5"/>
    </row>
    <row r="43" spans="1:20" x14ac:dyDescent="0.3">
      <c r="A43" s="4" t="s">
        <v>1397</v>
      </c>
      <c r="B43" s="5" t="s">
        <v>18</v>
      </c>
      <c r="C43" s="13" t="str">
        <f t="shared" ref="C43:C74" si="9">IF(B43="",A43,CONCATENATE(A43," ",B43))</f>
        <v>Nantes Armor B</v>
      </c>
      <c r="D43" s="17" t="s">
        <v>6</v>
      </c>
      <c r="E43" s="9" t="str">
        <f t="shared" si="4"/>
        <v>Prévu</v>
      </c>
      <c r="F43" s="28">
        <v>2600</v>
      </c>
      <c r="G43" s="5" t="e">
        <f t="shared" si="5"/>
        <v>#NAME?</v>
      </c>
      <c r="H43" s="64">
        <v>40026</v>
      </c>
      <c r="I43" s="64">
        <v>43312</v>
      </c>
      <c r="J43" s="48" t="e" cm="1">
        <f t="array" ref="J43">MAX((MIN(REPORTING_PERIOD_END_DATE, ZONE_OCCUPANCY_END_DATE)-MAX(ZONE_OCCUPANCY_START_DATE, REPORTING_PERIOD_START_DATE)+1),0)/REPORTING_PERIOD_DURATION</f>
        <v>#NAME?</v>
      </c>
      <c r="K43" s="47" t="e">
        <f t="shared" si="6"/>
        <v>#NAME?</v>
      </c>
      <c r="L43" s="5" t="e">
        <f t="shared" si="7"/>
        <v>#NAME?</v>
      </c>
      <c r="M43" s="19">
        <v>247</v>
      </c>
      <c r="N43" s="19">
        <v>0</v>
      </c>
      <c r="O43" s="19">
        <v>0</v>
      </c>
      <c r="P43" s="19">
        <v>37</v>
      </c>
      <c r="Q43" s="19">
        <v>0</v>
      </c>
      <c r="R43" s="6">
        <v>284</v>
      </c>
      <c r="S43" s="50">
        <f t="shared" ref="S43:S54" si="10">F43/R43</f>
        <v>9.1549295774647881</v>
      </c>
      <c r="T43" s="5" t="s">
        <v>1515</v>
      </c>
    </row>
    <row r="44" spans="1:20" x14ac:dyDescent="0.3">
      <c r="A44" s="4" t="s">
        <v>1397</v>
      </c>
      <c r="B44" s="5" t="s">
        <v>30</v>
      </c>
      <c r="C44" s="13" t="str">
        <f t="shared" si="9"/>
        <v>Nantes Armor E</v>
      </c>
      <c r="D44" s="17" t="s">
        <v>6</v>
      </c>
      <c r="E44" s="9" t="str">
        <f t="shared" ref="E44:E75" si="11">IFERROR(IF($I44&gt;=$E$3,"Occupé","Fermé"),"Prévu")</f>
        <v>Prévu</v>
      </c>
      <c r="F44" s="29">
        <v>800</v>
      </c>
      <c r="G44" s="5" t="e">
        <f t="shared" ref="G44:G75" si="12">Area_Unit</f>
        <v>#NAME?</v>
      </c>
      <c r="H44" s="64">
        <v>40026</v>
      </c>
      <c r="I44" s="64">
        <v>43312</v>
      </c>
      <c r="J44" s="48" t="e" cm="1">
        <f t="array" ref="J44">MAX((MIN(REPORTING_PERIOD_END_DATE, ZONE_OCCUPANCY_END_DATE)-MAX(ZONE_OCCUPANCY_START_DATE, REPORTING_PERIOD_START_DATE)+1),0)/REPORTING_PERIOD_DURATION</f>
        <v>#NAME?</v>
      </c>
      <c r="K44" s="47" t="e">
        <f t="shared" ref="K44:K75" si="13">J44*F44</f>
        <v>#NAME?</v>
      </c>
      <c r="L44" s="5" t="e">
        <f t="shared" ref="L44:L75" si="14">Area_Unit</f>
        <v>#NAME?</v>
      </c>
      <c r="M44" s="5">
        <v>71.34</v>
      </c>
      <c r="N44" s="5">
        <v>0</v>
      </c>
      <c r="O44" s="5">
        <v>0</v>
      </c>
      <c r="P44" s="5">
        <v>10.66</v>
      </c>
      <c r="Q44" s="5">
        <v>0</v>
      </c>
      <c r="R44" s="5">
        <v>82</v>
      </c>
      <c r="S44" s="50">
        <f t="shared" si="10"/>
        <v>9.7560975609756095</v>
      </c>
      <c r="T44" s="5" t="s">
        <v>1515</v>
      </c>
    </row>
    <row r="45" spans="1:20" x14ac:dyDescent="0.3">
      <c r="A45" s="4" t="s">
        <v>1530</v>
      </c>
      <c r="B45" s="5" t="s">
        <v>28</v>
      </c>
      <c r="C45" s="13" t="str">
        <f t="shared" si="9"/>
        <v>Nantes Reggiani A</v>
      </c>
      <c r="D45" s="17" t="s">
        <v>6</v>
      </c>
      <c r="E45" s="9" t="str">
        <f t="shared" si="11"/>
        <v>Prévu</v>
      </c>
      <c r="F45" s="42">
        <v>2700</v>
      </c>
      <c r="G45" s="5" t="e">
        <f t="shared" si="12"/>
        <v>#NAME?</v>
      </c>
      <c r="H45" s="64">
        <v>41275</v>
      </c>
      <c r="I45" s="64">
        <v>44561</v>
      </c>
      <c r="J45" s="48" t="e" cm="1">
        <f t="array" ref="J45">MAX((MIN(REPORTING_PERIOD_END_DATE, ZONE_OCCUPANCY_END_DATE)-MAX(ZONE_OCCUPANCY_START_DATE, REPORTING_PERIOD_START_DATE)+1),0)/REPORTING_PERIOD_DURATION</f>
        <v>#NAME?</v>
      </c>
      <c r="K45" s="47" t="e">
        <f t="shared" si="13"/>
        <v>#NAME?</v>
      </c>
      <c r="L45" s="5" t="e">
        <f t="shared" si="14"/>
        <v>#NAME?</v>
      </c>
      <c r="M45" s="19">
        <v>234.9</v>
      </c>
      <c r="N45" s="19">
        <v>0</v>
      </c>
      <c r="O45" s="19">
        <v>0</v>
      </c>
      <c r="P45" s="19">
        <v>35.1</v>
      </c>
      <c r="Q45" s="19">
        <v>0</v>
      </c>
      <c r="R45" s="45">
        <v>270</v>
      </c>
      <c r="S45" s="50">
        <f t="shared" si="10"/>
        <v>10</v>
      </c>
      <c r="T45" s="5" t="s">
        <v>1515</v>
      </c>
    </row>
    <row r="46" spans="1:20" x14ac:dyDescent="0.3">
      <c r="A46" s="4" t="s">
        <v>1530</v>
      </c>
      <c r="B46" s="5" t="s">
        <v>18</v>
      </c>
      <c r="C46" s="13" t="str">
        <f t="shared" si="9"/>
        <v>Nantes Reggiani B</v>
      </c>
      <c r="D46" s="17" t="s">
        <v>6</v>
      </c>
      <c r="E46" s="9" t="str">
        <f t="shared" si="11"/>
        <v>Prévu</v>
      </c>
      <c r="F46" s="29">
        <v>2700</v>
      </c>
      <c r="G46" s="5" t="e">
        <f t="shared" si="12"/>
        <v>#NAME?</v>
      </c>
      <c r="H46" s="64">
        <v>41275</v>
      </c>
      <c r="I46" s="64">
        <v>44561</v>
      </c>
      <c r="J46" s="48" t="e" cm="1">
        <f t="array" ref="J46">MAX((MIN(REPORTING_PERIOD_END_DATE, ZONE_OCCUPANCY_END_DATE)-MAX(ZONE_OCCUPANCY_START_DATE, REPORTING_PERIOD_START_DATE)+1),0)/REPORTING_PERIOD_DURATION</f>
        <v>#NAME?</v>
      </c>
      <c r="K46" s="47" t="e">
        <f t="shared" si="13"/>
        <v>#NAME?</v>
      </c>
      <c r="L46" s="5" t="e">
        <f t="shared" si="14"/>
        <v>#NAME?</v>
      </c>
      <c r="M46" s="19">
        <v>234.9</v>
      </c>
      <c r="N46" s="19">
        <v>0</v>
      </c>
      <c r="O46" s="5">
        <v>0</v>
      </c>
      <c r="P46" s="5">
        <v>35.1</v>
      </c>
      <c r="Q46" s="5">
        <v>0</v>
      </c>
      <c r="R46" s="5">
        <v>270</v>
      </c>
      <c r="S46" s="52">
        <f t="shared" si="10"/>
        <v>10</v>
      </c>
      <c r="T46" s="5" t="s">
        <v>1515</v>
      </c>
    </row>
    <row r="47" spans="1:20" x14ac:dyDescent="0.3">
      <c r="A47" s="4" t="s">
        <v>1403</v>
      </c>
      <c r="C47" s="13" t="str">
        <f t="shared" si="9"/>
        <v>Niort 16</v>
      </c>
      <c r="D47" s="17" t="s">
        <v>6</v>
      </c>
      <c r="E47" s="9" t="str">
        <f t="shared" si="11"/>
        <v>Prévu</v>
      </c>
      <c r="F47" s="42">
        <v>114</v>
      </c>
      <c r="G47" s="5" t="e">
        <f t="shared" si="12"/>
        <v>#NAME?</v>
      </c>
      <c r="H47" s="64">
        <v>40634</v>
      </c>
      <c r="I47" s="64">
        <v>43069</v>
      </c>
      <c r="J47" s="48" t="e" cm="1">
        <f t="array" ref="J47">MAX((MIN(REPORTING_PERIOD_END_DATE, ZONE_OCCUPANCY_END_DATE)-MAX(ZONE_OCCUPANCY_START_DATE, REPORTING_PERIOD_START_DATE)+1),0)/REPORTING_PERIOD_DURATION</f>
        <v>#NAME?</v>
      </c>
      <c r="K47" s="47" t="e">
        <f t="shared" si="13"/>
        <v>#NAME?</v>
      </c>
      <c r="L47" s="5" t="e">
        <f t="shared" si="14"/>
        <v>#NAME?</v>
      </c>
      <c r="M47" s="19">
        <v>14</v>
      </c>
      <c r="N47" s="19">
        <v>0</v>
      </c>
      <c r="O47" s="19">
        <v>0</v>
      </c>
      <c r="P47" s="19">
        <v>0</v>
      </c>
      <c r="Q47" s="19">
        <v>0</v>
      </c>
      <c r="R47" s="19">
        <v>14</v>
      </c>
      <c r="S47" s="52">
        <f t="shared" si="10"/>
        <v>8.1428571428571423</v>
      </c>
      <c r="T47" s="5" t="s">
        <v>1515</v>
      </c>
    </row>
    <row r="48" spans="1:20" x14ac:dyDescent="0.3">
      <c r="A48" s="4" t="s">
        <v>1407</v>
      </c>
      <c r="C48" s="13" t="str">
        <f t="shared" si="9"/>
        <v>Niort 24</v>
      </c>
      <c r="D48" s="17" t="s">
        <v>6</v>
      </c>
      <c r="E48" s="9" t="str">
        <f t="shared" si="11"/>
        <v>Prévu</v>
      </c>
      <c r="F48" s="42">
        <v>217</v>
      </c>
      <c r="G48" s="5" t="e">
        <f t="shared" si="12"/>
        <v>#NAME?</v>
      </c>
      <c r="H48" s="64">
        <v>39783</v>
      </c>
      <c r="I48" s="64">
        <v>43069</v>
      </c>
      <c r="J48" s="48" t="e" cm="1">
        <f t="array" ref="J48">MAX((MIN(REPORTING_PERIOD_END_DATE, ZONE_OCCUPANCY_END_DATE)-MAX(ZONE_OCCUPANCY_START_DATE, REPORTING_PERIOD_START_DATE)+1),0)/REPORTING_PERIOD_DURATION</f>
        <v>#NAME?</v>
      </c>
      <c r="K48" s="47" t="e">
        <f t="shared" si="13"/>
        <v>#NAME?</v>
      </c>
      <c r="L48" s="5" t="e">
        <f t="shared" si="14"/>
        <v>#NAME?</v>
      </c>
      <c r="M48" s="19">
        <v>28</v>
      </c>
      <c r="N48" s="19">
        <v>0</v>
      </c>
      <c r="O48" s="19">
        <v>0</v>
      </c>
      <c r="P48" s="19">
        <v>0</v>
      </c>
      <c r="Q48" s="19">
        <v>0</v>
      </c>
      <c r="R48" s="19">
        <v>28</v>
      </c>
      <c r="S48" s="52">
        <f t="shared" si="10"/>
        <v>7.75</v>
      </c>
      <c r="T48" s="5" t="s">
        <v>1515</v>
      </c>
    </row>
    <row r="49" spans="1:20" x14ac:dyDescent="0.3">
      <c r="A49" s="4" t="s">
        <v>1409</v>
      </c>
      <c r="C49" s="13" t="str">
        <f t="shared" si="9"/>
        <v>Orléans Paris</v>
      </c>
      <c r="D49" s="17" t="s">
        <v>6</v>
      </c>
      <c r="E49" s="9" t="str">
        <f t="shared" si="11"/>
        <v>Prévu</v>
      </c>
      <c r="F49" s="42">
        <v>880</v>
      </c>
      <c r="G49" s="5" t="e">
        <f t="shared" si="12"/>
        <v>#NAME?</v>
      </c>
      <c r="H49" s="64">
        <v>40634</v>
      </c>
      <c r="I49" s="64">
        <v>42825</v>
      </c>
      <c r="J49" s="48" t="e" cm="1">
        <f t="array" ref="J49">MAX((MIN(REPORTING_PERIOD_END_DATE, ZONE_OCCUPANCY_END_DATE)-MAX(ZONE_OCCUPANCY_START_DATE, REPORTING_PERIOD_START_DATE)+1),0)/REPORTING_PERIOD_DURATION</f>
        <v>#NAME?</v>
      </c>
      <c r="K49" s="47" t="e">
        <f t="shared" si="13"/>
        <v>#NAME?</v>
      </c>
      <c r="L49" s="5" t="e">
        <f t="shared" si="14"/>
        <v>#NAME?</v>
      </c>
      <c r="M49" s="19">
        <v>85.050000000000011</v>
      </c>
      <c r="N49" s="19">
        <v>0</v>
      </c>
      <c r="O49" s="19">
        <v>0</v>
      </c>
      <c r="P49" s="19">
        <v>19.95</v>
      </c>
      <c r="Q49" s="19">
        <v>0</v>
      </c>
      <c r="R49" s="19">
        <v>105</v>
      </c>
      <c r="S49" s="52">
        <f t="shared" si="10"/>
        <v>8.3809523809523814</v>
      </c>
      <c r="T49" s="5" t="s">
        <v>1515</v>
      </c>
    </row>
    <row r="50" spans="1:20" x14ac:dyDescent="0.3">
      <c r="A50" s="4" t="s">
        <v>1413</v>
      </c>
      <c r="C50" s="13" t="str">
        <f t="shared" si="9"/>
        <v>Orléans Patay</v>
      </c>
      <c r="D50" s="17" t="s">
        <v>6</v>
      </c>
      <c r="E50" s="9" t="str">
        <f t="shared" si="11"/>
        <v>Prévu</v>
      </c>
      <c r="F50" s="42">
        <v>780</v>
      </c>
      <c r="G50" s="5" t="e">
        <f t="shared" si="12"/>
        <v>#NAME?</v>
      </c>
      <c r="H50" s="64">
        <v>41395</v>
      </c>
      <c r="I50" s="64">
        <v>42490</v>
      </c>
      <c r="J50" s="48" t="e" cm="1">
        <f t="array" ref="J50">MAX((MIN(REPORTING_PERIOD_END_DATE, ZONE_OCCUPANCY_END_DATE)-MAX(ZONE_OCCUPANCY_START_DATE, REPORTING_PERIOD_START_DATE)+1),0)/REPORTING_PERIOD_DURATION</f>
        <v>#NAME?</v>
      </c>
      <c r="K50" s="47" t="e">
        <f t="shared" si="13"/>
        <v>#NAME?</v>
      </c>
      <c r="L50" s="5" t="e">
        <f t="shared" si="14"/>
        <v>#NAME?</v>
      </c>
      <c r="M50" s="19">
        <v>76.95</v>
      </c>
      <c r="N50" s="19">
        <v>0</v>
      </c>
      <c r="O50" s="19">
        <v>0</v>
      </c>
      <c r="P50" s="19">
        <v>18.05</v>
      </c>
      <c r="Q50" s="19">
        <v>0</v>
      </c>
      <c r="R50" s="19">
        <v>95</v>
      </c>
      <c r="S50" s="52">
        <f t="shared" si="10"/>
        <v>8.2105263157894743</v>
      </c>
      <c r="T50" s="5" t="s">
        <v>1515</v>
      </c>
    </row>
    <row r="51" spans="1:20" x14ac:dyDescent="0.3">
      <c r="A51" s="4" t="s">
        <v>1415</v>
      </c>
      <c r="B51" s="5" t="s">
        <v>25</v>
      </c>
      <c r="C51" s="13" t="str">
        <f t="shared" si="9"/>
        <v>Paris Collines HRA</v>
      </c>
      <c r="D51" s="17" t="s">
        <v>6</v>
      </c>
      <c r="E51" s="9" t="str">
        <f t="shared" si="11"/>
        <v>Prévu</v>
      </c>
      <c r="F51" s="28">
        <v>600</v>
      </c>
      <c r="G51" s="5" t="e">
        <f t="shared" si="12"/>
        <v>#NAME?</v>
      </c>
      <c r="H51" s="64">
        <v>41030</v>
      </c>
      <c r="I51" s="66">
        <v>42307</v>
      </c>
      <c r="J51" s="48" t="e" cm="1">
        <f t="array" ref="J51">MAX((MIN(REPORTING_PERIOD_END_DATE, ZONE_OCCUPANCY_END_DATE)-MAX(ZONE_OCCUPANCY_START_DATE, REPORTING_PERIOD_START_DATE)+1),0)/REPORTING_PERIOD_DURATION</f>
        <v>#NAME?</v>
      </c>
      <c r="K51" s="47" t="e">
        <f t="shared" si="13"/>
        <v>#NAME?</v>
      </c>
      <c r="L51" s="5" t="e">
        <f t="shared" si="14"/>
        <v>#NAME?</v>
      </c>
      <c r="M51" s="19">
        <v>54</v>
      </c>
      <c r="N51" s="19">
        <v>0</v>
      </c>
      <c r="O51" s="19">
        <v>0</v>
      </c>
      <c r="P51" s="19">
        <v>0</v>
      </c>
      <c r="Q51" s="19">
        <v>0</v>
      </c>
      <c r="R51" s="6">
        <v>54</v>
      </c>
      <c r="S51" s="52">
        <f t="shared" si="10"/>
        <v>11.111111111111111</v>
      </c>
      <c r="T51" s="5" t="s">
        <v>1515</v>
      </c>
    </row>
    <row r="52" spans="1:20" x14ac:dyDescent="0.3">
      <c r="A52" s="4" t="s">
        <v>1531</v>
      </c>
      <c r="C52" s="13" t="str">
        <f t="shared" si="9"/>
        <v>Meudon</v>
      </c>
      <c r="D52" s="17" t="s">
        <v>6</v>
      </c>
      <c r="E52" s="9" t="str">
        <f t="shared" si="11"/>
        <v>Prévu</v>
      </c>
      <c r="F52" s="42">
        <v>21778</v>
      </c>
      <c r="G52" s="5" t="e">
        <f t="shared" si="12"/>
        <v>#NAME?</v>
      </c>
      <c r="H52" s="64">
        <v>40725</v>
      </c>
      <c r="I52" s="64">
        <v>44012</v>
      </c>
      <c r="J52" s="48" t="e" cm="1">
        <f t="array" ref="J52">MAX((MIN(REPORTING_PERIOD_END_DATE, ZONE_OCCUPANCY_END_DATE)-MAX(ZONE_OCCUPANCY_START_DATE, REPORTING_PERIOD_START_DATE)+1),0)/REPORTING_PERIOD_DURATION</f>
        <v>#NAME?</v>
      </c>
      <c r="K52" s="47" t="e">
        <f t="shared" si="13"/>
        <v>#NAME?</v>
      </c>
      <c r="L52" s="5" t="e">
        <f t="shared" si="14"/>
        <v>#NAME?</v>
      </c>
      <c r="M52" s="19">
        <v>785.62800000000004</v>
      </c>
      <c r="N52" s="19">
        <v>10.008000000000001</v>
      </c>
      <c r="O52" s="19">
        <v>0</v>
      </c>
      <c r="P52" s="19">
        <v>455.36399999999998</v>
      </c>
      <c r="Q52" s="19">
        <v>0</v>
      </c>
      <c r="R52" s="45">
        <v>1251</v>
      </c>
      <c r="S52" s="52">
        <f t="shared" si="10"/>
        <v>17.408473221422863</v>
      </c>
      <c r="T52" s="5" t="s">
        <v>1515</v>
      </c>
    </row>
    <row r="53" spans="1:20" x14ac:dyDescent="0.3">
      <c r="A53" s="4" t="s">
        <v>1420</v>
      </c>
      <c r="C53" s="13" t="str">
        <f t="shared" si="9"/>
        <v>Paris Montreuil</v>
      </c>
      <c r="D53" s="17" t="s">
        <v>6</v>
      </c>
      <c r="E53" s="9" t="str">
        <f t="shared" si="11"/>
        <v>Prévu</v>
      </c>
      <c r="F53" s="42">
        <v>4607</v>
      </c>
      <c r="G53" s="5" t="e">
        <f t="shared" si="12"/>
        <v>#NAME?</v>
      </c>
      <c r="H53" s="64">
        <v>40452</v>
      </c>
      <c r="I53" s="64">
        <v>42643</v>
      </c>
      <c r="J53" s="48" t="e" cm="1">
        <f t="array" ref="J53">MAX((MIN(REPORTING_PERIOD_END_DATE, ZONE_OCCUPANCY_END_DATE)-MAX(ZONE_OCCUPANCY_START_DATE, REPORTING_PERIOD_START_DATE)+1),0)/REPORTING_PERIOD_DURATION</f>
        <v>#NAME?</v>
      </c>
      <c r="K53" s="47" t="e">
        <f t="shared" si="13"/>
        <v>#NAME?</v>
      </c>
      <c r="L53" s="5" t="e">
        <f t="shared" si="14"/>
        <v>#NAME?</v>
      </c>
      <c r="M53" s="19">
        <v>520</v>
      </c>
      <c r="N53" s="19">
        <v>0</v>
      </c>
      <c r="O53" s="19">
        <v>0</v>
      </c>
      <c r="P53" s="19">
        <v>0</v>
      </c>
      <c r="Q53" s="19">
        <v>0</v>
      </c>
      <c r="R53" s="6">
        <v>520</v>
      </c>
      <c r="S53" s="52">
        <f t="shared" si="10"/>
        <v>8.8596153846153847</v>
      </c>
      <c r="T53" s="5" t="s">
        <v>1515</v>
      </c>
    </row>
    <row r="54" spans="1:20" x14ac:dyDescent="0.3">
      <c r="A54" s="4" t="s">
        <v>1424</v>
      </c>
      <c r="C54" s="13" t="str">
        <f t="shared" si="9"/>
        <v>Paris Presbourg</v>
      </c>
      <c r="D54" s="17" t="s">
        <v>6</v>
      </c>
      <c r="E54" s="9" t="str">
        <f t="shared" si="11"/>
        <v>Prévu</v>
      </c>
      <c r="F54" s="42">
        <v>7421</v>
      </c>
      <c r="G54" s="5" t="e">
        <f t="shared" si="12"/>
        <v>#NAME?</v>
      </c>
      <c r="H54" s="64">
        <v>41785</v>
      </c>
      <c r="I54" s="64">
        <v>42522</v>
      </c>
      <c r="J54" s="48" t="e" cm="1">
        <f t="array" ref="J54">MAX((MIN(REPORTING_PERIOD_END_DATE, ZONE_OCCUPANCY_END_DATE)-MAX(ZONE_OCCUPANCY_START_DATE, REPORTING_PERIOD_START_DATE)+1),0)/REPORTING_PERIOD_DURATION</f>
        <v>#NAME?</v>
      </c>
      <c r="K54" s="47" t="e">
        <f t="shared" si="13"/>
        <v>#NAME?</v>
      </c>
      <c r="L54" s="5" t="e">
        <f t="shared" si="14"/>
        <v>#NAME?</v>
      </c>
      <c r="M54" s="19">
        <v>118.26</v>
      </c>
      <c r="N54" s="19">
        <v>16.739999999999998</v>
      </c>
      <c r="O54" s="19">
        <v>0</v>
      </c>
      <c r="P54" s="19">
        <v>0</v>
      </c>
      <c r="Q54" s="19">
        <v>0</v>
      </c>
      <c r="R54" s="6">
        <v>135</v>
      </c>
      <c r="S54" s="52">
        <f t="shared" si="10"/>
        <v>54.970370370370368</v>
      </c>
      <c r="T54" s="5" t="s">
        <v>1515</v>
      </c>
    </row>
    <row r="55" spans="1:20" x14ac:dyDescent="0.3">
      <c r="A55" s="4" t="s">
        <v>1532</v>
      </c>
      <c r="B55" s="5" t="s">
        <v>10</v>
      </c>
      <c r="C55" s="13" t="str">
        <f t="shared" si="9"/>
        <v>Paris Puteaux DC</v>
      </c>
      <c r="D55" s="17" t="s">
        <v>11</v>
      </c>
      <c r="E55" s="9" t="str">
        <f t="shared" si="11"/>
        <v>Prévu</v>
      </c>
      <c r="F55" s="28"/>
      <c r="G55" s="5" t="e">
        <f t="shared" si="12"/>
        <v>#NAME?</v>
      </c>
      <c r="H55" s="64">
        <v>39873</v>
      </c>
      <c r="I55" s="49">
        <v>42369</v>
      </c>
      <c r="J55" s="48" t="e" cm="1">
        <f t="array" ref="J55">MAX((MIN(REPORTING_PERIOD_END_DATE, ZONE_OCCUPANCY_END_DATE)-MAX(ZONE_OCCUPANCY_START_DATE, REPORTING_PERIOD_START_DATE)+1),0)/REPORTING_PERIOD_DURATION</f>
        <v>#NAME?</v>
      </c>
      <c r="K55" s="47" t="e">
        <f t="shared" si="13"/>
        <v>#NAME?</v>
      </c>
      <c r="L55" s="5" t="e">
        <f t="shared" si="14"/>
        <v>#NAME?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6">
        <v>0</v>
      </c>
      <c r="S55" s="52"/>
      <c r="T55" s="5"/>
    </row>
    <row r="56" spans="1:20" x14ac:dyDescent="0.3">
      <c r="A56" s="4" t="s">
        <v>1428</v>
      </c>
      <c r="C56" s="13" t="str">
        <f t="shared" si="9"/>
        <v>Paris Puteaux Godefroy</v>
      </c>
      <c r="D56" s="17" t="s">
        <v>6</v>
      </c>
      <c r="E56" s="9" t="str">
        <f t="shared" si="11"/>
        <v>Prévu</v>
      </c>
      <c r="F56" s="28">
        <v>3185</v>
      </c>
      <c r="G56" s="5" t="e">
        <f t="shared" si="12"/>
        <v>#NAME?</v>
      </c>
      <c r="H56" s="64">
        <v>39873</v>
      </c>
      <c r="I56" s="66">
        <v>42362</v>
      </c>
      <c r="J56" s="48" t="e" cm="1">
        <f t="array" ref="J56">MAX((MIN(REPORTING_PERIOD_END_DATE, ZONE_OCCUPANCY_END_DATE)-MAX(ZONE_OCCUPANCY_START_DATE, REPORTING_PERIOD_START_DATE)+1),0)/REPORTING_PERIOD_DURATION</f>
        <v>#NAME?</v>
      </c>
      <c r="K56" s="47" t="e">
        <f t="shared" si="13"/>
        <v>#NAME?</v>
      </c>
      <c r="L56" s="5" t="e">
        <f t="shared" si="14"/>
        <v>#NAME?</v>
      </c>
      <c r="M56" s="19">
        <v>0</v>
      </c>
      <c r="N56" s="19">
        <v>0</v>
      </c>
      <c r="O56" s="19">
        <v>269</v>
      </c>
      <c r="P56" s="19">
        <v>0</v>
      </c>
      <c r="Q56" s="19">
        <v>0</v>
      </c>
      <c r="R56" s="6">
        <v>269</v>
      </c>
      <c r="S56" s="52">
        <f t="shared" ref="S56:S92" si="15">F56/R56</f>
        <v>11.840148698884759</v>
      </c>
      <c r="T56" s="5" t="s">
        <v>1515</v>
      </c>
    </row>
    <row r="57" spans="1:20" x14ac:dyDescent="0.3">
      <c r="A57" s="4" t="s">
        <v>1432</v>
      </c>
      <c r="B57" s="34" t="s">
        <v>1533</v>
      </c>
      <c r="C57" s="13" t="str">
        <f t="shared" si="9"/>
        <v>Paris Puteaux Pavillons 1+2</v>
      </c>
      <c r="D57" s="17" t="s">
        <v>0</v>
      </c>
      <c r="E57" s="9" t="str">
        <f t="shared" si="11"/>
        <v>Prévu</v>
      </c>
      <c r="F57" s="28">
        <f>SUM(F58:F59)</f>
        <v>7900</v>
      </c>
      <c r="G57" s="5" t="e">
        <f t="shared" si="12"/>
        <v>#NAME?</v>
      </c>
      <c r="H57" s="64">
        <v>41091</v>
      </c>
      <c r="I57" s="49">
        <v>42369</v>
      </c>
      <c r="J57" s="48" t="e" cm="1">
        <f t="array" ref="J57">MAX((MIN(REPORTING_PERIOD_END_DATE, ZONE_OCCUPANCY_END_DATE)-MAX(ZONE_OCCUPANCY_START_DATE, REPORTING_PERIOD_START_DATE)+1),0)/REPORTING_PERIOD_DURATION</f>
        <v>#NAME?</v>
      </c>
      <c r="K57" s="47" t="e">
        <f t="shared" si="13"/>
        <v>#NAME?</v>
      </c>
      <c r="L57" s="5" t="e">
        <f t="shared" si="14"/>
        <v>#NAME?</v>
      </c>
      <c r="M57" s="19">
        <v>46.009999999999984</v>
      </c>
      <c r="N57" s="19">
        <v>0</v>
      </c>
      <c r="O57" s="19">
        <v>0</v>
      </c>
      <c r="P57" s="19">
        <v>0</v>
      </c>
      <c r="Q57" s="19">
        <v>488.99</v>
      </c>
      <c r="R57" s="130" t="e">
        <f>SUM(R58:R59)</f>
        <v>#REF!</v>
      </c>
      <c r="S57" s="52" t="e">
        <f t="shared" si="15"/>
        <v>#REF!</v>
      </c>
      <c r="T57" s="5" t="s">
        <v>1515</v>
      </c>
    </row>
    <row r="58" spans="1:20" x14ac:dyDescent="0.3">
      <c r="A58" s="4" t="s">
        <v>1432</v>
      </c>
      <c r="B58" s="5">
        <v>1</v>
      </c>
      <c r="C58" s="13" t="str">
        <f t="shared" si="9"/>
        <v>Paris Puteaux Pavillons 1</v>
      </c>
      <c r="D58" s="17" t="s">
        <v>6</v>
      </c>
      <c r="E58" s="9" t="str">
        <f t="shared" si="11"/>
        <v>Prévu</v>
      </c>
      <c r="F58" s="28">
        <v>3350</v>
      </c>
      <c r="G58" s="5" t="e">
        <f t="shared" si="12"/>
        <v>#NAME?</v>
      </c>
      <c r="H58" s="64">
        <v>41091</v>
      </c>
      <c r="I58" s="49">
        <v>42369</v>
      </c>
      <c r="J58" s="48" t="e" cm="1">
        <f t="array" ref="J58">MAX((MIN(REPORTING_PERIOD_END_DATE, ZONE_OCCUPANCY_END_DATE)-MAX(ZONE_OCCUPANCY_START_DATE, REPORTING_PERIOD_START_DATE)+1),0)/REPORTING_PERIOD_DURATION</f>
        <v>#NAME?</v>
      </c>
      <c r="K58" s="47" t="e">
        <f t="shared" si="13"/>
        <v>#NAME?</v>
      </c>
      <c r="L58" s="5" t="e">
        <f t="shared" si="14"/>
        <v>#NAME?</v>
      </c>
      <c r="M58" s="19">
        <v>46.009999999999984</v>
      </c>
      <c r="N58" s="19">
        <v>0</v>
      </c>
      <c r="O58" s="19">
        <v>0</v>
      </c>
      <c r="P58" s="19">
        <v>0</v>
      </c>
      <c r="Q58" s="19">
        <v>488.99</v>
      </c>
      <c r="R58" s="71" t="e">
        <f>F58/#REF!*#REF!</f>
        <v>#REF!</v>
      </c>
      <c r="S58" s="52" t="e">
        <f t="shared" si="15"/>
        <v>#REF!</v>
      </c>
      <c r="T58" s="5" t="s">
        <v>1515</v>
      </c>
    </row>
    <row r="59" spans="1:20" x14ac:dyDescent="0.3">
      <c r="A59" s="4" t="s">
        <v>1432</v>
      </c>
      <c r="B59" s="5">
        <v>2</v>
      </c>
      <c r="C59" s="13" t="str">
        <f t="shared" si="9"/>
        <v>Paris Puteaux Pavillons 2</v>
      </c>
      <c r="D59" s="17" t="s">
        <v>6</v>
      </c>
      <c r="E59" s="9" t="str">
        <f t="shared" si="11"/>
        <v>Prévu</v>
      </c>
      <c r="F59" s="42">
        <v>4550</v>
      </c>
      <c r="G59" s="5" t="e">
        <f t="shared" si="12"/>
        <v>#NAME?</v>
      </c>
      <c r="H59" s="64">
        <v>41091</v>
      </c>
      <c r="I59" s="49">
        <v>42369</v>
      </c>
      <c r="J59" s="48" t="e" cm="1">
        <f t="array" ref="J59">MAX((MIN(REPORTING_PERIOD_END_DATE, ZONE_OCCUPANCY_END_DATE)-MAX(ZONE_OCCUPANCY_START_DATE, REPORTING_PERIOD_START_DATE)+1),0)/REPORTING_PERIOD_DURATION</f>
        <v>#NAME?</v>
      </c>
      <c r="K59" s="47" t="e">
        <f t="shared" si="13"/>
        <v>#NAME?</v>
      </c>
      <c r="L59" s="5" t="e">
        <f t="shared" si="14"/>
        <v>#NAME?</v>
      </c>
      <c r="M59" s="19">
        <v>46.009999999999984</v>
      </c>
      <c r="N59" s="19">
        <v>0</v>
      </c>
      <c r="O59" s="19">
        <v>0</v>
      </c>
      <c r="P59" s="19">
        <v>0</v>
      </c>
      <c r="Q59" s="19">
        <v>488.99</v>
      </c>
      <c r="R59" s="71" t="e">
        <f>F59/#REF!*#REF!</f>
        <v>#REF!</v>
      </c>
      <c r="S59" s="52" t="e">
        <f t="shared" si="15"/>
        <v>#REF!</v>
      </c>
      <c r="T59" s="5" t="s">
        <v>1515</v>
      </c>
    </row>
    <row r="60" spans="1:20" x14ac:dyDescent="0.3">
      <c r="A60" s="4" t="s">
        <v>1435</v>
      </c>
      <c r="B60" s="5" t="s">
        <v>29</v>
      </c>
      <c r="C60" s="13" t="str">
        <f t="shared" si="9"/>
        <v>Paris Manhattan C</v>
      </c>
      <c r="D60" s="17" t="s">
        <v>6</v>
      </c>
      <c r="E60" s="9" t="str">
        <f t="shared" si="11"/>
        <v>Prévu</v>
      </c>
      <c r="F60" s="28">
        <v>10870</v>
      </c>
      <c r="G60" s="5" t="e">
        <f t="shared" si="12"/>
        <v>#NAME?</v>
      </c>
      <c r="H60" s="64">
        <v>41983</v>
      </c>
      <c r="I60" s="64">
        <v>44377</v>
      </c>
      <c r="J60" s="48" t="e" cm="1">
        <f t="array" ref="J60">MAX((MIN(REPORTING_PERIOD_END_DATE, ZONE_OCCUPANCY_END_DATE)-MAX(ZONE_OCCUPANCY_START_DATE, REPORTING_PERIOD_START_DATE)+1),0)/REPORTING_PERIOD_DURATION</f>
        <v>#NAME?</v>
      </c>
      <c r="K60" s="47" t="e">
        <f t="shared" si="13"/>
        <v>#NAME?</v>
      </c>
      <c r="L60" s="5" t="e">
        <f t="shared" si="14"/>
        <v>#NAME?</v>
      </c>
      <c r="M60" s="19">
        <v>763.62</v>
      </c>
      <c r="N60" s="19">
        <v>215.38</v>
      </c>
      <c r="O60" s="19">
        <v>0</v>
      </c>
      <c r="P60" s="19">
        <v>0</v>
      </c>
      <c r="Q60" s="19">
        <v>0</v>
      </c>
      <c r="R60" s="6">
        <v>979</v>
      </c>
      <c r="S60" s="52">
        <f t="shared" si="15"/>
        <v>11.103166496424924</v>
      </c>
      <c r="T60" s="5" t="s">
        <v>1515</v>
      </c>
    </row>
    <row r="61" spans="1:20" x14ac:dyDescent="0.3">
      <c r="A61" s="4" t="s">
        <v>1435</v>
      </c>
      <c r="B61" s="5" t="s">
        <v>39</v>
      </c>
      <c r="C61" s="13" t="str">
        <f t="shared" si="9"/>
        <v>Paris Manhattan N</v>
      </c>
      <c r="D61" s="17" t="s">
        <v>6</v>
      </c>
      <c r="E61" s="9" t="str">
        <f t="shared" si="11"/>
        <v>Prévu</v>
      </c>
      <c r="F61" s="28">
        <v>10870</v>
      </c>
      <c r="G61" s="5" t="e">
        <f t="shared" si="12"/>
        <v>#NAME?</v>
      </c>
      <c r="H61" s="64">
        <v>42186</v>
      </c>
      <c r="I61" s="64">
        <v>44377</v>
      </c>
      <c r="J61" s="48" t="e" cm="1">
        <f t="array" ref="J61">MAX((MIN(REPORTING_PERIOD_END_DATE, ZONE_OCCUPANCY_END_DATE)-MAX(ZONE_OCCUPANCY_START_DATE, REPORTING_PERIOD_START_DATE)+1),0)/REPORTING_PERIOD_DURATION</f>
        <v>#NAME?</v>
      </c>
      <c r="K61" s="47" t="e">
        <f t="shared" si="13"/>
        <v>#NAME?</v>
      </c>
      <c r="L61" s="5" t="e">
        <f t="shared" si="14"/>
        <v>#NAME?</v>
      </c>
      <c r="M61" s="19">
        <v>763.62</v>
      </c>
      <c r="N61" s="19">
        <v>215.38</v>
      </c>
      <c r="O61" s="19">
        <v>0</v>
      </c>
      <c r="P61" s="19">
        <v>0</v>
      </c>
      <c r="Q61" s="19">
        <v>0</v>
      </c>
      <c r="R61" s="6">
        <v>979</v>
      </c>
      <c r="S61" s="52">
        <f t="shared" si="15"/>
        <v>11.103166496424924</v>
      </c>
      <c r="T61" s="5" t="s">
        <v>1515</v>
      </c>
    </row>
    <row r="62" spans="1:20" x14ac:dyDescent="0.3">
      <c r="A62" s="4" t="s">
        <v>1438</v>
      </c>
      <c r="C62" s="13" t="str">
        <f t="shared" si="9"/>
        <v>Paris Tour Mattei</v>
      </c>
      <c r="D62" s="17" t="s">
        <v>6</v>
      </c>
      <c r="E62" s="9" t="str">
        <f t="shared" si="11"/>
        <v>Prévu</v>
      </c>
      <c r="F62" s="28">
        <v>3897</v>
      </c>
      <c r="G62" s="5" t="e">
        <f t="shared" si="12"/>
        <v>#NAME?</v>
      </c>
      <c r="H62" s="64">
        <v>38794</v>
      </c>
      <c r="I62" s="64" t="s">
        <v>1520</v>
      </c>
      <c r="J62" s="48" t="e" cm="1">
        <f t="array" ref="J62">MAX((MIN(REPORTING_PERIOD_END_DATE, ZONE_OCCUPANCY_END_DATE)-MAX(ZONE_OCCUPANCY_START_DATE, REPORTING_PERIOD_START_DATE)+1),0)/REPORTING_PERIOD_DURATION</f>
        <v>#NAME?</v>
      </c>
      <c r="K62" s="47" t="e">
        <f t="shared" si="13"/>
        <v>#NAME?</v>
      </c>
      <c r="L62" s="5" t="e">
        <f t="shared" si="14"/>
        <v>#NAME?</v>
      </c>
      <c r="M62" s="19">
        <v>223</v>
      </c>
      <c r="N62" s="19">
        <v>0</v>
      </c>
      <c r="O62" s="19">
        <v>0</v>
      </c>
      <c r="P62" s="19">
        <v>0</v>
      </c>
      <c r="Q62" s="19">
        <v>0</v>
      </c>
      <c r="R62" s="6">
        <v>223</v>
      </c>
      <c r="S62" s="52">
        <f t="shared" si="15"/>
        <v>17.475336322869953</v>
      </c>
      <c r="T62" s="5" t="s">
        <v>1515</v>
      </c>
    </row>
    <row r="63" spans="1:20" x14ac:dyDescent="0.3">
      <c r="A63" s="4" t="s">
        <v>1441</v>
      </c>
      <c r="B63" s="5" t="s">
        <v>25</v>
      </c>
      <c r="C63" s="13" t="str">
        <f t="shared" si="9"/>
        <v>Paris Triangle HRA</v>
      </c>
      <c r="D63" s="17" t="s">
        <v>6</v>
      </c>
      <c r="E63" s="9" t="str">
        <f t="shared" si="11"/>
        <v>Prévu</v>
      </c>
      <c r="F63" s="28">
        <v>3627</v>
      </c>
      <c r="G63" s="5" t="e">
        <f t="shared" si="12"/>
        <v>#NAME?</v>
      </c>
      <c r="H63" s="64">
        <v>41760</v>
      </c>
      <c r="I63" s="64">
        <v>42916</v>
      </c>
      <c r="J63" s="48" t="e" cm="1">
        <f t="array" ref="J63">MAX((MIN(REPORTING_PERIOD_END_DATE, ZONE_OCCUPANCY_END_DATE)-MAX(ZONE_OCCUPANCY_START_DATE, REPORTING_PERIOD_START_DATE)+1),0)/REPORTING_PERIOD_DURATION</f>
        <v>#NAME?</v>
      </c>
      <c r="K63" s="47" t="e">
        <f t="shared" si="13"/>
        <v>#NAME?</v>
      </c>
      <c r="L63" s="5" t="e">
        <f t="shared" si="14"/>
        <v>#NAME?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6">
        <v>309</v>
      </c>
      <c r="S63" s="52">
        <f t="shared" si="15"/>
        <v>11.737864077669903</v>
      </c>
      <c r="T63" s="5" t="s">
        <v>1515</v>
      </c>
    </row>
    <row r="64" spans="1:20" x14ac:dyDescent="0.3">
      <c r="A64" s="4" t="s">
        <v>1534</v>
      </c>
      <c r="C64" s="13" t="str">
        <f t="shared" si="9"/>
        <v>Paris Velizy Dautier</v>
      </c>
      <c r="D64" s="17" t="s">
        <v>6</v>
      </c>
      <c r="E64" s="9" t="str">
        <f t="shared" si="11"/>
        <v>Prévu</v>
      </c>
      <c r="F64" s="42">
        <v>8041</v>
      </c>
      <c r="G64" s="5" t="e">
        <f t="shared" si="12"/>
        <v>#NAME?</v>
      </c>
      <c r="H64" s="64">
        <v>40904</v>
      </c>
      <c r="I64" s="64">
        <v>44191</v>
      </c>
      <c r="J64" s="48" t="e" cm="1">
        <f t="array" ref="J64">MAX((MIN(REPORTING_PERIOD_END_DATE, ZONE_OCCUPANCY_END_DATE)-MAX(ZONE_OCCUPANCY_START_DATE, REPORTING_PERIOD_START_DATE)+1),0)/REPORTING_PERIOD_DURATION</f>
        <v>#NAME?</v>
      </c>
      <c r="K64" s="47" t="e">
        <f t="shared" si="13"/>
        <v>#NAME?</v>
      </c>
      <c r="L64" s="5" t="e">
        <f t="shared" si="14"/>
        <v>#NAME?</v>
      </c>
      <c r="M64" s="19">
        <v>100</v>
      </c>
      <c r="N64" s="19">
        <v>86</v>
      </c>
      <c r="O64" s="19">
        <v>0</v>
      </c>
      <c r="P64" s="19">
        <v>14.000000000000002</v>
      </c>
      <c r="Q64" s="19">
        <v>0</v>
      </c>
      <c r="R64" s="45">
        <v>200</v>
      </c>
      <c r="S64" s="54">
        <f t="shared" si="15"/>
        <v>40.204999999999998</v>
      </c>
      <c r="T64" s="5" t="s">
        <v>1515</v>
      </c>
    </row>
    <row r="65" spans="1:20" x14ac:dyDescent="0.3">
      <c r="A65" s="4" t="s">
        <v>1535</v>
      </c>
      <c r="C65" s="13" t="str">
        <f t="shared" si="9"/>
        <v>Pau Helioparc</v>
      </c>
      <c r="D65" s="17" t="s">
        <v>6</v>
      </c>
      <c r="E65" s="9" t="str">
        <f t="shared" si="11"/>
        <v>Prévu</v>
      </c>
      <c r="F65" s="42">
        <v>423</v>
      </c>
      <c r="G65" s="5" t="e">
        <f t="shared" si="12"/>
        <v>#NAME?</v>
      </c>
      <c r="H65" s="64">
        <v>36770</v>
      </c>
      <c r="I65" s="64" t="s">
        <v>1520</v>
      </c>
      <c r="J65" s="48" t="e" cm="1">
        <f t="array" ref="J65">MAX((MIN(REPORTING_PERIOD_END_DATE, ZONE_OCCUPANCY_END_DATE)-MAX(ZONE_OCCUPANCY_START_DATE, REPORTING_PERIOD_START_DATE)+1),0)/REPORTING_PERIOD_DURATION</f>
        <v>#NAME?</v>
      </c>
      <c r="K65" s="47" t="e">
        <f t="shared" si="13"/>
        <v>#NAME?</v>
      </c>
      <c r="L65" s="5" t="e">
        <f t="shared" si="14"/>
        <v>#NAME?</v>
      </c>
      <c r="M65" s="19">
        <v>32</v>
      </c>
      <c r="N65" s="19">
        <v>0</v>
      </c>
      <c r="O65" s="19">
        <v>0</v>
      </c>
      <c r="P65" s="19">
        <v>0</v>
      </c>
      <c r="Q65" s="19">
        <v>0</v>
      </c>
      <c r="R65" s="19">
        <v>32</v>
      </c>
      <c r="S65" s="52">
        <f t="shared" si="15"/>
        <v>13.21875</v>
      </c>
      <c r="T65" s="5" t="s">
        <v>1515</v>
      </c>
    </row>
    <row r="66" spans="1:20" x14ac:dyDescent="0.3">
      <c r="A66" s="4" t="s">
        <v>1449</v>
      </c>
      <c r="C66" s="13" t="str">
        <f t="shared" si="9"/>
        <v>Pau Lilas</v>
      </c>
      <c r="D66" s="17" t="s">
        <v>6</v>
      </c>
      <c r="E66" s="9" t="str">
        <f t="shared" si="11"/>
        <v>Prévu</v>
      </c>
      <c r="F66" s="28">
        <v>330</v>
      </c>
      <c r="G66" s="5" t="e">
        <f t="shared" si="12"/>
        <v>#NAME?</v>
      </c>
      <c r="H66" s="64">
        <v>40734</v>
      </c>
      <c r="I66" s="64">
        <v>42925</v>
      </c>
      <c r="J66" s="48" t="e" cm="1">
        <f t="array" ref="J66">MAX((MIN(REPORTING_PERIOD_END_DATE, ZONE_OCCUPANCY_END_DATE)-MAX(ZONE_OCCUPANCY_START_DATE, REPORTING_PERIOD_START_DATE)+1),0)/REPORTING_PERIOD_DURATION</f>
        <v>#NAME?</v>
      </c>
      <c r="K66" s="47" t="e">
        <f t="shared" si="13"/>
        <v>#NAME?</v>
      </c>
      <c r="L66" s="5" t="e">
        <f t="shared" si="14"/>
        <v>#NAME?</v>
      </c>
      <c r="M66" s="19">
        <v>28</v>
      </c>
      <c r="N66" s="19">
        <v>0</v>
      </c>
      <c r="O66" s="19">
        <v>0</v>
      </c>
      <c r="P66" s="19">
        <v>0</v>
      </c>
      <c r="Q66" s="19">
        <v>0</v>
      </c>
      <c r="R66" s="6">
        <v>28</v>
      </c>
      <c r="S66" s="52">
        <f t="shared" si="15"/>
        <v>11.785714285714286</v>
      </c>
      <c r="T66" s="5" t="s">
        <v>1515</v>
      </c>
    </row>
    <row r="67" spans="1:20" x14ac:dyDescent="0.3">
      <c r="A67" s="4" t="s">
        <v>1536</v>
      </c>
      <c r="B67" s="5" t="s">
        <v>1537</v>
      </c>
      <c r="C67" s="13" t="str">
        <f t="shared" si="9"/>
        <v>Rennes Cesson Bât F</v>
      </c>
      <c r="D67" s="17" t="s">
        <v>6</v>
      </c>
      <c r="E67" s="9" t="str">
        <f t="shared" si="11"/>
        <v>Prévu</v>
      </c>
      <c r="F67" s="37">
        <v>800</v>
      </c>
      <c r="G67" s="5" t="e">
        <f t="shared" si="12"/>
        <v>#NAME?</v>
      </c>
      <c r="H67" s="64">
        <v>39448</v>
      </c>
      <c r="I67" s="64">
        <v>42735</v>
      </c>
      <c r="J67" s="48" t="e" cm="1">
        <f t="array" ref="J67">MAX((MIN(REPORTING_PERIOD_END_DATE, ZONE_OCCUPANCY_END_DATE)-MAX(ZONE_OCCUPANCY_START_DATE, REPORTING_PERIOD_START_DATE)+1),0)/REPORTING_PERIOD_DURATION</f>
        <v>#NAME?</v>
      </c>
      <c r="K67" s="47" t="e">
        <f t="shared" si="13"/>
        <v>#NAME?</v>
      </c>
      <c r="L67" s="5" t="e">
        <f t="shared" si="14"/>
        <v>#NAME?</v>
      </c>
      <c r="M67" s="19">
        <f>$S67*S67</f>
        <v>65.299459238853188</v>
      </c>
      <c r="N67" s="19">
        <v>34</v>
      </c>
      <c r="O67" s="19">
        <f>$S67*U67</f>
        <v>0</v>
      </c>
      <c r="P67" s="19">
        <f>$S67*V67</f>
        <v>0</v>
      </c>
      <c r="Q67" s="19">
        <f>$S67*W67</f>
        <v>0</v>
      </c>
      <c r="R67" s="93">
        <v>99</v>
      </c>
      <c r="S67" s="52">
        <f t="shared" si="15"/>
        <v>8.0808080808080813</v>
      </c>
      <c r="T67" s="5" t="s">
        <v>1515</v>
      </c>
    </row>
    <row r="68" spans="1:20" x14ac:dyDescent="0.3">
      <c r="A68" s="4" t="s">
        <v>1455</v>
      </c>
      <c r="C68" s="13" t="str">
        <f t="shared" si="9"/>
        <v>Rennes Chartres de Bretagne</v>
      </c>
      <c r="D68" s="17" t="s">
        <v>6</v>
      </c>
      <c r="E68" s="9" t="str">
        <f t="shared" si="11"/>
        <v>Prévu</v>
      </c>
      <c r="F68" s="42">
        <v>1300</v>
      </c>
      <c r="G68" s="5" t="e">
        <f t="shared" si="12"/>
        <v>#NAME?</v>
      </c>
      <c r="H68" s="64">
        <v>41409</v>
      </c>
      <c r="I68" s="64">
        <v>43600</v>
      </c>
      <c r="J68" s="48" t="e" cm="1">
        <f t="array" ref="J68">MAX((MIN(REPORTING_PERIOD_END_DATE, ZONE_OCCUPANCY_END_DATE)-MAX(ZONE_OCCUPANCY_START_DATE, REPORTING_PERIOD_START_DATE)+1),0)/REPORTING_PERIOD_DURATION</f>
        <v>#NAME?</v>
      </c>
      <c r="K68" s="47" t="e">
        <f t="shared" si="13"/>
        <v>#NAME?</v>
      </c>
      <c r="L68" s="5" t="e">
        <f t="shared" si="14"/>
        <v>#NAME?</v>
      </c>
      <c r="M68" s="19">
        <v>87</v>
      </c>
      <c r="N68" s="19">
        <v>0</v>
      </c>
      <c r="O68" s="19">
        <v>0</v>
      </c>
      <c r="P68" s="19">
        <v>0</v>
      </c>
      <c r="Q68" s="19">
        <v>0</v>
      </c>
      <c r="R68" s="6">
        <v>87</v>
      </c>
      <c r="S68" s="52">
        <f t="shared" si="15"/>
        <v>14.942528735632184</v>
      </c>
      <c r="T68" s="5" t="s">
        <v>1515</v>
      </c>
    </row>
    <row r="69" spans="1:20" x14ac:dyDescent="0.3">
      <c r="A69" s="4" t="s">
        <v>1538</v>
      </c>
      <c r="B69" s="21"/>
      <c r="C69" s="13" t="str">
        <f t="shared" si="9"/>
        <v>Rennes Osiris</v>
      </c>
      <c r="D69" s="17" t="s">
        <v>6</v>
      </c>
      <c r="E69" s="9" t="str">
        <f t="shared" si="11"/>
        <v>Prévu</v>
      </c>
      <c r="F69" s="28">
        <v>1500</v>
      </c>
      <c r="G69" s="5" t="e">
        <f t="shared" si="12"/>
        <v>#NAME?</v>
      </c>
      <c r="H69" s="64">
        <v>41927</v>
      </c>
      <c r="I69" s="64">
        <v>43022</v>
      </c>
      <c r="J69" s="48" t="e" cm="1">
        <f t="array" ref="J69">MAX((MIN(REPORTING_PERIOD_END_DATE, ZONE_OCCUPANCY_END_DATE)-MAX(ZONE_OCCUPANCY_START_DATE, REPORTING_PERIOD_START_DATE)+1),0)/REPORTING_PERIOD_DURATION</f>
        <v>#NAME?</v>
      </c>
      <c r="K69" s="47" t="e">
        <f t="shared" si="13"/>
        <v>#NAME?</v>
      </c>
      <c r="L69" s="5" t="e">
        <f t="shared" si="14"/>
        <v>#NAME?</v>
      </c>
      <c r="M69" s="19">
        <v>137.78</v>
      </c>
      <c r="N69" s="19">
        <v>0</v>
      </c>
      <c r="O69" s="19">
        <v>0</v>
      </c>
      <c r="P69" s="19">
        <v>28.220000000000002</v>
      </c>
      <c r="Q69" s="19">
        <v>0</v>
      </c>
      <c r="R69" s="6">
        <v>166</v>
      </c>
      <c r="S69" s="52">
        <f t="shared" si="15"/>
        <v>9.0361445783132535</v>
      </c>
      <c r="T69" s="5" t="s">
        <v>1515</v>
      </c>
    </row>
    <row r="70" spans="1:20" x14ac:dyDescent="0.3">
      <c r="A70" s="4" t="s">
        <v>1461</v>
      </c>
      <c r="B70" s="21" t="s">
        <v>1539</v>
      </c>
      <c r="C70" s="13" t="str">
        <f t="shared" si="9"/>
        <v>Rennes Saint Grégoire Bât S</v>
      </c>
      <c r="D70" s="17" t="s">
        <v>6</v>
      </c>
      <c r="E70" s="9" t="str">
        <f t="shared" si="11"/>
        <v>Prévu</v>
      </c>
      <c r="F70" s="28">
        <v>2650</v>
      </c>
      <c r="G70" s="5" t="e">
        <f t="shared" si="12"/>
        <v>#NAME?</v>
      </c>
      <c r="H70" s="64">
        <v>41640</v>
      </c>
      <c r="I70" s="64">
        <v>43830</v>
      </c>
      <c r="J70" s="48" t="e" cm="1">
        <f t="array" ref="J70">MAX((MIN(REPORTING_PERIOD_END_DATE, ZONE_OCCUPANCY_END_DATE)-MAX(ZONE_OCCUPANCY_START_DATE, REPORTING_PERIOD_START_DATE)+1),0)/REPORTING_PERIOD_DURATION</f>
        <v>#NAME?</v>
      </c>
      <c r="K70" s="47" t="e">
        <f t="shared" si="13"/>
        <v>#NAME?</v>
      </c>
      <c r="L70" s="5" t="e">
        <f t="shared" si="14"/>
        <v>#NAME?</v>
      </c>
      <c r="M70" s="19">
        <v>374.3</v>
      </c>
      <c r="N70" s="19">
        <v>0</v>
      </c>
      <c r="O70" s="19">
        <v>0</v>
      </c>
      <c r="P70" s="19">
        <v>5.7</v>
      </c>
      <c r="Q70" s="19">
        <v>0</v>
      </c>
      <c r="R70" s="6">
        <v>380</v>
      </c>
      <c r="S70" s="52">
        <f t="shared" si="15"/>
        <v>6.9736842105263159</v>
      </c>
      <c r="T70" s="5" t="s">
        <v>1515</v>
      </c>
    </row>
    <row r="71" spans="1:20" x14ac:dyDescent="0.3">
      <c r="A71" s="4" t="s">
        <v>1461</v>
      </c>
      <c r="B71" s="5" t="s">
        <v>1540</v>
      </c>
      <c r="C71" s="13" t="str">
        <f t="shared" si="9"/>
        <v>Rennes Saint Grégoire Bât V</v>
      </c>
      <c r="D71" s="17" t="s">
        <v>11</v>
      </c>
      <c r="E71" s="9" t="str">
        <f t="shared" si="11"/>
        <v>Prévu</v>
      </c>
      <c r="F71" s="28">
        <v>1040</v>
      </c>
      <c r="G71" s="5" t="e">
        <f t="shared" si="12"/>
        <v>#NAME?</v>
      </c>
      <c r="H71" s="64">
        <v>41640</v>
      </c>
      <c r="I71" s="64">
        <v>43830</v>
      </c>
      <c r="J71" s="48" t="e" cm="1">
        <f t="array" ref="J71">MAX((MIN(REPORTING_PERIOD_END_DATE, ZONE_OCCUPANCY_END_DATE)-MAX(ZONE_OCCUPANCY_START_DATE, REPORTING_PERIOD_START_DATE)+1),0)/REPORTING_PERIOD_DURATION</f>
        <v>#NAME?</v>
      </c>
      <c r="K71" s="47" t="e">
        <f t="shared" si="13"/>
        <v>#NAME?</v>
      </c>
      <c r="L71" s="5" t="e">
        <f t="shared" si="14"/>
        <v>#NAME?</v>
      </c>
      <c r="M71" s="19">
        <v>78.8</v>
      </c>
      <c r="N71" s="19">
        <v>0</v>
      </c>
      <c r="O71" s="19">
        <v>0</v>
      </c>
      <c r="P71" s="19">
        <v>1.2</v>
      </c>
      <c r="Q71" s="19">
        <v>0</v>
      </c>
      <c r="R71" s="6">
        <v>80</v>
      </c>
      <c r="S71" s="52">
        <f t="shared" si="15"/>
        <v>13</v>
      </c>
      <c r="T71" s="5" t="s">
        <v>1515</v>
      </c>
    </row>
    <row r="72" spans="1:20" x14ac:dyDescent="0.3">
      <c r="A72" s="4" t="s">
        <v>1541</v>
      </c>
      <c r="C72" s="13" t="str">
        <f t="shared" si="9"/>
        <v>Roanne Valmy</v>
      </c>
      <c r="D72" s="17" t="s">
        <v>6</v>
      </c>
      <c r="E72" s="9" t="str">
        <f t="shared" si="11"/>
        <v>Prévu</v>
      </c>
      <c r="F72" s="42">
        <v>4300</v>
      </c>
      <c r="G72" s="5" t="e">
        <f t="shared" si="12"/>
        <v>#NAME?</v>
      </c>
      <c r="H72" s="64">
        <v>41730</v>
      </c>
      <c r="I72" s="64">
        <v>45016</v>
      </c>
      <c r="J72" s="48" t="e" cm="1">
        <f t="array" ref="J72">MAX((MIN(REPORTING_PERIOD_END_DATE, ZONE_OCCUPANCY_END_DATE)-MAX(ZONE_OCCUPANCY_START_DATE, REPORTING_PERIOD_START_DATE)+1),0)/REPORTING_PERIOD_DURATION</f>
        <v>#NAME?</v>
      </c>
      <c r="K72" s="47" t="e">
        <f t="shared" si="13"/>
        <v>#NAME?</v>
      </c>
      <c r="L72" s="5" t="e">
        <f t="shared" si="14"/>
        <v>#NAME?</v>
      </c>
      <c r="M72" s="19">
        <v>0</v>
      </c>
      <c r="N72" s="19">
        <v>0</v>
      </c>
      <c r="O72" s="19">
        <v>0</v>
      </c>
      <c r="P72" s="19">
        <v>350</v>
      </c>
      <c r="Q72" s="19">
        <v>0</v>
      </c>
      <c r="R72" s="45">
        <v>350</v>
      </c>
      <c r="S72" s="52">
        <f t="shared" si="15"/>
        <v>12.285714285714286</v>
      </c>
      <c r="T72" s="5" t="s">
        <v>1515</v>
      </c>
    </row>
    <row r="73" spans="1:20" x14ac:dyDescent="0.3">
      <c r="A73" s="4" t="s">
        <v>1467</v>
      </c>
      <c r="C73" s="13" t="str">
        <f t="shared" si="9"/>
        <v>Rodez</v>
      </c>
      <c r="D73" s="17" t="s">
        <v>6</v>
      </c>
      <c r="E73" s="9" t="str">
        <f t="shared" si="11"/>
        <v>Prévu</v>
      </c>
      <c r="F73" s="28">
        <v>2173</v>
      </c>
      <c r="G73" s="5" t="e">
        <f t="shared" si="12"/>
        <v>#NAME?</v>
      </c>
      <c r="H73" s="64">
        <v>41275</v>
      </c>
      <c r="I73" s="64">
        <v>42369</v>
      </c>
      <c r="J73" s="48" t="e" cm="1">
        <f t="array" ref="J73">MAX((MIN(REPORTING_PERIOD_END_DATE, ZONE_OCCUPANCY_END_DATE)-MAX(ZONE_OCCUPANCY_START_DATE, REPORTING_PERIOD_START_DATE)+1),0)/REPORTING_PERIOD_DURATION</f>
        <v>#NAME?</v>
      </c>
      <c r="K73" s="47" t="e">
        <f t="shared" si="13"/>
        <v>#NAME?</v>
      </c>
      <c r="L73" s="5" t="e">
        <f t="shared" si="14"/>
        <v>#NAME?</v>
      </c>
      <c r="M73" s="19">
        <v>67.86</v>
      </c>
      <c r="N73" s="19">
        <v>106.14</v>
      </c>
      <c r="O73" s="19">
        <v>0</v>
      </c>
      <c r="P73" s="19">
        <v>0</v>
      </c>
      <c r="Q73" s="19">
        <v>0</v>
      </c>
      <c r="R73" s="6">
        <v>174</v>
      </c>
      <c r="S73" s="52">
        <f t="shared" si="15"/>
        <v>12.488505747126437</v>
      </c>
      <c r="T73" s="5" t="s">
        <v>1515</v>
      </c>
    </row>
    <row r="74" spans="1:20" x14ac:dyDescent="0.3">
      <c r="A74" s="4" t="s">
        <v>1471</v>
      </c>
      <c r="C74" s="13" t="str">
        <f t="shared" si="9"/>
        <v>Rouen</v>
      </c>
      <c r="D74" s="17" t="s">
        <v>6</v>
      </c>
      <c r="E74" s="9" t="str">
        <f t="shared" si="11"/>
        <v>Prévu</v>
      </c>
      <c r="F74" s="28">
        <v>522</v>
      </c>
      <c r="G74" s="5" t="e">
        <f t="shared" si="12"/>
        <v>#NAME?</v>
      </c>
      <c r="H74" s="64">
        <v>41730</v>
      </c>
      <c r="I74" s="64">
        <v>45016</v>
      </c>
      <c r="J74" s="48" t="e" cm="1">
        <f t="array" ref="J74">MAX((MIN(REPORTING_PERIOD_END_DATE, ZONE_OCCUPANCY_END_DATE)-MAX(ZONE_OCCUPANCY_START_DATE, REPORTING_PERIOD_START_DATE)+1),0)/REPORTING_PERIOD_DURATION</f>
        <v>#NAME?</v>
      </c>
      <c r="K74" s="47" t="e">
        <f t="shared" si="13"/>
        <v>#NAME?</v>
      </c>
      <c r="L74" s="5" t="e">
        <f t="shared" si="14"/>
        <v>#NAME?</v>
      </c>
      <c r="M74" s="19">
        <v>58</v>
      </c>
      <c r="N74" s="19">
        <v>0</v>
      </c>
      <c r="O74" s="19">
        <v>0</v>
      </c>
      <c r="P74" s="19">
        <v>0</v>
      </c>
      <c r="Q74" s="19">
        <v>0</v>
      </c>
      <c r="R74" s="6">
        <v>58</v>
      </c>
      <c r="S74" s="52">
        <f t="shared" si="15"/>
        <v>9</v>
      </c>
      <c r="T74" s="5" t="s">
        <v>1515</v>
      </c>
    </row>
    <row r="75" spans="1:20" x14ac:dyDescent="0.3">
      <c r="A75" s="4" t="s">
        <v>1542</v>
      </c>
      <c r="B75" s="72" t="s">
        <v>1543</v>
      </c>
      <c r="C75" s="13" t="str">
        <f t="shared" ref="C75:C92" si="16">IF(B75="",A75,CONCATENATE(A75," ",B75))</f>
        <v>Sophia Athéna Bât A+B</v>
      </c>
      <c r="D75" s="17" t="s">
        <v>0</v>
      </c>
      <c r="E75" s="9" t="str">
        <f t="shared" si="11"/>
        <v>Prévu</v>
      </c>
      <c r="F75" s="28">
        <f>F76+F77</f>
        <v>600</v>
      </c>
      <c r="G75" s="5" t="e">
        <f t="shared" si="12"/>
        <v>#NAME?</v>
      </c>
      <c r="H75" s="64">
        <v>39965</v>
      </c>
      <c r="I75" s="64">
        <v>42736</v>
      </c>
      <c r="J75" s="48" t="e" cm="1">
        <f t="array" ref="J75">MAX((MIN(REPORTING_PERIOD_END_DATE, ZONE_OCCUPANCY_END_DATE)-MAX(ZONE_OCCUPANCY_START_DATE, REPORTING_PERIOD_START_DATE)+1),0)/REPORTING_PERIOD_DURATION</f>
        <v>#NAME?</v>
      </c>
      <c r="K75" s="47" t="e">
        <f t="shared" si="13"/>
        <v>#NAME?</v>
      </c>
      <c r="L75" s="5" t="e">
        <f t="shared" si="14"/>
        <v>#NAME?</v>
      </c>
      <c r="M75" s="19">
        <v>64</v>
      </c>
      <c r="N75" s="19">
        <v>0</v>
      </c>
      <c r="O75" s="19">
        <v>0</v>
      </c>
      <c r="P75" s="19">
        <v>0</v>
      </c>
      <c r="Q75" s="19">
        <v>0</v>
      </c>
      <c r="R75" s="20">
        <f>R76+R77</f>
        <v>81</v>
      </c>
      <c r="S75" s="52">
        <f t="shared" si="15"/>
        <v>7.4074074074074074</v>
      </c>
      <c r="T75" s="5" t="s">
        <v>1515</v>
      </c>
    </row>
    <row r="76" spans="1:20" x14ac:dyDescent="0.3">
      <c r="A76" s="4" t="s">
        <v>1542</v>
      </c>
      <c r="B76" s="5" t="s">
        <v>28</v>
      </c>
      <c r="C76" s="13" t="str">
        <f t="shared" si="16"/>
        <v>Sophia Athéna A</v>
      </c>
      <c r="D76" s="17" t="s">
        <v>6</v>
      </c>
      <c r="E76" s="9" t="str">
        <f t="shared" ref="E76:E92" si="17">IFERROR(IF($I76&gt;=$E$3,"Occupé","Fermé"),"Prévu")</f>
        <v>Prévu</v>
      </c>
      <c r="F76" s="28">
        <v>510</v>
      </c>
      <c r="G76" s="5" t="e">
        <f t="shared" ref="G76:G93" si="18">Area_Unit</f>
        <v>#NAME?</v>
      </c>
      <c r="H76" s="64">
        <v>39965</v>
      </c>
      <c r="I76" s="64">
        <v>42736</v>
      </c>
      <c r="J76" s="48" t="e" cm="1">
        <f t="array" ref="J76">MAX((MIN(REPORTING_PERIOD_END_DATE, ZONE_OCCUPANCY_END_DATE)-MAX(ZONE_OCCUPANCY_START_DATE, REPORTING_PERIOD_START_DATE)+1),0)/REPORTING_PERIOD_DURATION</f>
        <v>#NAME?</v>
      </c>
      <c r="K76" s="47" t="e">
        <f t="shared" ref="K76:K92" si="19">J76*F76</f>
        <v>#NAME?</v>
      </c>
      <c r="L76" s="5" t="e">
        <f t="shared" ref="L76:L93" si="20">Area_Unit</f>
        <v>#NAME?</v>
      </c>
      <c r="M76" s="19">
        <v>64</v>
      </c>
      <c r="N76" s="19">
        <v>0</v>
      </c>
      <c r="O76" s="19">
        <v>0</v>
      </c>
      <c r="P76" s="19">
        <v>0</v>
      </c>
      <c r="Q76" s="19">
        <v>0</v>
      </c>
      <c r="R76" s="6">
        <v>64</v>
      </c>
      <c r="S76" s="52">
        <f t="shared" si="15"/>
        <v>7.96875</v>
      </c>
      <c r="T76" s="5" t="s">
        <v>1515</v>
      </c>
    </row>
    <row r="77" spans="1:20" x14ac:dyDescent="0.3">
      <c r="A77" s="4" t="s">
        <v>1542</v>
      </c>
      <c r="B77" s="5" t="s">
        <v>18</v>
      </c>
      <c r="C77" s="13" t="str">
        <f t="shared" si="16"/>
        <v>Sophia Athéna B</v>
      </c>
      <c r="D77" s="17" t="s">
        <v>6</v>
      </c>
      <c r="E77" s="9" t="str">
        <f t="shared" si="17"/>
        <v>Prévu</v>
      </c>
      <c r="F77" s="28">
        <v>90</v>
      </c>
      <c r="G77" s="5" t="e">
        <f t="shared" si="18"/>
        <v>#NAME?</v>
      </c>
      <c r="H77" s="64">
        <v>39965</v>
      </c>
      <c r="I77" s="64">
        <v>42736</v>
      </c>
      <c r="J77" s="48" t="e" cm="1">
        <f t="array" ref="J77">MAX((MIN(REPORTING_PERIOD_END_DATE, ZONE_OCCUPANCY_END_DATE)-MAX(ZONE_OCCUPANCY_START_DATE, REPORTING_PERIOD_START_DATE)+1),0)/REPORTING_PERIOD_DURATION</f>
        <v>#NAME?</v>
      </c>
      <c r="K77" s="47" t="e">
        <f t="shared" si="19"/>
        <v>#NAME?</v>
      </c>
      <c r="L77" s="5" t="e">
        <f t="shared" si="20"/>
        <v>#NAME?</v>
      </c>
      <c r="M77" s="19">
        <v>17</v>
      </c>
      <c r="N77" s="19">
        <v>0</v>
      </c>
      <c r="O77" s="19">
        <v>0</v>
      </c>
      <c r="P77" s="19">
        <v>0</v>
      </c>
      <c r="Q77" s="19">
        <v>0</v>
      </c>
      <c r="R77" s="6">
        <v>17</v>
      </c>
      <c r="S77" s="52">
        <f t="shared" si="15"/>
        <v>5.2941176470588234</v>
      </c>
      <c r="T77" s="5" t="s">
        <v>1515</v>
      </c>
    </row>
    <row r="78" spans="1:20" x14ac:dyDescent="0.3">
      <c r="A78" s="4" t="s">
        <v>1542</v>
      </c>
      <c r="B78" s="5" t="s">
        <v>29</v>
      </c>
      <c r="C78" s="13" t="str">
        <f t="shared" si="16"/>
        <v>Sophia Athéna C</v>
      </c>
      <c r="D78" s="17" t="s">
        <v>6</v>
      </c>
      <c r="E78" s="9" t="str">
        <f t="shared" si="17"/>
        <v>Prévu</v>
      </c>
      <c r="F78" s="28">
        <v>503</v>
      </c>
      <c r="G78" s="5" t="e">
        <f t="shared" si="18"/>
        <v>#NAME?</v>
      </c>
      <c r="H78" s="64">
        <v>39965</v>
      </c>
      <c r="I78" s="64">
        <v>42736</v>
      </c>
      <c r="J78" s="48" t="e" cm="1">
        <f t="array" ref="J78">MAX((MIN(REPORTING_PERIOD_END_DATE, ZONE_OCCUPANCY_END_DATE)-MAX(ZONE_OCCUPANCY_START_DATE, REPORTING_PERIOD_START_DATE)+1),0)/REPORTING_PERIOD_DURATION</f>
        <v>#NAME?</v>
      </c>
      <c r="K78" s="47" t="e">
        <f t="shared" si="19"/>
        <v>#NAME?</v>
      </c>
      <c r="L78" s="5" t="e">
        <f t="shared" si="20"/>
        <v>#NAME?</v>
      </c>
      <c r="M78" s="19">
        <v>37</v>
      </c>
      <c r="N78" s="19">
        <v>0</v>
      </c>
      <c r="O78" s="19">
        <v>0</v>
      </c>
      <c r="P78" s="19">
        <v>0</v>
      </c>
      <c r="Q78" s="19">
        <v>0</v>
      </c>
      <c r="R78" s="6">
        <v>37</v>
      </c>
      <c r="S78" s="52">
        <f t="shared" si="15"/>
        <v>13.594594594594595</v>
      </c>
      <c r="T78" s="5" t="s">
        <v>1515</v>
      </c>
    </row>
    <row r="79" spans="1:20" x14ac:dyDescent="0.3">
      <c r="A79" s="8" t="s">
        <v>1544</v>
      </c>
      <c r="B79" s="5" t="s">
        <v>1545</v>
      </c>
      <c r="C79" s="13" t="str">
        <f t="shared" si="16"/>
        <v>Sophia Les Genets ETC2</v>
      </c>
      <c r="D79" s="17" t="s">
        <v>11</v>
      </c>
      <c r="E79" s="9" t="str">
        <f t="shared" si="17"/>
        <v>Prévu</v>
      </c>
      <c r="F79" s="42">
        <v>3239</v>
      </c>
      <c r="G79" s="5" t="e">
        <f t="shared" si="18"/>
        <v>#NAME?</v>
      </c>
      <c r="H79" s="64">
        <v>41492</v>
      </c>
      <c r="I79" s="64">
        <v>42952</v>
      </c>
      <c r="J79" s="48" t="e" cm="1">
        <f t="array" ref="J79">MAX((MIN(REPORTING_PERIOD_END_DATE, ZONE_OCCUPANCY_END_DATE)-MAX(ZONE_OCCUPANCY_START_DATE, REPORTING_PERIOD_START_DATE)+1),0)/REPORTING_PERIOD_DURATION</f>
        <v>#NAME?</v>
      </c>
      <c r="K79" s="47" t="e">
        <f t="shared" si="19"/>
        <v>#NAME?</v>
      </c>
      <c r="L79" s="5" t="e">
        <f t="shared" si="20"/>
        <v>#NAME?</v>
      </c>
      <c r="M79" s="5">
        <v>0</v>
      </c>
      <c r="N79" s="5">
        <v>0</v>
      </c>
      <c r="O79" s="5">
        <v>0</v>
      </c>
      <c r="P79" s="5">
        <v>255</v>
      </c>
      <c r="Q79" s="5">
        <v>0</v>
      </c>
      <c r="R79" s="45">
        <v>255</v>
      </c>
      <c r="S79" s="52">
        <f t="shared" si="15"/>
        <v>12.701960784313725</v>
      </c>
      <c r="T79" s="5" t="s">
        <v>1515</v>
      </c>
    </row>
    <row r="80" spans="1:20" x14ac:dyDescent="0.3">
      <c r="A80" s="4" t="s">
        <v>1481</v>
      </c>
      <c r="C80" s="13" t="str">
        <f t="shared" si="16"/>
        <v>Strasbourg Europe</v>
      </c>
      <c r="D80" s="17" t="s">
        <v>6</v>
      </c>
      <c r="E80" s="9" t="str">
        <f t="shared" si="17"/>
        <v>Prévu</v>
      </c>
      <c r="F80" s="28">
        <v>460</v>
      </c>
      <c r="G80" s="5" t="e">
        <f t="shared" si="18"/>
        <v>#NAME?</v>
      </c>
      <c r="H80" s="64">
        <v>40057</v>
      </c>
      <c r="I80" s="64">
        <v>43343</v>
      </c>
      <c r="J80" s="48" t="e" cm="1">
        <f t="array" ref="J80">MAX((MIN(REPORTING_PERIOD_END_DATE, ZONE_OCCUPANCY_END_DATE)-MAX(ZONE_OCCUPANCY_START_DATE, REPORTING_PERIOD_START_DATE)+1),0)/REPORTING_PERIOD_DURATION</f>
        <v>#NAME?</v>
      </c>
      <c r="K80" s="47" t="e">
        <f t="shared" si="19"/>
        <v>#NAME?</v>
      </c>
      <c r="L80" s="5" t="e">
        <f t="shared" si="20"/>
        <v>#NAME?</v>
      </c>
      <c r="M80" s="19">
        <v>57</v>
      </c>
      <c r="N80" s="19">
        <v>0</v>
      </c>
      <c r="O80" s="19">
        <v>0</v>
      </c>
      <c r="P80" s="19">
        <v>0</v>
      </c>
      <c r="Q80" s="19">
        <v>0</v>
      </c>
      <c r="R80" s="6">
        <v>57</v>
      </c>
      <c r="S80" s="52">
        <f t="shared" si="15"/>
        <v>8.0701754385964914</v>
      </c>
      <c r="T80" s="5" t="s">
        <v>1515</v>
      </c>
    </row>
    <row r="81" spans="1:20" x14ac:dyDescent="0.3">
      <c r="A81" s="8" t="s">
        <v>1546</v>
      </c>
      <c r="C81" s="13" t="str">
        <f t="shared" si="16"/>
        <v>Strasbourg Lingolsheim</v>
      </c>
      <c r="D81" s="17" t="s">
        <v>6</v>
      </c>
      <c r="E81" s="9" t="str">
        <f t="shared" si="17"/>
        <v>Prévu</v>
      </c>
      <c r="F81" s="28">
        <v>227</v>
      </c>
      <c r="G81" s="6" t="e">
        <f t="shared" si="18"/>
        <v>#NAME?</v>
      </c>
      <c r="H81" s="59">
        <v>42004</v>
      </c>
      <c r="I81" s="49">
        <v>42369</v>
      </c>
      <c r="J81" s="48" t="e" cm="1">
        <f t="array" ref="J81">MAX((MIN(REPORTING_PERIOD_END_DATE, ZONE_OCCUPANCY_END_DATE)-MAX(ZONE_OCCUPANCY_START_DATE, REPORTING_PERIOD_START_DATE)+1),0)/REPORTING_PERIOD_DURATION</f>
        <v>#NAME?</v>
      </c>
      <c r="K81" s="28" t="e">
        <f t="shared" si="19"/>
        <v>#NAME?</v>
      </c>
      <c r="L81" s="6" t="e">
        <f t="shared" si="20"/>
        <v>#NAME?</v>
      </c>
      <c r="M81" s="19">
        <v>2.7</v>
      </c>
      <c r="N81" s="19">
        <v>0</v>
      </c>
      <c r="O81" s="19">
        <v>0</v>
      </c>
      <c r="P81" s="19">
        <v>7.3</v>
      </c>
      <c r="Q81" s="19">
        <v>0</v>
      </c>
      <c r="R81" s="6">
        <v>10</v>
      </c>
      <c r="S81" s="52">
        <f t="shared" si="15"/>
        <v>22.7</v>
      </c>
      <c r="T81" s="5" t="s">
        <v>1515</v>
      </c>
    </row>
    <row r="82" spans="1:20" x14ac:dyDescent="0.3">
      <c r="A82" s="4" t="s">
        <v>1547</v>
      </c>
      <c r="C82" s="13" t="str">
        <f t="shared" si="16"/>
        <v>Toulon Six Fours</v>
      </c>
      <c r="D82" s="17" t="s">
        <v>6</v>
      </c>
      <c r="E82" s="9" t="str">
        <f t="shared" si="17"/>
        <v>Prévu</v>
      </c>
      <c r="F82" s="28">
        <v>595</v>
      </c>
      <c r="G82" s="5" t="e">
        <f t="shared" si="18"/>
        <v>#NAME?</v>
      </c>
      <c r="H82" s="64">
        <v>41926</v>
      </c>
      <c r="I82" s="64">
        <v>45305</v>
      </c>
      <c r="J82" s="48" t="e" cm="1">
        <f t="array" ref="J82">MAX((MIN(REPORTING_PERIOD_END_DATE, ZONE_OCCUPANCY_END_DATE)-MAX(ZONE_OCCUPANCY_START_DATE, REPORTING_PERIOD_START_DATE)+1),0)/REPORTING_PERIOD_DURATION</f>
        <v>#NAME?</v>
      </c>
      <c r="K82" s="47" t="e">
        <f t="shared" si="19"/>
        <v>#NAME?</v>
      </c>
      <c r="L82" s="5" t="e">
        <f t="shared" si="20"/>
        <v>#NAME?</v>
      </c>
      <c r="M82" s="19">
        <v>50</v>
      </c>
      <c r="N82" s="19">
        <v>0</v>
      </c>
      <c r="O82" s="19">
        <v>0</v>
      </c>
      <c r="P82" s="19">
        <v>0</v>
      </c>
      <c r="Q82" s="19">
        <v>0</v>
      </c>
      <c r="R82" s="6">
        <v>50</v>
      </c>
      <c r="S82" s="52">
        <f t="shared" si="15"/>
        <v>11.9</v>
      </c>
      <c r="T82" s="5" t="s">
        <v>1515</v>
      </c>
    </row>
    <row r="83" spans="1:20" x14ac:dyDescent="0.3">
      <c r="A83" s="4" t="s">
        <v>1548</v>
      </c>
      <c r="B83" s="5" t="s">
        <v>40</v>
      </c>
      <c r="C83" s="13" t="str">
        <f t="shared" si="16"/>
        <v>Toulouse Atrium R1+R2</v>
      </c>
      <c r="D83" s="17" t="s">
        <v>6</v>
      </c>
      <c r="E83" s="9" t="str">
        <f t="shared" si="17"/>
        <v>Prévu</v>
      </c>
      <c r="F83" s="42">
        <v>1274</v>
      </c>
      <c r="G83" s="5" t="e">
        <f t="shared" si="18"/>
        <v>#NAME?</v>
      </c>
      <c r="H83" s="64">
        <v>41106</v>
      </c>
      <c r="I83" s="66">
        <v>42234</v>
      </c>
      <c r="J83" s="48" t="e" cm="1">
        <f t="array" ref="J83">MAX((MIN(REPORTING_PERIOD_END_DATE, ZONE_OCCUPANCY_END_DATE)-MAX(ZONE_OCCUPANCY_START_DATE, REPORTING_PERIOD_START_DATE)+1),0)/REPORTING_PERIOD_DURATION</f>
        <v>#NAME?</v>
      </c>
      <c r="K83" s="47" t="e">
        <f t="shared" si="19"/>
        <v>#NAME?</v>
      </c>
      <c r="L83" s="5" t="e">
        <f t="shared" si="20"/>
        <v>#NAME?</v>
      </c>
      <c r="M83" s="19">
        <v>100</v>
      </c>
      <c r="N83" s="19">
        <v>0</v>
      </c>
      <c r="O83" s="19">
        <v>0</v>
      </c>
      <c r="P83" s="19">
        <v>0</v>
      </c>
      <c r="Q83" s="19">
        <v>0</v>
      </c>
      <c r="R83" s="6">
        <v>100</v>
      </c>
      <c r="S83" s="52">
        <f t="shared" si="15"/>
        <v>12.74</v>
      </c>
      <c r="T83" s="5" t="s">
        <v>1515</v>
      </c>
    </row>
    <row r="84" spans="1:20" x14ac:dyDescent="0.3">
      <c r="A84" s="4" t="s">
        <v>1330</v>
      </c>
      <c r="B84" s="5" t="s">
        <v>1549</v>
      </c>
      <c r="C84" s="13" t="str">
        <f t="shared" si="16"/>
        <v>Colomiers 1 Bât 1</v>
      </c>
      <c r="D84" s="17" t="s">
        <v>6</v>
      </c>
      <c r="E84" s="9" t="str">
        <f t="shared" si="17"/>
        <v>Prévu</v>
      </c>
      <c r="F84" s="28">
        <v>3912</v>
      </c>
      <c r="G84" s="5" t="e">
        <f t="shared" si="18"/>
        <v>#NAME?</v>
      </c>
      <c r="H84" s="64">
        <v>41926</v>
      </c>
      <c r="I84" s="64">
        <v>45230</v>
      </c>
      <c r="J84" s="48" t="e" cm="1">
        <f t="array" ref="J84">MAX((MIN(REPORTING_PERIOD_END_DATE, ZONE_OCCUPANCY_END_DATE)-MAX(ZONE_OCCUPANCY_START_DATE, REPORTING_PERIOD_START_DATE)+1),0)/REPORTING_PERIOD_DURATION</f>
        <v>#NAME?</v>
      </c>
      <c r="K84" s="47" t="e">
        <f t="shared" si="19"/>
        <v>#NAME?</v>
      </c>
      <c r="L84" s="5" t="e">
        <f t="shared" si="20"/>
        <v>#NAME?</v>
      </c>
      <c r="M84" s="19">
        <v>427.548</v>
      </c>
      <c r="N84" s="19">
        <v>36.972000000000001</v>
      </c>
      <c r="O84" s="19">
        <v>9.48</v>
      </c>
      <c r="P84" s="19">
        <v>0</v>
      </c>
      <c r="Q84" s="19">
        <v>0</v>
      </c>
      <c r="R84" s="6">
        <v>474</v>
      </c>
      <c r="S84" s="52">
        <f t="shared" si="15"/>
        <v>8.2531645569620249</v>
      </c>
      <c r="T84" s="5" t="s">
        <v>1515</v>
      </c>
    </row>
    <row r="85" spans="1:20" x14ac:dyDescent="0.3">
      <c r="A85" s="4" t="s">
        <v>1330</v>
      </c>
      <c r="B85" s="5" t="s">
        <v>1550</v>
      </c>
      <c r="C85" s="13" t="str">
        <f t="shared" si="16"/>
        <v>Colomiers 1 Bât 2</v>
      </c>
      <c r="D85" s="17" t="s">
        <v>6</v>
      </c>
      <c r="E85" s="9" t="str">
        <f t="shared" si="17"/>
        <v>Prévu</v>
      </c>
      <c r="F85" s="28">
        <v>3600</v>
      </c>
      <c r="G85" s="5" t="e">
        <f t="shared" si="18"/>
        <v>#NAME?</v>
      </c>
      <c r="H85" s="64">
        <v>41926</v>
      </c>
      <c r="I85" s="64">
        <v>45230</v>
      </c>
      <c r="J85" s="48" t="e" cm="1">
        <f t="array" ref="J85">MAX((MIN(REPORTING_PERIOD_END_DATE, ZONE_OCCUPANCY_END_DATE)-MAX(ZONE_OCCUPANCY_START_DATE, REPORTING_PERIOD_START_DATE)+1),0)/REPORTING_PERIOD_DURATION</f>
        <v>#NAME?</v>
      </c>
      <c r="K85" s="47" t="e">
        <f t="shared" si="19"/>
        <v>#NAME?</v>
      </c>
      <c r="L85" s="5" t="e">
        <f t="shared" si="20"/>
        <v>#NAME?</v>
      </c>
      <c r="M85" s="19">
        <v>352.68200000000002</v>
      </c>
      <c r="N85" s="19">
        <v>30.498000000000001</v>
      </c>
      <c r="O85" s="19">
        <v>7.82</v>
      </c>
      <c r="P85" s="19">
        <v>0</v>
      </c>
      <c r="Q85" s="19">
        <v>0</v>
      </c>
      <c r="R85" s="6">
        <v>391</v>
      </c>
      <c r="S85" s="52">
        <f t="shared" si="15"/>
        <v>9.2071611253196934</v>
      </c>
      <c r="T85" s="5" t="s">
        <v>1515</v>
      </c>
    </row>
    <row r="86" spans="1:20" x14ac:dyDescent="0.3">
      <c r="A86" s="4" t="s">
        <v>1334</v>
      </c>
      <c r="C86" s="13" t="str">
        <f t="shared" si="16"/>
        <v>Colomiers 2</v>
      </c>
      <c r="D86" s="17" t="s">
        <v>6</v>
      </c>
      <c r="E86" s="9" t="str">
        <f t="shared" si="17"/>
        <v>Prévu</v>
      </c>
      <c r="F86" s="42">
        <v>1224</v>
      </c>
      <c r="G86" s="5" t="e">
        <f t="shared" si="18"/>
        <v>#NAME?</v>
      </c>
      <c r="H86" s="64">
        <v>39114</v>
      </c>
      <c r="I86" s="64">
        <v>42400</v>
      </c>
      <c r="J86" s="48" t="e" cm="1">
        <f t="array" ref="J86">MAX((MIN(REPORTING_PERIOD_END_DATE, ZONE_OCCUPANCY_END_DATE)-MAX(ZONE_OCCUPANCY_START_DATE, REPORTING_PERIOD_START_DATE)+1),0)/REPORTING_PERIOD_DURATION</f>
        <v>#NAME?</v>
      </c>
      <c r="K86" s="47" t="e">
        <f t="shared" si="19"/>
        <v>#NAME?</v>
      </c>
      <c r="L86" s="5" t="e">
        <f t="shared" si="20"/>
        <v>#NAME?</v>
      </c>
      <c r="M86" s="19">
        <v>133.69</v>
      </c>
      <c r="N86" s="19">
        <v>11.31</v>
      </c>
      <c r="O86" s="19">
        <v>0</v>
      </c>
      <c r="P86" s="19">
        <v>0</v>
      </c>
      <c r="Q86" s="19">
        <v>0</v>
      </c>
      <c r="R86" s="19">
        <v>145</v>
      </c>
      <c r="S86" s="52">
        <f t="shared" si="15"/>
        <v>8.4413793103448285</v>
      </c>
      <c r="T86" s="5" t="s">
        <v>1515</v>
      </c>
    </row>
    <row r="87" spans="1:20" x14ac:dyDescent="0.3">
      <c r="A87" s="4" t="s">
        <v>1551</v>
      </c>
      <c r="B87" s="5">
        <v>1</v>
      </c>
      <c r="C87" s="13" t="str">
        <f t="shared" si="16"/>
        <v>Colomiers Eolis 1</v>
      </c>
      <c r="D87" s="17" t="s">
        <v>6</v>
      </c>
      <c r="E87" s="9" t="str">
        <f t="shared" si="17"/>
        <v>Prévu</v>
      </c>
      <c r="F87" s="28">
        <v>729</v>
      </c>
      <c r="G87" s="5" t="e">
        <f t="shared" si="18"/>
        <v>#NAME?</v>
      </c>
      <c r="H87" s="64">
        <v>41030</v>
      </c>
      <c r="I87" s="64">
        <v>42855</v>
      </c>
      <c r="J87" s="48" t="e" cm="1">
        <f t="array" ref="J87">MAX((MIN(REPORTING_PERIOD_END_DATE, ZONE_OCCUPANCY_END_DATE)-MAX(ZONE_OCCUPANCY_START_DATE, REPORTING_PERIOD_START_DATE)+1),0)/REPORTING_PERIOD_DURATION</f>
        <v>#NAME?</v>
      </c>
      <c r="K87" s="47" t="e">
        <f t="shared" si="19"/>
        <v>#NAME?</v>
      </c>
      <c r="L87" s="5" t="e">
        <f t="shared" si="20"/>
        <v>#NAME?</v>
      </c>
      <c r="M87" s="19">
        <v>71</v>
      </c>
      <c r="N87" s="19">
        <v>0</v>
      </c>
      <c r="O87" s="19">
        <v>0</v>
      </c>
      <c r="P87" s="19">
        <v>0</v>
      </c>
      <c r="Q87" s="19">
        <v>0</v>
      </c>
      <c r="R87" s="6">
        <v>71</v>
      </c>
      <c r="S87" s="52">
        <f t="shared" si="15"/>
        <v>10.267605633802816</v>
      </c>
      <c r="T87" s="5" t="s">
        <v>1515</v>
      </c>
    </row>
    <row r="88" spans="1:20" x14ac:dyDescent="0.3">
      <c r="A88" s="4" t="s">
        <v>1551</v>
      </c>
      <c r="B88" s="5">
        <v>2</v>
      </c>
      <c r="C88" s="13" t="str">
        <f t="shared" si="16"/>
        <v>Colomiers Eolis 2</v>
      </c>
      <c r="D88" s="17" t="s">
        <v>6</v>
      </c>
      <c r="E88" s="9" t="str">
        <f t="shared" si="17"/>
        <v>Prévu</v>
      </c>
      <c r="F88" s="28">
        <v>5836</v>
      </c>
      <c r="G88" s="5" t="e">
        <f t="shared" si="18"/>
        <v>#NAME?</v>
      </c>
      <c r="H88" s="64">
        <v>41030</v>
      </c>
      <c r="I88" s="64">
        <v>42855</v>
      </c>
      <c r="J88" s="48" t="e" cm="1">
        <f t="array" ref="J88">MAX((MIN(REPORTING_PERIOD_END_DATE, ZONE_OCCUPANCY_END_DATE)-MAX(ZONE_OCCUPANCY_START_DATE, REPORTING_PERIOD_START_DATE)+1),0)/REPORTING_PERIOD_DURATION</f>
        <v>#NAME?</v>
      </c>
      <c r="K88" s="47" t="e">
        <f t="shared" si="19"/>
        <v>#NAME?</v>
      </c>
      <c r="L88" s="5" t="e">
        <f t="shared" si="20"/>
        <v>#NAME?</v>
      </c>
      <c r="M88" s="19">
        <v>789</v>
      </c>
      <c r="N88" s="19">
        <v>0</v>
      </c>
      <c r="O88" s="19">
        <v>0</v>
      </c>
      <c r="P88" s="19">
        <v>0</v>
      </c>
      <c r="Q88" s="19">
        <v>0</v>
      </c>
      <c r="R88" s="6">
        <v>789</v>
      </c>
      <c r="S88" s="52">
        <f t="shared" si="15"/>
        <v>7.3967046894803552</v>
      </c>
      <c r="T88" s="5" t="s">
        <v>1515</v>
      </c>
    </row>
    <row r="89" spans="1:20" x14ac:dyDescent="0.3">
      <c r="A89" s="4" t="s">
        <v>1493</v>
      </c>
      <c r="C89" s="13" t="str">
        <f t="shared" si="16"/>
        <v>Toulouse Ramassiers</v>
      </c>
      <c r="D89" s="17" t="s">
        <v>6</v>
      </c>
      <c r="E89" s="9" t="str">
        <f t="shared" si="17"/>
        <v>Prévu</v>
      </c>
      <c r="F89" s="28">
        <v>3877</v>
      </c>
      <c r="G89" s="5" t="e">
        <f t="shared" si="18"/>
        <v>#NAME?</v>
      </c>
      <c r="H89" s="64">
        <v>40360</v>
      </c>
      <c r="I89" s="64">
        <v>43646</v>
      </c>
      <c r="J89" s="48" t="e" cm="1">
        <f t="array" ref="J89">MAX((MIN(REPORTING_PERIOD_END_DATE, ZONE_OCCUPANCY_END_DATE)-MAX(ZONE_OCCUPANCY_START_DATE, REPORTING_PERIOD_START_DATE)+1),0)/REPORTING_PERIOD_DURATION</f>
        <v>#NAME?</v>
      </c>
      <c r="K89" s="47" t="e">
        <f t="shared" si="19"/>
        <v>#NAME?</v>
      </c>
      <c r="L89" s="5" t="e">
        <f t="shared" si="20"/>
        <v>#NAME?</v>
      </c>
      <c r="M89" s="19">
        <v>364.19</v>
      </c>
      <c r="N89" s="19">
        <v>30.81</v>
      </c>
      <c r="O89" s="19">
        <v>0</v>
      </c>
      <c r="P89" s="19">
        <v>0</v>
      </c>
      <c r="Q89" s="19">
        <v>0</v>
      </c>
      <c r="R89" s="6">
        <v>395</v>
      </c>
      <c r="S89" s="52">
        <f t="shared" si="15"/>
        <v>9.8151898734177223</v>
      </c>
      <c r="T89" s="5" t="s">
        <v>1515</v>
      </c>
    </row>
    <row r="90" spans="1:20" x14ac:dyDescent="0.3">
      <c r="A90" s="4" t="s">
        <v>1552</v>
      </c>
      <c r="C90" s="13" t="str">
        <f t="shared" si="16"/>
        <v>Colomiers Perget Hugo</v>
      </c>
      <c r="D90" s="17" t="s">
        <v>6</v>
      </c>
      <c r="E90" s="9" t="str">
        <f t="shared" si="17"/>
        <v>Prévu</v>
      </c>
      <c r="F90" s="42">
        <v>913</v>
      </c>
      <c r="G90" s="5" t="e">
        <f t="shared" si="18"/>
        <v>#NAME?</v>
      </c>
      <c r="H90" s="64">
        <v>39142</v>
      </c>
      <c r="I90" s="64">
        <v>42428</v>
      </c>
      <c r="J90" s="48" t="e" cm="1">
        <f t="array" ref="J90">MAX((MIN(REPORTING_PERIOD_END_DATE, ZONE_OCCUPANCY_END_DATE)-MAX(ZONE_OCCUPANCY_START_DATE, REPORTING_PERIOD_START_DATE)+1),0)/REPORTING_PERIOD_DURATION</f>
        <v>#NAME?</v>
      </c>
      <c r="K90" s="47" t="e">
        <f t="shared" si="19"/>
        <v>#NAME?</v>
      </c>
      <c r="L90" s="5" t="e">
        <f t="shared" si="20"/>
        <v>#NAME?</v>
      </c>
      <c r="M90" s="19">
        <v>70.400400000000005</v>
      </c>
      <c r="N90" s="19">
        <v>0</v>
      </c>
      <c r="O90" s="19">
        <v>0</v>
      </c>
      <c r="P90" s="19">
        <v>48.599599999999995</v>
      </c>
      <c r="Q90" s="19">
        <v>0</v>
      </c>
      <c r="R90" s="6">
        <v>119</v>
      </c>
      <c r="S90" s="52">
        <f t="shared" si="15"/>
        <v>7.6722689075630255</v>
      </c>
      <c r="T90" s="5" t="s">
        <v>1515</v>
      </c>
    </row>
    <row r="91" spans="1:20" x14ac:dyDescent="0.3">
      <c r="A91" s="4" t="s">
        <v>1495</v>
      </c>
      <c r="C91" s="13" t="str">
        <f t="shared" si="16"/>
        <v>Tours Banking</v>
      </c>
      <c r="D91" s="17" t="s">
        <v>6</v>
      </c>
      <c r="E91" s="9" t="str">
        <f t="shared" si="17"/>
        <v>Prévu</v>
      </c>
      <c r="F91" s="28">
        <v>4266</v>
      </c>
      <c r="G91" s="5" t="e">
        <f t="shared" si="18"/>
        <v>#NAME?</v>
      </c>
      <c r="H91" s="64">
        <v>41730</v>
      </c>
      <c r="I91" s="64">
        <v>42825</v>
      </c>
      <c r="J91" s="48" t="e" cm="1">
        <f t="array" ref="J91">MAX((MIN(REPORTING_PERIOD_END_DATE, ZONE_OCCUPANCY_END_DATE)-MAX(ZONE_OCCUPANCY_START_DATE, REPORTING_PERIOD_START_DATE)+1),0)/REPORTING_PERIOD_DURATION</f>
        <v>#NAME?</v>
      </c>
      <c r="K91" s="47" t="e">
        <f t="shared" si="19"/>
        <v>#NAME?</v>
      </c>
      <c r="L91" s="5" t="e">
        <f t="shared" si="20"/>
        <v>#NAME?</v>
      </c>
      <c r="M91" s="19">
        <v>18.100000000000016</v>
      </c>
      <c r="N91" s="19">
        <v>343.9</v>
      </c>
      <c r="O91" s="19">
        <v>0</v>
      </c>
      <c r="P91" s="19">
        <v>0</v>
      </c>
      <c r="Q91" s="19">
        <v>0</v>
      </c>
      <c r="R91" s="6">
        <v>362</v>
      </c>
      <c r="S91" s="52">
        <f t="shared" si="15"/>
        <v>11.784530386740332</v>
      </c>
      <c r="T91" s="5" t="s">
        <v>1515</v>
      </c>
    </row>
    <row r="92" spans="1:20" x14ac:dyDescent="0.3">
      <c r="A92" s="8" t="s">
        <v>1553</v>
      </c>
      <c r="B92" s="5" t="s">
        <v>1554</v>
      </c>
      <c r="C92" s="13" t="str">
        <f t="shared" si="16"/>
        <v>Vitrolles Bât 3</v>
      </c>
      <c r="D92" s="17" t="s">
        <v>6</v>
      </c>
      <c r="E92" s="9" t="str">
        <f t="shared" si="17"/>
        <v>Prévu</v>
      </c>
      <c r="F92" s="28">
        <v>320</v>
      </c>
      <c r="G92" s="6" t="e">
        <f t="shared" si="18"/>
        <v>#NAME?</v>
      </c>
      <c r="H92" s="49">
        <v>42004</v>
      </c>
      <c r="I92" s="49">
        <v>42369</v>
      </c>
      <c r="J92" s="48" t="e" cm="1">
        <f t="array" ref="J92">MAX((MIN(REPORTING_PERIOD_END_DATE, ZONE_OCCUPANCY_END_DATE)-MAX(ZONE_OCCUPANCY_START_DATE, REPORTING_PERIOD_START_DATE)+1),0)/REPORTING_PERIOD_DURATION</f>
        <v>#NAME?</v>
      </c>
      <c r="K92" s="28" t="e">
        <f t="shared" si="19"/>
        <v>#NAME?</v>
      </c>
      <c r="L92" s="6" t="e">
        <f t="shared" si="20"/>
        <v>#NAME?</v>
      </c>
      <c r="M92" s="20">
        <v>35</v>
      </c>
      <c r="N92" s="19">
        <v>0</v>
      </c>
      <c r="O92" s="19">
        <v>0</v>
      </c>
      <c r="P92" s="19">
        <v>0</v>
      </c>
      <c r="Q92" s="19">
        <v>0</v>
      </c>
      <c r="R92" s="20">
        <v>35</v>
      </c>
      <c r="S92" s="52">
        <f t="shared" si="15"/>
        <v>9.1428571428571423</v>
      </c>
      <c r="T92" s="5" t="s">
        <v>1515</v>
      </c>
    </row>
    <row r="93" spans="1:20" x14ac:dyDescent="0.3">
      <c r="A93" s="14">
        <f>ROWS(A13:A92)</f>
        <v>80</v>
      </c>
      <c r="B93" s="10"/>
      <c r="C93" s="14">
        <f>ROWS(C13:C92)</f>
        <v>80</v>
      </c>
      <c r="F93" s="30">
        <f>SUM(F4:F92)</f>
        <v>209129.18</v>
      </c>
      <c r="G93" s="6" t="e">
        <f t="shared" si="18"/>
        <v>#NAME?</v>
      </c>
      <c r="H93" s="6"/>
      <c r="I93" s="6"/>
      <c r="K93" s="30" t="e">
        <f>SUM(K4:K92)</f>
        <v>#NAME?</v>
      </c>
      <c r="L93" s="6" t="e">
        <f t="shared" si="20"/>
        <v>#NAME?</v>
      </c>
      <c r="M93" s="30">
        <f t="shared" ref="M93:R93" si="21">SUM(M4:M92)</f>
        <v>11235.250859238857</v>
      </c>
      <c r="N93" s="30">
        <f t="shared" si="21"/>
        <v>1408.1610000000001</v>
      </c>
      <c r="O93" s="30">
        <f t="shared" si="21"/>
        <v>508.97399999999999</v>
      </c>
      <c r="P93" s="30">
        <f t="shared" si="21"/>
        <v>1448.9436000000001</v>
      </c>
      <c r="Q93" s="30">
        <f t="shared" si="21"/>
        <v>1650.97</v>
      </c>
      <c r="R93" s="30" t="e">
        <f t="shared" si="21"/>
        <v>#REF!</v>
      </c>
    </row>
    <row r="94" spans="1:20" x14ac:dyDescent="0.3">
      <c r="M94" s="74" t="e">
        <f>M93/$R93</f>
        <v>#REF!</v>
      </c>
      <c r="N94" s="74" t="e">
        <f>N93/$R93</f>
        <v>#REF!</v>
      </c>
      <c r="O94" s="74" t="e">
        <f>O93/$R93</f>
        <v>#REF!</v>
      </c>
      <c r="P94" s="74" t="e">
        <f>P93/$R93</f>
        <v>#REF!</v>
      </c>
      <c r="Q94" s="74" t="e">
        <f>Q93/$R93</f>
        <v>#REF!</v>
      </c>
    </row>
    <row r="128" spans="7:7" x14ac:dyDescent="0.3">
      <c r="G128" s="5" t="s">
        <v>1555</v>
      </c>
    </row>
    <row r="133" spans="1:1" x14ac:dyDescent="0.3">
      <c r="A133" s="5"/>
    </row>
  </sheetData>
  <mergeCells count="7">
    <mergeCell ref="M2:R2"/>
    <mergeCell ref="F2:G3"/>
    <mergeCell ref="S2:T3"/>
    <mergeCell ref="K2:L3"/>
    <mergeCell ref="H2:H3"/>
    <mergeCell ref="I2:I3"/>
    <mergeCell ref="J2:J3"/>
  </mergeCells>
  <dataValidations count="1">
    <dataValidation type="list" allowBlank="1" showInputMessage="1" showErrorMessage="1" sqref="D4:D92" xr:uid="{00000000-0002-0000-C401-000000000000}">
      <formula1>Type_de_Site</formula1>
    </dataValidation>
  </dataValidations>
  <pageMargins left="0.19685039370078741" right="0.19685039370078741" top="0.35433070866141736" bottom="0.35433070866141736" header="0.31496062992125984" footer="0.31496062992125984"/>
  <pageSetup paperSize="9" orientation="portrait" r:id="rId1"/>
  <headerFooter>
    <oddFooter>&amp;L&amp;1#&amp;"Tahoma"&amp;9&amp;KCF022BC2 – Usage restreint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sheetPr codeName="Sheet264"/>
  <dimension ref="A1:E99"/>
  <sheetViews>
    <sheetView workbookViewId="0">
      <selection activeCell="R40" sqref="R40"/>
    </sheetView>
  </sheetViews>
  <sheetFormatPr baseColWidth="10" defaultColWidth="9.44140625" defaultRowHeight="14.4" x14ac:dyDescent="0.3"/>
  <cols>
    <col min="2" max="2" width="30.5546875" bestFit="1" customWidth="1"/>
    <col min="3" max="3" width="38.44140625" bestFit="1" customWidth="1"/>
    <col min="4" max="4" width="19.5546875" bestFit="1" customWidth="1"/>
  </cols>
  <sheetData>
    <row r="1" spans="1:5" x14ac:dyDescent="0.3">
      <c r="A1" s="97" t="s">
        <v>1556</v>
      </c>
      <c r="B1" s="97" t="s">
        <v>1557</v>
      </c>
      <c r="C1" s="97" t="s">
        <v>0</v>
      </c>
      <c r="D1" s="97" t="s">
        <v>1558</v>
      </c>
    </row>
    <row r="2" spans="1:5" x14ac:dyDescent="0.3">
      <c r="A2" s="90" t="s">
        <v>1559</v>
      </c>
      <c r="B2" s="90" t="s">
        <v>1560</v>
      </c>
      <c r="C2" t="s">
        <v>1561</v>
      </c>
      <c r="D2">
        <v>19</v>
      </c>
      <c r="E2" t="str">
        <f>RIGHT(C2,LEN(C2)-7)</f>
        <v>Meudon</v>
      </c>
    </row>
    <row r="3" spans="1:5" x14ac:dyDescent="0.3">
      <c r="A3" s="90"/>
      <c r="B3" s="90" t="s">
        <v>1562</v>
      </c>
      <c r="C3" s="90"/>
      <c r="D3" s="90">
        <v>19</v>
      </c>
    </row>
    <row r="4" spans="1:5" x14ac:dyDescent="0.3">
      <c r="A4" s="90"/>
      <c r="B4" s="90" t="s">
        <v>1563</v>
      </c>
      <c r="C4" t="s">
        <v>1564</v>
      </c>
      <c r="D4">
        <v>134</v>
      </c>
    </row>
    <row r="5" spans="1:5" x14ac:dyDescent="0.3">
      <c r="A5" s="90"/>
      <c r="B5" s="90" t="s">
        <v>1565</v>
      </c>
      <c r="C5" s="90"/>
      <c r="D5" s="90">
        <v>134</v>
      </c>
    </row>
    <row r="6" spans="1:5" x14ac:dyDescent="0.3">
      <c r="A6" s="90"/>
      <c r="B6" s="90" t="s">
        <v>1566</v>
      </c>
      <c r="C6" t="s">
        <v>1567</v>
      </c>
      <c r="D6">
        <v>12</v>
      </c>
    </row>
    <row r="7" spans="1:5" x14ac:dyDescent="0.3">
      <c r="A7" s="90"/>
      <c r="B7" s="90" t="s">
        <v>1568</v>
      </c>
      <c r="C7" s="90"/>
      <c r="D7" s="90">
        <v>12</v>
      </c>
    </row>
    <row r="8" spans="1:5" x14ac:dyDescent="0.3">
      <c r="A8" s="90"/>
      <c r="B8" s="90" t="s">
        <v>1569</v>
      </c>
      <c r="C8" t="s">
        <v>1570</v>
      </c>
      <c r="D8">
        <v>136</v>
      </c>
    </row>
    <row r="9" spans="1:5" x14ac:dyDescent="0.3">
      <c r="A9" s="90"/>
      <c r="B9" s="90" t="s">
        <v>1571</v>
      </c>
      <c r="C9" s="90"/>
      <c r="D9" s="90">
        <v>136</v>
      </c>
    </row>
    <row r="10" spans="1:5" x14ac:dyDescent="0.3">
      <c r="A10" s="90"/>
      <c r="B10" s="90" t="s">
        <v>1572</v>
      </c>
      <c r="C10" t="s">
        <v>1573</v>
      </c>
      <c r="D10">
        <v>33</v>
      </c>
      <c r="E10" t="str">
        <f>RIGHT(C10,LEN(C10)-6)</f>
        <v>Bordeaux</v>
      </c>
    </row>
    <row r="11" spans="1:5" x14ac:dyDescent="0.3">
      <c r="A11" s="90"/>
      <c r="B11" s="90"/>
      <c r="C11" t="s">
        <v>1574</v>
      </c>
      <c r="D11">
        <v>66</v>
      </c>
      <c r="E11" t="str">
        <f>RIGHT(C11,LEN(C11)-6)</f>
        <v>Marseille</v>
      </c>
    </row>
    <row r="12" spans="1:5" x14ac:dyDescent="0.3">
      <c r="A12" s="90"/>
      <c r="B12" s="90"/>
      <c r="C12" t="s">
        <v>1575</v>
      </c>
      <c r="D12">
        <v>72</v>
      </c>
      <c r="E12" t="str">
        <f>RIGHT(C12,LEN(C12)-6)</f>
        <v>Nantes</v>
      </c>
    </row>
    <row r="13" spans="1:5" x14ac:dyDescent="0.3">
      <c r="A13" s="90"/>
      <c r="B13" s="90"/>
      <c r="C13" t="s">
        <v>1576</v>
      </c>
      <c r="D13">
        <v>75</v>
      </c>
      <c r="E13" t="str">
        <f>RIGHT(C13,LEN(C13)-6)</f>
        <v>Sèvres</v>
      </c>
    </row>
    <row r="14" spans="1:5" x14ac:dyDescent="0.3">
      <c r="A14" s="90"/>
      <c r="B14" s="90"/>
      <c r="C14" t="s">
        <v>1577</v>
      </c>
      <c r="D14">
        <v>626</v>
      </c>
      <c r="E14" t="str">
        <f>RIGHT(C14,LEN(C14)-6)</f>
        <v>Toulouse</v>
      </c>
    </row>
    <row r="15" spans="1:5" x14ac:dyDescent="0.3">
      <c r="A15" s="90"/>
      <c r="B15" s="90" t="s">
        <v>1578</v>
      </c>
      <c r="C15" s="90"/>
      <c r="D15" s="90">
        <v>872</v>
      </c>
    </row>
    <row r="16" spans="1:5" x14ac:dyDescent="0.3">
      <c r="A16" s="90"/>
      <c r="B16" s="90" t="s">
        <v>1579</v>
      </c>
      <c r="C16" s="86" t="s">
        <v>1580</v>
      </c>
      <c r="D16" s="86">
        <v>2</v>
      </c>
      <c r="E16" s="86" t="str">
        <f t="shared" ref="E16:E27" si="0">RIGHT(C16,LEN(C16)-4)</f>
        <v>Aix Olympe</v>
      </c>
    </row>
    <row r="17" spans="1:5" x14ac:dyDescent="0.3">
      <c r="A17" s="90"/>
      <c r="B17" s="90"/>
      <c r="C17" t="s">
        <v>1581</v>
      </c>
      <c r="D17">
        <v>201</v>
      </c>
      <c r="E17" t="str">
        <f t="shared" si="0"/>
        <v>Annecy</v>
      </c>
    </row>
    <row r="18" spans="1:5" x14ac:dyDescent="0.3">
      <c r="A18" s="90"/>
      <c r="B18" s="90"/>
      <c r="C18" t="s">
        <v>1582</v>
      </c>
      <c r="D18">
        <v>3</v>
      </c>
      <c r="E18" t="str">
        <f t="shared" si="0"/>
        <v>Lille Euralille</v>
      </c>
    </row>
    <row r="19" spans="1:5" x14ac:dyDescent="0.3">
      <c r="A19" s="90"/>
      <c r="B19" s="90"/>
      <c r="C19" t="s">
        <v>1583</v>
      </c>
      <c r="D19">
        <v>4</v>
      </c>
      <c r="E19" t="str">
        <f t="shared" si="0"/>
        <v>Lyon Limonest</v>
      </c>
    </row>
    <row r="20" spans="1:5" x14ac:dyDescent="0.3">
      <c r="A20" s="90"/>
      <c r="B20" s="90"/>
      <c r="C20" t="s">
        <v>1584</v>
      </c>
      <c r="D20">
        <v>107</v>
      </c>
      <c r="E20" t="str">
        <f t="shared" si="0"/>
        <v>Meudon</v>
      </c>
    </row>
    <row r="21" spans="1:5" x14ac:dyDescent="0.3">
      <c r="A21" s="90"/>
      <c r="B21" s="90"/>
      <c r="C21" t="s">
        <v>1585</v>
      </c>
      <c r="D21">
        <v>1</v>
      </c>
      <c r="E21" t="str">
        <f t="shared" si="0"/>
        <v>Montpellier Millénaire</v>
      </c>
    </row>
    <row r="22" spans="1:5" x14ac:dyDescent="0.3">
      <c r="A22" s="90"/>
      <c r="B22" s="90"/>
      <c r="C22" t="s">
        <v>1586</v>
      </c>
      <c r="D22">
        <v>130</v>
      </c>
      <c r="E22" t="str">
        <f t="shared" si="0"/>
        <v>Nantes Armor</v>
      </c>
    </row>
    <row r="23" spans="1:5" x14ac:dyDescent="0.3">
      <c r="A23" s="90"/>
      <c r="B23" s="90"/>
      <c r="C23" t="s">
        <v>1587</v>
      </c>
      <c r="D23">
        <v>2</v>
      </c>
      <c r="E23" t="str">
        <f>RIGHT(C23,LEN(C23)-4)</f>
        <v>Orléans Patay</v>
      </c>
    </row>
    <row r="24" spans="1:5" x14ac:dyDescent="0.3">
      <c r="A24" s="90"/>
      <c r="B24" s="90"/>
      <c r="C24" t="s">
        <v>1588</v>
      </c>
      <c r="D24">
        <v>21</v>
      </c>
      <c r="E24" t="str">
        <f t="shared" si="0"/>
        <v>Paris Presbourg</v>
      </c>
    </row>
    <row r="25" spans="1:5" x14ac:dyDescent="0.3">
      <c r="A25" s="90"/>
      <c r="B25" s="90"/>
      <c r="C25" t="s">
        <v>1589</v>
      </c>
      <c r="D25">
        <v>384</v>
      </c>
      <c r="E25" t="str">
        <f t="shared" si="0"/>
        <v>Paris Manhattan</v>
      </c>
    </row>
    <row r="26" spans="1:5" x14ac:dyDescent="0.3">
      <c r="A26" s="90"/>
      <c r="B26" s="90"/>
      <c r="C26" t="s">
        <v>1590</v>
      </c>
      <c r="D26">
        <v>111</v>
      </c>
      <c r="E26" t="str">
        <f t="shared" si="0"/>
        <v>Rodez</v>
      </c>
    </row>
    <row r="27" spans="1:5" x14ac:dyDescent="0.3">
      <c r="A27" s="90"/>
      <c r="B27" s="90"/>
      <c r="C27" t="s">
        <v>1591</v>
      </c>
      <c r="D27">
        <v>52</v>
      </c>
      <c r="E27" t="str">
        <f t="shared" si="0"/>
        <v>Colomiers 1</v>
      </c>
    </row>
    <row r="28" spans="1:5" x14ac:dyDescent="0.3">
      <c r="A28" s="90"/>
      <c r="B28" s="90"/>
      <c r="C28" t="s">
        <v>1592</v>
      </c>
      <c r="D28">
        <v>278</v>
      </c>
      <c r="E28" t="str">
        <f>RIGHT(C28,LEN(C28)-4)</f>
        <v>Tours</v>
      </c>
    </row>
    <row r="29" spans="1:5" x14ac:dyDescent="0.3">
      <c r="A29" s="90"/>
      <c r="B29" s="90" t="s">
        <v>1593</v>
      </c>
      <c r="C29" s="90"/>
      <c r="D29" s="90">
        <v>1296</v>
      </c>
    </row>
    <row r="30" spans="1:5" x14ac:dyDescent="0.3">
      <c r="A30" s="90"/>
      <c r="B30" s="90" t="s">
        <v>1594</v>
      </c>
      <c r="C30" t="s">
        <v>1595</v>
      </c>
      <c r="D30">
        <v>54</v>
      </c>
      <c r="E30" t="str">
        <f t="shared" ref="E30:E39" si="1">RIGHT(C30,LEN(C30)-9)</f>
        <v>Annecy</v>
      </c>
    </row>
    <row r="31" spans="1:5" x14ac:dyDescent="0.3">
      <c r="A31" s="90"/>
      <c r="B31" s="90"/>
      <c r="C31" t="s">
        <v>1596</v>
      </c>
      <c r="D31">
        <v>11</v>
      </c>
      <c r="E31" t="str">
        <f t="shared" si="1"/>
        <v>Bordeaux Innolin</v>
      </c>
    </row>
    <row r="32" spans="1:5" x14ac:dyDescent="0.3">
      <c r="A32" s="90"/>
      <c r="B32" s="90"/>
      <c r="C32" t="s">
        <v>1597</v>
      </c>
      <c r="D32">
        <v>11</v>
      </c>
      <c r="E32" t="str">
        <f t="shared" si="1"/>
        <v>Lille - Euralille</v>
      </c>
    </row>
    <row r="33" spans="1:5" x14ac:dyDescent="0.3">
      <c r="A33" s="90"/>
      <c r="B33" s="90"/>
      <c r="C33" t="s">
        <v>1598</v>
      </c>
      <c r="D33">
        <v>23</v>
      </c>
      <c r="E33" t="str">
        <f t="shared" si="1"/>
        <v>Lyon Limonest</v>
      </c>
    </row>
    <row r="34" spans="1:5" x14ac:dyDescent="0.3">
      <c r="A34" s="90"/>
      <c r="B34" s="90"/>
      <c r="C34" t="s">
        <v>1599</v>
      </c>
      <c r="D34">
        <v>19</v>
      </c>
      <c r="E34" t="str">
        <f t="shared" si="1"/>
        <v>Marseille</v>
      </c>
    </row>
    <row r="35" spans="1:5" x14ac:dyDescent="0.3">
      <c r="A35" s="90"/>
      <c r="B35" s="90"/>
      <c r="C35" t="s">
        <v>1600</v>
      </c>
      <c r="D35">
        <v>24</v>
      </c>
      <c r="E35" t="str">
        <f t="shared" si="1"/>
        <v>Nantes</v>
      </c>
    </row>
    <row r="36" spans="1:5" x14ac:dyDescent="0.3">
      <c r="A36" s="90"/>
      <c r="B36" s="90"/>
      <c r="C36" t="s">
        <v>1601</v>
      </c>
      <c r="D36">
        <v>10</v>
      </c>
      <c r="E36" t="str">
        <f t="shared" si="1"/>
        <v>Rennes St Gregoire</v>
      </c>
    </row>
    <row r="37" spans="1:5" x14ac:dyDescent="0.3">
      <c r="A37" s="90"/>
      <c r="B37" s="90"/>
      <c r="C37" t="s">
        <v>1602</v>
      </c>
      <c r="D37">
        <v>3</v>
      </c>
      <c r="E37" t="str">
        <f t="shared" si="1"/>
        <v>Rouen</v>
      </c>
    </row>
    <row r="38" spans="1:5" x14ac:dyDescent="0.3">
      <c r="A38" s="90"/>
      <c r="B38" s="90"/>
      <c r="C38" t="s">
        <v>1603</v>
      </c>
      <c r="D38">
        <v>3</v>
      </c>
      <c r="E38" t="str">
        <f t="shared" si="1"/>
        <v>Strasbourg</v>
      </c>
    </row>
    <row r="39" spans="1:5" x14ac:dyDescent="0.3">
      <c r="A39" s="90"/>
      <c r="B39" s="90"/>
      <c r="C39" t="s">
        <v>1604</v>
      </c>
      <c r="D39">
        <v>6</v>
      </c>
      <c r="E39" t="str">
        <f t="shared" si="1"/>
        <v>Toulouse Colomiers Ramassiers</v>
      </c>
    </row>
    <row r="40" spans="1:5" x14ac:dyDescent="0.3">
      <c r="A40" s="90"/>
      <c r="B40" s="90"/>
      <c r="C40" t="s">
        <v>1605</v>
      </c>
      <c r="D40">
        <v>685</v>
      </c>
      <c r="E40" t="str">
        <f>RIGHT(C40,LEN(C40)-9)</f>
        <v>Paris Manhattan</v>
      </c>
    </row>
    <row r="41" spans="1:5" x14ac:dyDescent="0.3">
      <c r="A41" s="90"/>
      <c r="B41" s="90" t="s">
        <v>1606</v>
      </c>
      <c r="C41" s="90"/>
      <c r="D41" s="90">
        <v>849</v>
      </c>
    </row>
    <row r="42" spans="1:5" x14ac:dyDescent="0.3">
      <c r="A42" s="90"/>
      <c r="B42" s="90" t="s">
        <v>1607</v>
      </c>
      <c r="C42" t="s">
        <v>1608</v>
      </c>
      <c r="D42">
        <v>117</v>
      </c>
      <c r="E42" t="str">
        <f t="shared" ref="E42:E84" si="2">RIGHT(C42,LEN(C42)-4)</f>
        <v>Rennes Antipolis</v>
      </c>
    </row>
    <row r="43" spans="1:5" x14ac:dyDescent="0.3">
      <c r="A43" s="90"/>
      <c r="B43" s="90"/>
      <c r="C43" t="s">
        <v>1609</v>
      </c>
      <c r="D43">
        <v>533</v>
      </c>
      <c r="E43" t="str">
        <f t="shared" si="2"/>
        <v>Aix Olympe</v>
      </c>
    </row>
    <row r="44" spans="1:5" x14ac:dyDescent="0.3">
      <c r="A44" s="90"/>
      <c r="B44" s="90"/>
      <c r="C44" t="s">
        <v>1610</v>
      </c>
      <c r="D44">
        <v>36</v>
      </c>
      <c r="E44" t="str">
        <f t="shared" si="2"/>
        <v>Albi</v>
      </c>
    </row>
    <row r="45" spans="1:5" x14ac:dyDescent="0.3">
      <c r="A45" s="90"/>
      <c r="B45" s="90"/>
      <c r="C45" t="s">
        <v>1611</v>
      </c>
      <c r="D45">
        <v>231</v>
      </c>
      <c r="E45" t="str">
        <f t="shared" si="2"/>
        <v>Annecy</v>
      </c>
    </row>
    <row r="46" spans="1:5" x14ac:dyDescent="0.3">
      <c r="A46" s="90"/>
      <c r="B46" s="90"/>
      <c r="C46" t="s">
        <v>1612</v>
      </c>
      <c r="D46">
        <v>1</v>
      </c>
      <c r="E46" t="str">
        <f t="shared" si="2"/>
        <v>Bordeaux</v>
      </c>
    </row>
    <row r="47" spans="1:5" x14ac:dyDescent="0.3">
      <c r="A47" s="90"/>
      <c r="B47" s="90"/>
      <c r="C47" t="s">
        <v>1613</v>
      </c>
      <c r="D47">
        <v>464</v>
      </c>
      <c r="E47" t="str">
        <f t="shared" si="2"/>
        <v>Bordeaux Pythagore</v>
      </c>
    </row>
    <row r="48" spans="1:5" x14ac:dyDescent="0.3">
      <c r="A48" s="90"/>
      <c r="B48" s="90"/>
      <c r="C48" t="s">
        <v>1614</v>
      </c>
      <c r="D48">
        <v>30</v>
      </c>
      <c r="E48" t="str">
        <f t="shared" si="2"/>
        <v>Boulogne</v>
      </c>
    </row>
    <row r="49" spans="1:5" x14ac:dyDescent="0.3">
      <c r="A49" s="90"/>
      <c r="B49" s="90"/>
      <c r="C49" t="s">
        <v>1615</v>
      </c>
      <c r="D49">
        <v>153</v>
      </c>
      <c r="E49" t="str">
        <f t="shared" si="2"/>
        <v>Clermont-Ferrand</v>
      </c>
    </row>
    <row r="50" spans="1:5" x14ac:dyDescent="0.3">
      <c r="A50" s="90"/>
      <c r="B50" s="90"/>
      <c r="C50" t="s">
        <v>1616</v>
      </c>
      <c r="D50">
        <v>17</v>
      </c>
      <c r="E50" t="str">
        <f t="shared" si="2"/>
        <v>Dijon</v>
      </c>
    </row>
    <row r="51" spans="1:5" x14ac:dyDescent="0.3">
      <c r="A51" s="90"/>
      <c r="B51" s="90"/>
      <c r="C51" t="s">
        <v>1617</v>
      </c>
      <c r="D51">
        <v>220</v>
      </c>
      <c r="E51" t="str">
        <f t="shared" si="2"/>
        <v>Grenoble Barbusse</v>
      </c>
    </row>
    <row r="52" spans="1:5" x14ac:dyDescent="0.3">
      <c r="A52" s="90"/>
      <c r="B52" s="90"/>
      <c r="C52" t="s">
        <v>1618</v>
      </c>
      <c r="D52">
        <v>42</v>
      </c>
      <c r="E52" t="str">
        <f t="shared" si="2"/>
        <v>Le Mans Persée</v>
      </c>
    </row>
    <row r="53" spans="1:5" x14ac:dyDescent="0.3">
      <c r="A53" s="90"/>
      <c r="B53" s="90"/>
      <c r="C53" t="s">
        <v>1619</v>
      </c>
      <c r="D53">
        <v>799</v>
      </c>
      <c r="E53" t="str">
        <f t="shared" si="2"/>
        <v>Lille - Euralille</v>
      </c>
    </row>
    <row r="54" spans="1:5" x14ac:dyDescent="0.3">
      <c r="A54" s="90"/>
      <c r="B54" s="90"/>
      <c r="C54" t="s">
        <v>1620</v>
      </c>
      <c r="D54">
        <v>176</v>
      </c>
      <c r="E54" t="str">
        <f t="shared" si="2"/>
        <v>Lille - Tourcoing</v>
      </c>
    </row>
    <row r="55" spans="1:5" x14ac:dyDescent="0.3">
      <c r="A55" s="90"/>
      <c r="B55" s="90"/>
      <c r="C55" t="s">
        <v>1621</v>
      </c>
      <c r="D55">
        <v>1044</v>
      </c>
      <c r="E55" t="str">
        <f t="shared" si="2"/>
        <v>Lyon Limonest</v>
      </c>
    </row>
    <row r="56" spans="1:5" x14ac:dyDescent="0.3">
      <c r="A56" s="90"/>
      <c r="B56" s="90"/>
      <c r="C56" t="s">
        <v>1622</v>
      </c>
      <c r="D56">
        <v>56</v>
      </c>
      <c r="E56" t="str">
        <f t="shared" si="2"/>
        <v>Metz  Europlaza</v>
      </c>
    </row>
    <row r="57" spans="1:5" x14ac:dyDescent="0.3">
      <c r="A57" s="90"/>
      <c r="B57" s="90"/>
      <c r="C57" t="s">
        <v>1623</v>
      </c>
      <c r="D57">
        <v>56</v>
      </c>
      <c r="E57" t="str">
        <f t="shared" si="2"/>
        <v>Montpellier Becquerel</v>
      </c>
    </row>
    <row r="58" spans="1:5" x14ac:dyDescent="0.3">
      <c r="A58" s="90"/>
      <c r="B58" s="90"/>
      <c r="C58" t="s">
        <v>1624</v>
      </c>
      <c r="D58">
        <v>118</v>
      </c>
      <c r="E58" t="str">
        <f t="shared" si="2"/>
        <v>Montpellier Millenaire</v>
      </c>
    </row>
    <row r="59" spans="1:5" x14ac:dyDescent="0.3">
      <c r="A59" s="90"/>
      <c r="B59" s="90"/>
      <c r="C59" t="s">
        <v>1625</v>
      </c>
      <c r="D59">
        <v>9</v>
      </c>
      <c r="E59" t="str">
        <f t="shared" si="2"/>
        <v>Nancy</v>
      </c>
    </row>
    <row r="60" spans="1:5" x14ac:dyDescent="0.3">
      <c r="A60" s="90"/>
      <c r="B60" s="90"/>
      <c r="C60" t="s">
        <v>1626</v>
      </c>
      <c r="D60">
        <v>727</v>
      </c>
      <c r="E60" t="str">
        <f t="shared" si="2"/>
        <v>Nantes Armor</v>
      </c>
    </row>
    <row r="61" spans="1:5" x14ac:dyDescent="0.3">
      <c r="A61" s="90"/>
      <c r="B61" s="90"/>
      <c r="C61" t="s">
        <v>1627</v>
      </c>
      <c r="D61">
        <v>385</v>
      </c>
      <c r="E61" t="str">
        <f t="shared" si="2"/>
        <v>Nantes Reggiani</v>
      </c>
    </row>
    <row r="62" spans="1:5" x14ac:dyDescent="0.3">
      <c r="A62" s="90"/>
      <c r="B62" s="90"/>
      <c r="C62" t="s">
        <v>1628</v>
      </c>
      <c r="D62">
        <v>126</v>
      </c>
      <c r="E62" t="str">
        <f t="shared" si="2"/>
        <v>Niort</v>
      </c>
    </row>
    <row r="63" spans="1:5" x14ac:dyDescent="0.3">
      <c r="A63" s="90"/>
      <c r="B63" s="90"/>
      <c r="C63" t="s">
        <v>1629</v>
      </c>
      <c r="D63">
        <v>278</v>
      </c>
      <c r="E63" t="str">
        <f t="shared" si="2"/>
        <v>Orléans Patay</v>
      </c>
    </row>
    <row r="64" spans="1:5" x14ac:dyDescent="0.3">
      <c r="A64" s="90"/>
      <c r="B64" s="90"/>
      <c r="C64" t="s">
        <v>1630</v>
      </c>
      <c r="D64">
        <v>2884</v>
      </c>
      <c r="E64" t="str">
        <f t="shared" si="2"/>
        <v>Paris Manhattan</v>
      </c>
    </row>
    <row r="65" spans="1:5" x14ac:dyDescent="0.3">
      <c r="A65" s="90"/>
      <c r="B65" s="90"/>
      <c r="C65" t="s">
        <v>1631</v>
      </c>
      <c r="D65">
        <v>850</v>
      </c>
      <c r="E65" t="str">
        <f t="shared" si="2"/>
        <v>Paris Meudon</v>
      </c>
    </row>
    <row r="66" spans="1:5" x14ac:dyDescent="0.3">
      <c r="A66" s="90"/>
      <c r="B66" s="90"/>
      <c r="C66" t="s">
        <v>1632</v>
      </c>
      <c r="D66">
        <v>417</v>
      </c>
      <c r="E66" t="str">
        <f t="shared" si="2"/>
        <v>Paris Montreuil Cityscope</v>
      </c>
    </row>
    <row r="67" spans="1:5" x14ac:dyDescent="0.3">
      <c r="A67" s="90"/>
      <c r="B67" s="90"/>
      <c r="C67" t="s">
        <v>1633</v>
      </c>
      <c r="D67">
        <v>133</v>
      </c>
      <c r="E67" t="str">
        <f t="shared" si="2"/>
        <v>Paris Presbourg</v>
      </c>
    </row>
    <row r="68" spans="1:5" x14ac:dyDescent="0.3">
      <c r="A68" s="90"/>
      <c r="B68" s="90"/>
      <c r="C68" t="s">
        <v>1634</v>
      </c>
      <c r="D68">
        <v>1</v>
      </c>
      <c r="E68" t="str">
        <f t="shared" si="2"/>
        <v>Paris Puteaux</v>
      </c>
    </row>
    <row r="69" spans="1:5" x14ac:dyDescent="0.3">
      <c r="A69" s="90"/>
      <c r="B69" s="90"/>
      <c r="C69" t="s">
        <v>1635</v>
      </c>
      <c r="D69">
        <v>46</v>
      </c>
      <c r="E69" t="str">
        <f t="shared" si="2"/>
        <v>Paris Puteaux Chantecoq</v>
      </c>
    </row>
    <row r="70" spans="1:5" x14ac:dyDescent="0.3">
      <c r="A70" s="90"/>
      <c r="B70" s="90"/>
      <c r="C70" t="s">
        <v>1636</v>
      </c>
      <c r="D70">
        <v>194</v>
      </c>
      <c r="E70" t="str">
        <f t="shared" si="2"/>
        <v>Paris Triangle</v>
      </c>
    </row>
    <row r="71" spans="1:5" x14ac:dyDescent="0.3">
      <c r="A71" s="90"/>
      <c r="B71" s="90"/>
      <c r="C71" t="s">
        <v>1637</v>
      </c>
      <c r="D71">
        <v>22</v>
      </c>
      <c r="E71" t="str">
        <f t="shared" si="2"/>
        <v>Pau</v>
      </c>
    </row>
    <row r="72" spans="1:5" x14ac:dyDescent="0.3">
      <c r="A72" s="90"/>
      <c r="B72" s="90"/>
      <c r="C72" t="s">
        <v>1638</v>
      </c>
      <c r="D72">
        <v>25</v>
      </c>
      <c r="E72" t="str">
        <f t="shared" si="2"/>
        <v>Pau Hélioparc</v>
      </c>
    </row>
    <row r="73" spans="1:5" x14ac:dyDescent="0.3">
      <c r="A73" s="90"/>
      <c r="B73" s="90"/>
      <c r="C73" t="s">
        <v>1639</v>
      </c>
      <c r="D73">
        <v>159</v>
      </c>
      <c r="E73" t="str">
        <f t="shared" si="2"/>
        <v>Rennes Chartres de Bretagne</v>
      </c>
    </row>
    <row r="74" spans="1:5" x14ac:dyDescent="0.3">
      <c r="A74" s="90"/>
      <c r="B74" s="90"/>
      <c r="C74" t="s">
        <v>1640</v>
      </c>
      <c r="D74">
        <v>460</v>
      </c>
      <c r="E74" t="str">
        <f t="shared" si="2"/>
        <v>Rennes St Gregoire</v>
      </c>
    </row>
    <row r="75" spans="1:5" x14ac:dyDescent="0.3">
      <c r="A75" s="90"/>
      <c r="B75" s="90"/>
      <c r="C75" t="s">
        <v>1641</v>
      </c>
      <c r="D75">
        <v>1</v>
      </c>
      <c r="E75" t="str">
        <f t="shared" si="2"/>
        <v>Roanne</v>
      </c>
    </row>
    <row r="76" spans="1:5" x14ac:dyDescent="0.3">
      <c r="A76" s="90"/>
      <c r="B76" s="90"/>
      <c r="C76" t="s">
        <v>1642</v>
      </c>
      <c r="D76">
        <v>81</v>
      </c>
      <c r="E76" t="str">
        <f t="shared" si="2"/>
        <v>Rodez</v>
      </c>
    </row>
    <row r="77" spans="1:5" x14ac:dyDescent="0.3">
      <c r="A77" s="90"/>
      <c r="B77" s="90"/>
      <c r="C77" t="s">
        <v>1643</v>
      </c>
      <c r="D77">
        <v>152</v>
      </c>
      <c r="E77" t="str">
        <f t="shared" si="2"/>
        <v>Rouen</v>
      </c>
    </row>
    <row r="78" spans="1:5" x14ac:dyDescent="0.3">
      <c r="A78" s="90"/>
      <c r="B78" s="90"/>
      <c r="C78" t="s">
        <v>1644</v>
      </c>
      <c r="D78">
        <v>234</v>
      </c>
      <c r="E78" t="str">
        <f t="shared" si="2"/>
        <v>Sophia</v>
      </c>
    </row>
    <row r="79" spans="1:5" x14ac:dyDescent="0.3">
      <c r="A79" s="90"/>
      <c r="B79" s="90"/>
      <c r="C79" t="s">
        <v>1645</v>
      </c>
      <c r="D79">
        <v>178</v>
      </c>
      <c r="E79" t="str">
        <f t="shared" si="2"/>
        <v>Strasbourg</v>
      </c>
    </row>
    <row r="80" spans="1:5" x14ac:dyDescent="0.3">
      <c r="A80" s="90"/>
      <c r="B80" s="90"/>
      <c r="C80" t="s">
        <v>1646</v>
      </c>
      <c r="D80">
        <v>45</v>
      </c>
      <c r="E80" t="str">
        <f t="shared" si="2"/>
        <v>Toulon</v>
      </c>
    </row>
    <row r="81" spans="1:5" x14ac:dyDescent="0.3">
      <c r="A81" s="90"/>
      <c r="B81" s="90"/>
      <c r="C81" t="s">
        <v>1647</v>
      </c>
      <c r="D81">
        <v>1128</v>
      </c>
      <c r="E81" t="str">
        <f t="shared" si="2"/>
        <v>Toulouse  Colomiers 1</v>
      </c>
    </row>
    <row r="82" spans="1:5" x14ac:dyDescent="0.3">
      <c r="A82" s="90"/>
      <c r="B82" s="90"/>
      <c r="C82" t="s">
        <v>1648</v>
      </c>
      <c r="D82">
        <v>144</v>
      </c>
      <c r="E82" t="str">
        <f t="shared" si="2"/>
        <v>Toulouse Colomiers EOLIS 2</v>
      </c>
    </row>
    <row r="83" spans="1:5" x14ac:dyDescent="0.3">
      <c r="A83" s="90"/>
      <c r="B83" s="90"/>
      <c r="C83" t="s">
        <v>1649</v>
      </c>
      <c r="D83">
        <v>450</v>
      </c>
      <c r="E83" t="str">
        <f t="shared" si="2"/>
        <v>Toulouse Colomiers Ramassiers</v>
      </c>
    </row>
    <row r="84" spans="1:5" x14ac:dyDescent="0.3">
      <c r="A84" s="90"/>
      <c r="B84" s="90"/>
      <c r="C84" t="s">
        <v>1650</v>
      </c>
      <c r="D84">
        <v>56</v>
      </c>
      <c r="E84" t="str">
        <f t="shared" si="2"/>
        <v>Tours</v>
      </c>
    </row>
    <row r="85" spans="1:5" x14ac:dyDescent="0.3">
      <c r="A85" s="90"/>
      <c r="B85" s="90" t="s">
        <v>1651</v>
      </c>
      <c r="C85" s="90"/>
      <c r="D85" s="90">
        <v>13278</v>
      </c>
    </row>
    <row r="86" spans="1:5" x14ac:dyDescent="0.3">
      <c r="A86" s="90"/>
      <c r="B86" s="90" t="s">
        <v>1652</v>
      </c>
      <c r="C86" t="s">
        <v>1653</v>
      </c>
      <c r="D86">
        <v>46</v>
      </c>
      <c r="E86" t="str">
        <f t="shared" ref="E86:E95" si="3">RIGHT(C86,LEN(C86)-4)</f>
        <v>Aix Olympe</v>
      </c>
    </row>
    <row r="87" spans="1:5" x14ac:dyDescent="0.3">
      <c r="A87" s="90"/>
      <c r="B87" s="90"/>
      <c r="C87" t="s">
        <v>1654</v>
      </c>
      <c r="D87">
        <v>15</v>
      </c>
      <c r="E87" t="str">
        <f t="shared" si="3"/>
        <v>Bordeaux Pythagore</v>
      </c>
    </row>
    <row r="88" spans="1:5" x14ac:dyDescent="0.3">
      <c r="A88" s="90"/>
      <c r="B88" s="90"/>
      <c r="C88" t="s">
        <v>1655</v>
      </c>
      <c r="D88">
        <v>49</v>
      </c>
      <c r="E88" t="str">
        <f t="shared" si="3"/>
        <v>Lille Euralille</v>
      </c>
    </row>
    <row r="89" spans="1:5" x14ac:dyDescent="0.3">
      <c r="A89" s="90"/>
      <c r="B89" s="90"/>
      <c r="C89" t="s">
        <v>1656</v>
      </c>
      <c r="D89">
        <v>98</v>
      </c>
      <c r="E89" t="str">
        <f t="shared" si="3"/>
        <v>Lyon Limonest</v>
      </c>
    </row>
    <row r="90" spans="1:5" x14ac:dyDescent="0.3">
      <c r="A90" s="90"/>
      <c r="B90" s="90"/>
      <c r="C90" t="s">
        <v>1657</v>
      </c>
      <c r="D90">
        <v>714</v>
      </c>
      <c r="E90" t="str">
        <f t="shared" si="3"/>
        <v>Meudon</v>
      </c>
    </row>
    <row r="91" spans="1:5" x14ac:dyDescent="0.3">
      <c r="A91" s="90"/>
      <c r="B91" s="90"/>
      <c r="C91" t="s">
        <v>1658</v>
      </c>
      <c r="D91">
        <v>63</v>
      </c>
      <c r="E91" t="str">
        <f t="shared" si="3"/>
        <v>Nantes</v>
      </c>
    </row>
    <row r="92" spans="1:5" x14ac:dyDescent="0.3">
      <c r="A92" s="90"/>
      <c r="B92" s="90"/>
      <c r="C92" t="s">
        <v>1659</v>
      </c>
      <c r="D92">
        <v>29</v>
      </c>
      <c r="E92" t="str">
        <f t="shared" si="3"/>
        <v>Rennes</v>
      </c>
    </row>
    <row r="93" spans="1:5" x14ac:dyDescent="0.3">
      <c r="A93" s="90"/>
      <c r="B93" s="90"/>
      <c r="C93" t="s">
        <v>1660</v>
      </c>
      <c r="D93">
        <v>192</v>
      </c>
      <c r="E93" t="str">
        <f t="shared" si="3"/>
        <v>Roanne</v>
      </c>
    </row>
    <row r="94" spans="1:5" x14ac:dyDescent="0.3">
      <c r="A94" s="90"/>
      <c r="B94" s="90"/>
      <c r="C94" t="s">
        <v>1661</v>
      </c>
      <c r="D94">
        <v>56</v>
      </c>
      <c r="E94" t="str">
        <f t="shared" si="3"/>
        <v>Schiltigheim</v>
      </c>
    </row>
    <row r="95" spans="1:5" x14ac:dyDescent="0.3">
      <c r="A95" s="90"/>
      <c r="B95" s="90"/>
      <c r="C95" t="s">
        <v>1662</v>
      </c>
      <c r="D95">
        <v>351</v>
      </c>
      <c r="E95" t="str">
        <f t="shared" si="3"/>
        <v>Toulouse Colomiers EOLIS 2</v>
      </c>
    </row>
    <row r="96" spans="1:5" x14ac:dyDescent="0.3">
      <c r="A96" s="90"/>
      <c r="B96" s="90"/>
      <c r="C96" t="s">
        <v>1663</v>
      </c>
      <c r="D96">
        <v>160</v>
      </c>
      <c r="E96" t="str">
        <f>RIGHT(C96,LEN(C96)-4)</f>
        <v>Valbonne Genets</v>
      </c>
    </row>
    <row r="97" spans="1:4" x14ac:dyDescent="0.3">
      <c r="A97" s="98"/>
      <c r="B97" s="90" t="s">
        <v>1664</v>
      </c>
      <c r="C97" s="90"/>
      <c r="D97" s="90">
        <v>1773</v>
      </c>
    </row>
    <row r="98" spans="1:4" x14ac:dyDescent="0.3">
      <c r="A98" s="99" t="s">
        <v>1665</v>
      </c>
      <c r="B98" s="99"/>
      <c r="C98" s="99"/>
      <c r="D98" s="99">
        <v>18369</v>
      </c>
    </row>
    <row r="99" spans="1:4" x14ac:dyDescent="0.3">
      <c r="A99" s="100" t="s">
        <v>1666</v>
      </c>
      <c r="B99" s="100"/>
      <c r="C99" s="100"/>
      <c r="D99" s="100">
        <v>18369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sheetPr codeName="Sheet362"/>
  <dimension ref="A1:F61"/>
  <sheetViews>
    <sheetView workbookViewId="0">
      <selection activeCell="R40" sqref="R40"/>
    </sheetView>
  </sheetViews>
  <sheetFormatPr baseColWidth="10" defaultColWidth="9.44140625" defaultRowHeight="14.4" x14ac:dyDescent="0.3"/>
  <cols>
    <col min="1" max="1" width="29.44140625" bestFit="1" customWidth="1"/>
    <col min="2" max="2" width="6" style="63" bestFit="1" customWidth="1"/>
    <col min="3" max="3" width="5" style="63" bestFit="1" customWidth="1"/>
    <col min="4" max="4" width="5.44140625" style="63" bestFit="1" customWidth="1"/>
    <col min="5" max="5" width="5" style="63" bestFit="1" customWidth="1"/>
    <col min="6" max="6" width="6.5546875" style="63" bestFit="1" customWidth="1"/>
  </cols>
  <sheetData>
    <row r="1" spans="1:6" x14ac:dyDescent="0.3">
      <c r="B1" s="63" t="s">
        <v>1667</v>
      </c>
      <c r="C1" s="63" t="s">
        <v>1509</v>
      </c>
      <c r="D1" s="63" t="s">
        <v>1668</v>
      </c>
      <c r="E1" s="63" t="s">
        <v>1511</v>
      </c>
      <c r="F1" s="63" t="s">
        <v>1669</v>
      </c>
    </row>
    <row r="2" spans="1:6" x14ac:dyDescent="0.3">
      <c r="A2" t="s">
        <v>1670</v>
      </c>
      <c r="B2" s="63">
        <v>533</v>
      </c>
      <c r="C2" s="63">
        <v>2</v>
      </c>
      <c r="D2" s="63">
        <v>0</v>
      </c>
      <c r="E2" s="63">
        <v>46</v>
      </c>
      <c r="F2" s="63">
        <v>0</v>
      </c>
    </row>
    <row r="3" spans="1:6" x14ac:dyDescent="0.3">
      <c r="A3" t="s">
        <v>1671</v>
      </c>
      <c r="B3" s="63">
        <v>36</v>
      </c>
      <c r="C3" s="63">
        <v>0</v>
      </c>
      <c r="D3" s="63">
        <v>0</v>
      </c>
      <c r="E3" s="63">
        <v>0</v>
      </c>
      <c r="F3" s="63">
        <v>0</v>
      </c>
    </row>
    <row r="4" spans="1:6" x14ac:dyDescent="0.3">
      <c r="A4" t="s">
        <v>1264</v>
      </c>
      <c r="B4" s="63">
        <v>231</v>
      </c>
      <c r="C4" s="63">
        <v>201</v>
      </c>
      <c r="D4" s="63">
        <v>54</v>
      </c>
      <c r="E4" s="63">
        <v>0</v>
      </c>
      <c r="F4" s="63">
        <v>0</v>
      </c>
    </row>
    <row r="5" spans="1:6" x14ac:dyDescent="0.3">
      <c r="A5" t="s">
        <v>1672</v>
      </c>
      <c r="B5" s="63">
        <v>1</v>
      </c>
      <c r="C5" s="63">
        <v>0</v>
      </c>
      <c r="D5" s="63">
        <v>0</v>
      </c>
      <c r="E5" s="63">
        <v>0</v>
      </c>
      <c r="F5" s="63">
        <v>33</v>
      </c>
    </row>
    <row r="6" spans="1:6" x14ac:dyDescent="0.3">
      <c r="A6" t="s">
        <v>1322</v>
      </c>
      <c r="B6" s="63">
        <v>0</v>
      </c>
      <c r="C6" s="63">
        <v>0</v>
      </c>
      <c r="D6" s="63">
        <v>11</v>
      </c>
      <c r="E6" s="63">
        <v>0</v>
      </c>
      <c r="F6" s="63">
        <v>0</v>
      </c>
    </row>
    <row r="7" spans="1:6" x14ac:dyDescent="0.3">
      <c r="A7" t="s">
        <v>1324</v>
      </c>
      <c r="B7" s="63">
        <v>464</v>
      </c>
      <c r="C7" s="63">
        <v>0</v>
      </c>
      <c r="D7" s="63">
        <v>0</v>
      </c>
      <c r="E7" s="63">
        <v>15</v>
      </c>
      <c r="F7" s="63">
        <v>0</v>
      </c>
    </row>
    <row r="8" spans="1:6" x14ac:dyDescent="0.3">
      <c r="A8" t="s">
        <v>1673</v>
      </c>
      <c r="B8" s="63">
        <v>30</v>
      </c>
      <c r="C8" s="63">
        <v>0</v>
      </c>
      <c r="D8" s="63">
        <v>0</v>
      </c>
      <c r="E8" s="63">
        <v>0</v>
      </c>
      <c r="F8" s="63">
        <v>0</v>
      </c>
    </row>
    <row r="9" spans="1:6" x14ac:dyDescent="0.3">
      <c r="A9" t="s">
        <v>1674</v>
      </c>
      <c r="B9" s="63">
        <v>153</v>
      </c>
      <c r="C9" s="63">
        <v>0</v>
      </c>
      <c r="D9" s="63">
        <v>0</v>
      </c>
      <c r="E9" s="63">
        <v>0</v>
      </c>
      <c r="F9" s="63">
        <v>0</v>
      </c>
    </row>
    <row r="10" spans="1:6" x14ac:dyDescent="0.3">
      <c r="A10" t="s">
        <v>1675</v>
      </c>
      <c r="B10" s="63">
        <v>17</v>
      </c>
      <c r="C10" s="63">
        <v>0</v>
      </c>
      <c r="D10" s="63">
        <v>0</v>
      </c>
      <c r="E10" s="63">
        <v>0</v>
      </c>
      <c r="F10" s="63">
        <v>0</v>
      </c>
    </row>
    <row r="11" spans="1:6" x14ac:dyDescent="0.3">
      <c r="A11" t="s">
        <v>1344</v>
      </c>
      <c r="B11" s="63">
        <v>220</v>
      </c>
      <c r="C11" s="63">
        <v>0</v>
      </c>
      <c r="D11" s="63">
        <v>0</v>
      </c>
      <c r="E11" s="63">
        <v>0</v>
      </c>
      <c r="F11" s="63">
        <v>0</v>
      </c>
    </row>
    <row r="12" spans="1:6" x14ac:dyDescent="0.3">
      <c r="A12" t="s">
        <v>1350</v>
      </c>
      <c r="B12" s="63">
        <v>42</v>
      </c>
      <c r="C12" s="63">
        <v>0</v>
      </c>
      <c r="D12" s="63">
        <v>0</v>
      </c>
      <c r="E12" s="63">
        <v>0</v>
      </c>
      <c r="F12" s="63">
        <v>0</v>
      </c>
    </row>
    <row r="13" spans="1:6" x14ac:dyDescent="0.3">
      <c r="A13" t="s">
        <v>1676</v>
      </c>
      <c r="B13" s="63">
        <v>799</v>
      </c>
      <c r="C13" s="63">
        <v>3</v>
      </c>
      <c r="D13" s="63">
        <v>11</v>
      </c>
      <c r="E13" s="63">
        <v>0</v>
      </c>
      <c r="F13" s="63">
        <v>0</v>
      </c>
    </row>
    <row r="14" spans="1:6" x14ac:dyDescent="0.3">
      <c r="A14" t="s">
        <v>1677</v>
      </c>
      <c r="B14" s="63">
        <v>176</v>
      </c>
      <c r="C14" s="63">
        <v>0</v>
      </c>
      <c r="D14" s="63">
        <v>0</v>
      </c>
      <c r="E14" s="63">
        <v>0</v>
      </c>
      <c r="F14" s="63">
        <v>0</v>
      </c>
    </row>
    <row r="15" spans="1:6" x14ac:dyDescent="0.3">
      <c r="A15" t="s">
        <v>1521</v>
      </c>
      <c r="B15" s="63">
        <v>0</v>
      </c>
      <c r="C15" s="63">
        <v>0</v>
      </c>
      <c r="D15" s="63">
        <v>0</v>
      </c>
      <c r="E15" s="63">
        <v>49</v>
      </c>
      <c r="F15" s="63">
        <v>0</v>
      </c>
    </row>
    <row r="16" spans="1:6" x14ac:dyDescent="0.3">
      <c r="A16" t="s">
        <v>1374</v>
      </c>
      <c r="B16" s="63">
        <v>1044</v>
      </c>
      <c r="C16" s="63">
        <v>4</v>
      </c>
      <c r="D16" s="63">
        <v>23</v>
      </c>
      <c r="E16" s="63">
        <v>98</v>
      </c>
      <c r="F16" s="63">
        <v>0</v>
      </c>
    </row>
    <row r="17" spans="1:6" x14ac:dyDescent="0.3">
      <c r="A17" t="s">
        <v>1380</v>
      </c>
      <c r="B17" s="63">
        <v>0</v>
      </c>
      <c r="C17" s="63">
        <v>0</v>
      </c>
      <c r="D17" s="63">
        <v>19</v>
      </c>
      <c r="E17" s="63">
        <v>0</v>
      </c>
      <c r="F17" s="63">
        <v>66</v>
      </c>
    </row>
    <row r="18" spans="1:6" x14ac:dyDescent="0.3">
      <c r="A18" t="s">
        <v>1678</v>
      </c>
      <c r="B18" s="63">
        <v>56</v>
      </c>
      <c r="C18" s="63">
        <v>0</v>
      </c>
      <c r="D18" s="63">
        <v>0</v>
      </c>
      <c r="E18" s="63">
        <v>0</v>
      </c>
      <c r="F18" s="63">
        <v>0</v>
      </c>
    </row>
    <row r="19" spans="1:6" x14ac:dyDescent="0.3">
      <c r="A19" t="s">
        <v>1531</v>
      </c>
      <c r="B19" s="63">
        <v>0</v>
      </c>
      <c r="C19" s="63">
        <v>107</v>
      </c>
      <c r="D19" s="63">
        <v>0</v>
      </c>
      <c r="E19" s="63">
        <v>714</v>
      </c>
      <c r="F19" s="63">
        <v>0</v>
      </c>
    </row>
    <row r="20" spans="1:6" x14ac:dyDescent="0.3">
      <c r="A20" t="s">
        <v>1528</v>
      </c>
      <c r="B20" s="63">
        <v>56</v>
      </c>
      <c r="C20" s="63">
        <v>0</v>
      </c>
      <c r="D20" s="63">
        <v>0</v>
      </c>
      <c r="E20" s="63">
        <v>0</v>
      </c>
      <c r="F20" s="63">
        <v>0</v>
      </c>
    </row>
    <row r="21" spans="1:6" x14ac:dyDescent="0.3">
      <c r="A21" t="s">
        <v>1679</v>
      </c>
      <c r="B21" s="63">
        <v>118</v>
      </c>
      <c r="C21" s="63">
        <v>0</v>
      </c>
      <c r="D21" s="63">
        <v>0</v>
      </c>
      <c r="E21" s="63">
        <v>0</v>
      </c>
      <c r="F21" s="63">
        <v>0</v>
      </c>
    </row>
    <row r="22" spans="1:6" x14ac:dyDescent="0.3">
      <c r="A22" t="s">
        <v>1394</v>
      </c>
      <c r="B22" s="63">
        <v>0</v>
      </c>
      <c r="C22" s="63">
        <v>1</v>
      </c>
      <c r="D22" s="63">
        <v>0</v>
      </c>
      <c r="E22" s="63">
        <v>0</v>
      </c>
      <c r="F22" s="63">
        <v>0</v>
      </c>
    </row>
    <row r="23" spans="1:6" x14ac:dyDescent="0.3">
      <c r="A23" t="s">
        <v>1529</v>
      </c>
      <c r="B23" s="63">
        <v>9</v>
      </c>
      <c r="C23" s="63">
        <v>0</v>
      </c>
      <c r="D23" s="63">
        <v>0</v>
      </c>
      <c r="E23" s="63">
        <v>0</v>
      </c>
      <c r="F23" s="63">
        <v>0</v>
      </c>
    </row>
    <row r="24" spans="1:6" x14ac:dyDescent="0.3">
      <c r="A24" t="s">
        <v>1680</v>
      </c>
      <c r="B24" s="63">
        <v>0</v>
      </c>
      <c r="C24" s="63">
        <v>130</v>
      </c>
      <c r="D24" s="63">
        <v>24</v>
      </c>
      <c r="E24" s="63">
        <v>63</v>
      </c>
      <c r="F24" s="63">
        <v>72</v>
      </c>
    </row>
    <row r="25" spans="1:6" x14ac:dyDescent="0.3">
      <c r="A25" t="s">
        <v>1397</v>
      </c>
      <c r="B25" s="63">
        <v>727</v>
      </c>
      <c r="C25" s="63">
        <v>0</v>
      </c>
      <c r="D25" s="63">
        <v>0</v>
      </c>
      <c r="E25" s="63">
        <v>0</v>
      </c>
      <c r="F25" s="63">
        <v>0</v>
      </c>
    </row>
    <row r="26" spans="1:6" x14ac:dyDescent="0.3">
      <c r="A26" t="s">
        <v>1681</v>
      </c>
      <c r="B26" s="63">
        <v>0</v>
      </c>
      <c r="C26" s="63">
        <v>0</v>
      </c>
      <c r="D26" s="63">
        <v>0</v>
      </c>
      <c r="E26" s="63">
        <v>0</v>
      </c>
      <c r="F26" s="63">
        <v>0</v>
      </c>
    </row>
    <row r="27" spans="1:6" x14ac:dyDescent="0.3">
      <c r="A27" t="s">
        <v>1530</v>
      </c>
      <c r="B27" s="63">
        <v>385</v>
      </c>
      <c r="C27" s="63">
        <v>0</v>
      </c>
      <c r="D27" s="63">
        <v>0</v>
      </c>
      <c r="E27" s="63">
        <v>0</v>
      </c>
      <c r="F27" s="63">
        <v>0</v>
      </c>
    </row>
    <row r="28" spans="1:6" x14ac:dyDescent="0.3">
      <c r="A28" t="s">
        <v>1682</v>
      </c>
      <c r="B28" s="63">
        <v>126</v>
      </c>
      <c r="C28" s="63">
        <v>0</v>
      </c>
      <c r="D28" s="63">
        <v>0</v>
      </c>
      <c r="E28" s="63">
        <v>0</v>
      </c>
      <c r="F28" s="63">
        <v>0</v>
      </c>
    </row>
    <row r="29" spans="1:6" x14ac:dyDescent="0.3">
      <c r="A29" t="s">
        <v>1683</v>
      </c>
      <c r="B29" s="63">
        <v>0</v>
      </c>
      <c r="C29" s="63">
        <v>2</v>
      </c>
      <c r="D29" s="63">
        <v>0</v>
      </c>
      <c r="E29" s="63">
        <v>0</v>
      </c>
      <c r="F29" s="63">
        <v>0</v>
      </c>
    </row>
    <row r="30" spans="1:6" x14ac:dyDescent="0.3">
      <c r="A30" t="s">
        <v>1413</v>
      </c>
      <c r="B30" s="63">
        <v>278</v>
      </c>
      <c r="C30" s="63">
        <v>0</v>
      </c>
      <c r="D30" s="63">
        <v>0</v>
      </c>
      <c r="E30" s="63">
        <v>0</v>
      </c>
      <c r="F30" s="63">
        <v>0</v>
      </c>
    </row>
    <row r="31" spans="1:6" x14ac:dyDescent="0.3">
      <c r="A31" t="s">
        <v>1684</v>
      </c>
      <c r="B31" s="63">
        <v>0</v>
      </c>
      <c r="C31" s="63">
        <v>21</v>
      </c>
      <c r="D31" s="63">
        <v>0</v>
      </c>
      <c r="E31" s="63">
        <v>0</v>
      </c>
      <c r="F31" s="63">
        <v>0</v>
      </c>
    </row>
    <row r="32" spans="1:6" x14ac:dyDescent="0.3">
      <c r="A32" t="s">
        <v>1435</v>
      </c>
      <c r="B32" s="63">
        <v>2884</v>
      </c>
      <c r="C32" s="63">
        <v>384</v>
      </c>
      <c r="D32" s="63">
        <v>685</v>
      </c>
      <c r="E32" s="63">
        <v>0</v>
      </c>
      <c r="F32" s="63">
        <v>0</v>
      </c>
    </row>
    <row r="33" spans="1:6" x14ac:dyDescent="0.3">
      <c r="A33" t="s">
        <v>1685</v>
      </c>
      <c r="B33" s="63">
        <v>850</v>
      </c>
      <c r="C33" s="63">
        <v>0</v>
      </c>
      <c r="D33" s="63">
        <v>0</v>
      </c>
      <c r="E33" s="63">
        <v>0</v>
      </c>
      <c r="F33" s="63">
        <v>0</v>
      </c>
    </row>
    <row r="34" spans="1:6" x14ac:dyDescent="0.3">
      <c r="A34" t="s">
        <v>1686</v>
      </c>
      <c r="B34" s="63">
        <v>417</v>
      </c>
      <c r="C34" s="63">
        <v>0</v>
      </c>
      <c r="D34" s="63">
        <v>0</v>
      </c>
      <c r="E34" s="63">
        <v>0</v>
      </c>
      <c r="F34" s="63">
        <v>0</v>
      </c>
    </row>
    <row r="35" spans="1:6" x14ac:dyDescent="0.3">
      <c r="A35" t="s">
        <v>1424</v>
      </c>
      <c r="B35" s="63">
        <v>133</v>
      </c>
      <c r="C35" s="63">
        <v>0</v>
      </c>
      <c r="D35" s="63">
        <v>0</v>
      </c>
      <c r="E35" s="63">
        <v>0</v>
      </c>
      <c r="F35" s="63">
        <v>0</v>
      </c>
    </row>
    <row r="36" spans="1:6" x14ac:dyDescent="0.3">
      <c r="A36" t="s">
        <v>1532</v>
      </c>
      <c r="B36" s="63">
        <v>1</v>
      </c>
      <c r="C36" s="63">
        <v>0</v>
      </c>
      <c r="D36" s="63">
        <v>0</v>
      </c>
      <c r="E36" s="63">
        <v>0</v>
      </c>
      <c r="F36" s="63">
        <v>0</v>
      </c>
    </row>
    <row r="37" spans="1:6" x14ac:dyDescent="0.3">
      <c r="A37" t="s">
        <v>1687</v>
      </c>
      <c r="B37" s="63">
        <v>46</v>
      </c>
      <c r="C37" s="63">
        <v>0</v>
      </c>
      <c r="D37" s="63">
        <v>0</v>
      </c>
      <c r="E37" s="63">
        <v>0</v>
      </c>
      <c r="F37" s="63">
        <v>0</v>
      </c>
    </row>
    <row r="38" spans="1:6" x14ac:dyDescent="0.3">
      <c r="A38" t="s">
        <v>1441</v>
      </c>
      <c r="B38" s="63">
        <v>194</v>
      </c>
      <c r="C38" s="63">
        <v>0</v>
      </c>
      <c r="D38" s="63">
        <v>0</v>
      </c>
      <c r="E38" s="63">
        <v>0</v>
      </c>
      <c r="F38" s="63">
        <v>0</v>
      </c>
    </row>
    <row r="39" spans="1:6" x14ac:dyDescent="0.3">
      <c r="A39" t="s">
        <v>1688</v>
      </c>
      <c r="B39" s="63">
        <v>22</v>
      </c>
      <c r="C39" s="63">
        <v>0</v>
      </c>
      <c r="D39" s="63">
        <v>0</v>
      </c>
      <c r="E39" s="63">
        <v>0</v>
      </c>
      <c r="F39" s="63">
        <v>0</v>
      </c>
    </row>
    <row r="40" spans="1:6" x14ac:dyDescent="0.3">
      <c r="A40" t="s">
        <v>1689</v>
      </c>
      <c r="B40" s="63">
        <v>25</v>
      </c>
      <c r="C40" s="63">
        <v>0</v>
      </c>
      <c r="D40" s="63">
        <v>0</v>
      </c>
      <c r="E40" s="63">
        <v>0</v>
      </c>
      <c r="F40" s="63">
        <v>0</v>
      </c>
    </row>
    <row r="41" spans="1:6" x14ac:dyDescent="0.3">
      <c r="A41" t="s">
        <v>1690</v>
      </c>
      <c r="B41" s="63">
        <v>0</v>
      </c>
      <c r="C41" s="63">
        <v>0</v>
      </c>
      <c r="D41" s="63">
        <v>0</v>
      </c>
      <c r="E41" s="63">
        <v>0</v>
      </c>
      <c r="F41" s="63">
        <v>0</v>
      </c>
    </row>
    <row r="42" spans="1:6" x14ac:dyDescent="0.3">
      <c r="A42" t="s">
        <v>1691</v>
      </c>
      <c r="B42" s="63">
        <v>0</v>
      </c>
      <c r="C42" s="63">
        <v>0</v>
      </c>
      <c r="D42" s="63">
        <v>0</v>
      </c>
      <c r="E42" s="63">
        <v>29</v>
      </c>
      <c r="F42" s="63">
        <v>0</v>
      </c>
    </row>
    <row r="43" spans="1:6" x14ac:dyDescent="0.3">
      <c r="A43" t="s">
        <v>1692</v>
      </c>
      <c r="B43" s="63">
        <v>117</v>
      </c>
      <c r="C43" s="63">
        <v>0</v>
      </c>
      <c r="D43" s="63">
        <v>0</v>
      </c>
      <c r="E43" s="63">
        <v>0</v>
      </c>
      <c r="F43" s="63">
        <v>0</v>
      </c>
    </row>
    <row r="44" spans="1:6" x14ac:dyDescent="0.3">
      <c r="A44" t="s">
        <v>1455</v>
      </c>
      <c r="B44" s="63">
        <v>159</v>
      </c>
      <c r="C44" s="63">
        <v>0</v>
      </c>
      <c r="D44" s="63">
        <v>0</v>
      </c>
      <c r="E44" s="63">
        <v>0</v>
      </c>
      <c r="F44" s="63">
        <v>0</v>
      </c>
    </row>
    <row r="45" spans="1:6" x14ac:dyDescent="0.3">
      <c r="A45" t="s">
        <v>1693</v>
      </c>
      <c r="B45" s="63">
        <v>460</v>
      </c>
      <c r="C45" s="63">
        <v>0</v>
      </c>
      <c r="D45" s="63">
        <v>10</v>
      </c>
      <c r="E45" s="63">
        <v>0</v>
      </c>
      <c r="F45" s="63">
        <v>0</v>
      </c>
    </row>
    <row r="46" spans="1:6" x14ac:dyDescent="0.3">
      <c r="A46" t="s">
        <v>1694</v>
      </c>
      <c r="B46" s="63">
        <v>1</v>
      </c>
      <c r="C46" s="63">
        <v>0</v>
      </c>
      <c r="D46" s="63">
        <v>0</v>
      </c>
      <c r="E46" s="63">
        <v>192</v>
      </c>
      <c r="F46" s="63">
        <v>0</v>
      </c>
    </row>
    <row r="47" spans="1:6" x14ac:dyDescent="0.3">
      <c r="A47" t="s">
        <v>1467</v>
      </c>
      <c r="B47" s="63">
        <v>81</v>
      </c>
      <c r="C47" s="63">
        <v>111</v>
      </c>
      <c r="D47" s="63">
        <v>0</v>
      </c>
      <c r="E47" s="63">
        <v>0</v>
      </c>
      <c r="F47" s="63">
        <v>0</v>
      </c>
    </row>
    <row r="48" spans="1:6" x14ac:dyDescent="0.3">
      <c r="A48" t="s">
        <v>1471</v>
      </c>
      <c r="B48" s="63">
        <v>152</v>
      </c>
      <c r="C48" s="63">
        <v>0</v>
      </c>
      <c r="D48" s="63">
        <v>3</v>
      </c>
      <c r="E48" s="63">
        <v>0</v>
      </c>
      <c r="F48" s="63">
        <v>0</v>
      </c>
    </row>
    <row r="49" spans="1:6" x14ac:dyDescent="0.3">
      <c r="A49" t="s">
        <v>1695</v>
      </c>
      <c r="B49" s="63">
        <v>0</v>
      </c>
      <c r="C49" s="63">
        <v>0</v>
      </c>
      <c r="D49" s="63">
        <v>0</v>
      </c>
      <c r="E49" s="63">
        <v>56</v>
      </c>
      <c r="F49" s="63">
        <v>0</v>
      </c>
    </row>
    <row r="50" spans="1:6" x14ac:dyDescent="0.3">
      <c r="A50" t="s">
        <v>1696</v>
      </c>
      <c r="B50" s="63">
        <v>0</v>
      </c>
      <c r="C50" s="63">
        <v>0</v>
      </c>
      <c r="D50" s="63">
        <v>0</v>
      </c>
      <c r="E50" s="63">
        <v>0</v>
      </c>
      <c r="F50" s="63">
        <v>75</v>
      </c>
    </row>
    <row r="51" spans="1:6" x14ac:dyDescent="0.3">
      <c r="A51" t="s">
        <v>1697</v>
      </c>
      <c r="B51" s="63">
        <v>234</v>
      </c>
      <c r="C51" s="63">
        <v>0</v>
      </c>
      <c r="D51" s="63">
        <v>0</v>
      </c>
      <c r="E51" s="63">
        <v>0</v>
      </c>
      <c r="F51" s="63">
        <v>0</v>
      </c>
    </row>
    <row r="52" spans="1:6" x14ac:dyDescent="0.3">
      <c r="A52" t="s">
        <v>1698</v>
      </c>
      <c r="B52" s="63">
        <v>178</v>
      </c>
      <c r="C52" s="63">
        <v>0</v>
      </c>
      <c r="D52" s="63">
        <v>3</v>
      </c>
      <c r="E52" s="63">
        <v>0</v>
      </c>
      <c r="F52" s="63">
        <v>0</v>
      </c>
    </row>
    <row r="53" spans="1:6" x14ac:dyDescent="0.3">
      <c r="A53" t="s">
        <v>1699</v>
      </c>
      <c r="B53" s="63">
        <v>45</v>
      </c>
      <c r="C53" s="63">
        <v>0</v>
      </c>
      <c r="D53" s="63">
        <v>0</v>
      </c>
      <c r="E53" s="63">
        <v>0</v>
      </c>
      <c r="F53" s="63">
        <v>0</v>
      </c>
    </row>
    <row r="54" spans="1:6" x14ac:dyDescent="0.3">
      <c r="A54" t="s">
        <v>1700</v>
      </c>
      <c r="B54" s="63">
        <v>0</v>
      </c>
      <c r="C54" s="63">
        <v>0</v>
      </c>
      <c r="D54" s="63">
        <v>0</v>
      </c>
      <c r="E54" s="63">
        <v>0</v>
      </c>
      <c r="F54" s="63">
        <v>626</v>
      </c>
    </row>
    <row r="55" spans="1:6" x14ac:dyDescent="0.3">
      <c r="A55" t="s">
        <v>1701</v>
      </c>
      <c r="B55" s="63">
        <v>1128</v>
      </c>
      <c r="C55" s="63">
        <v>0</v>
      </c>
      <c r="D55" s="63">
        <v>0</v>
      </c>
      <c r="E55" s="63">
        <v>0</v>
      </c>
      <c r="F55" s="63">
        <v>0</v>
      </c>
    </row>
    <row r="56" spans="1:6" x14ac:dyDescent="0.3">
      <c r="A56" t="s">
        <v>1702</v>
      </c>
      <c r="B56" s="63">
        <v>144</v>
      </c>
      <c r="C56" s="63">
        <v>0</v>
      </c>
      <c r="D56" s="63">
        <v>0</v>
      </c>
      <c r="E56" s="63">
        <v>351</v>
      </c>
      <c r="F56" s="63">
        <v>0</v>
      </c>
    </row>
    <row r="57" spans="1:6" x14ac:dyDescent="0.3">
      <c r="A57" t="s">
        <v>1703</v>
      </c>
      <c r="B57" s="63">
        <v>450</v>
      </c>
      <c r="C57" s="63">
        <v>0</v>
      </c>
      <c r="D57" s="63">
        <v>6</v>
      </c>
      <c r="E57" s="63">
        <v>0</v>
      </c>
      <c r="F57" s="63">
        <v>0</v>
      </c>
    </row>
    <row r="58" spans="1:6" x14ac:dyDescent="0.3">
      <c r="A58" t="s">
        <v>1704</v>
      </c>
      <c r="B58" s="63">
        <v>0</v>
      </c>
      <c r="C58" s="63">
        <v>52</v>
      </c>
      <c r="D58" s="63">
        <v>0</v>
      </c>
      <c r="E58" s="63">
        <v>0</v>
      </c>
      <c r="F58" s="63">
        <v>0</v>
      </c>
    </row>
    <row r="59" spans="1:6" x14ac:dyDescent="0.3">
      <c r="A59" t="s">
        <v>1705</v>
      </c>
      <c r="B59" s="63">
        <v>56</v>
      </c>
      <c r="C59" s="63">
        <v>278</v>
      </c>
      <c r="D59" s="63">
        <v>0</v>
      </c>
      <c r="E59" s="63">
        <v>0</v>
      </c>
      <c r="F59" s="63">
        <v>0</v>
      </c>
    </row>
    <row r="60" spans="1:6" x14ac:dyDescent="0.3">
      <c r="A60" t="s">
        <v>1706</v>
      </c>
      <c r="B60" s="63">
        <v>0</v>
      </c>
      <c r="C60" s="63">
        <v>0</v>
      </c>
      <c r="D60" s="63">
        <v>0</v>
      </c>
      <c r="E60" s="63">
        <v>160</v>
      </c>
      <c r="F60" s="63">
        <v>0</v>
      </c>
    </row>
    <row r="61" spans="1:6" x14ac:dyDescent="0.3">
      <c r="B61" s="63">
        <v>13278</v>
      </c>
      <c r="C61" s="63">
        <v>1296</v>
      </c>
      <c r="D61" s="63">
        <v>849</v>
      </c>
      <c r="E61" s="63">
        <v>1773</v>
      </c>
      <c r="F61" s="63">
        <v>872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sheetPr codeName="Sheet265"/>
  <dimension ref="A1:J57"/>
  <sheetViews>
    <sheetView workbookViewId="0">
      <pane ySplit="2" topLeftCell="A3" activePane="bottomLeft" state="frozen"/>
      <selection activeCell="R40" sqref="R40"/>
      <selection pane="bottomLeft" activeCell="K3" sqref="K3:K14"/>
    </sheetView>
  </sheetViews>
  <sheetFormatPr baseColWidth="10" defaultColWidth="9.44140625" defaultRowHeight="14.4" outlineLevelRow="1" x14ac:dyDescent="0.3"/>
  <cols>
    <col min="1" max="1" width="27.44140625" bestFit="1" customWidth="1"/>
    <col min="2" max="2" width="28.5546875" bestFit="1" customWidth="1"/>
    <col min="3" max="3" width="10.5546875" customWidth="1"/>
    <col min="4" max="4" width="11.44140625" bestFit="1" customWidth="1"/>
    <col min="5" max="5" width="10.44140625" customWidth="1"/>
    <col min="6" max="6" width="5" customWidth="1"/>
    <col min="7" max="7" width="5.5546875" customWidth="1"/>
    <col min="8" max="8" width="6" customWidth="1"/>
    <col min="9" max="9" width="10.44140625" bestFit="1" customWidth="1"/>
    <col min="10" max="10" width="5.44140625" bestFit="1" customWidth="1"/>
  </cols>
  <sheetData>
    <row r="1" spans="1:9" x14ac:dyDescent="0.3">
      <c r="A1" s="90" t="s">
        <v>0</v>
      </c>
      <c r="B1" s="90" t="s">
        <v>1707</v>
      </c>
      <c r="C1" s="284" t="s">
        <v>1708</v>
      </c>
      <c r="D1" s="284"/>
      <c r="E1" s="284"/>
      <c r="F1" s="284"/>
      <c r="G1" s="163"/>
      <c r="H1" s="163"/>
    </row>
    <row r="2" spans="1:9" x14ac:dyDescent="0.3">
      <c r="A2" s="63"/>
      <c r="B2" s="63" t="s">
        <v>1709</v>
      </c>
      <c r="C2" s="163" t="s">
        <v>1710</v>
      </c>
      <c r="D2" s="90" t="s">
        <v>1711</v>
      </c>
      <c r="E2" s="62" t="s">
        <v>1712</v>
      </c>
      <c r="F2" s="90"/>
      <c r="G2" s="163"/>
      <c r="H2" s="284" t="s">
        <v>1713</v>
      </c>
      <c r="I2" s="284"/>
    </row>
    <row r="3" spans="1:9" outlineLevel="1" x14ac:dyDescent="0.3">
      <c r="A3" t="s">
        <v>1264</v>
      </c>
      <c r="B3" t="s">
        <v>1282</v>
      </c>
      <c r="C3" s="1" t="e">
        <f>SUMIFS(#REF!,#REF!,$B3)</f>
        <v>#REF!</v>
      </c>
      <c r="D3" s="1"/>
      <c r="E3" s="1"/>
      <c r="F3" t="s">
        <v>1259</v>
      </c>
      <c r="G3" s="75">
        <v>1</v>
      </c>
    </row>
    <row r="4" spans="1:9" outlineLevel="1" x14ac:dyDescent="0.3">
      <c r="A4" t="s">
        <v>1264</v>
      </c>
      <c r="B4" t="s">
        <v>1283</v>
      </c>
      <c r="C4" s="1" t="e">
        <f>SUMIFS(#REF!,#REF!,$B4)*G4</f>
        <v>#REF!</v>
      </c>
      <c r="D4" s="1"/>
      <c r="E4" s="1"/>
      <c r="F4" t="s">
        <v>1259</v>
      </c>
      <c r="G4" s="75">
        <v>1</v>
      </c>
    </row>
    <row r="5" spans="1:9" outlineLevel="1" x14ac:dyDescent="0.3">
      <c r="A5" t="s">
        <v>1264</v>
      </c>
      <c r="B5" t="s">
        <v>1284</v>
      </c>
      <c r="C5" s="1" t="e">
        <f>SUMIFS(#REF!,#REF!,$B5)*G5</f>
        <v>#REF!</v>
      </c>
      <c r="D5" s="1"/>
      <c r="E5" s="1"/>
      <c r="F5" t="s">
        <v>1259</v>
      </c>
      <c r="G5" s="75">
        <v>1</v>
      </c>
    </row>
    <row r="6" spans="1:9" outlineLevel="1" x14ac:dyDescent="0.3">
      <c r="A6" t="s">
        <v>1324</v>
      </c>
      <c r="B6" t="s">
        <v>1324</v>
      </c>
      <c r="C6" s="1" t="e">
        <f>SUMIFS(#REF!,#REF!,$B6)*G6</f>
        <v>#REF!</v>
      </c>
      <c r="D6" s="1"/>
      <c r="E6" s="1"/>
      <c r="F6" t="s">
        <v>1259</v>
      </c>
      <c r="G6" s="75">
        <v>1</v>
      </c>
    </row>
    <row r="7" spans="1:9" outlineLevel="1" x14ac:dyDescent="0.3">
      <c r="A7" t="s">
        <v>1518</v>
      </c>
      <c r="B7" t="s">
        <v>1518</v>
      </c>
      <c r="C7" s="1" t="e">
        <f>SUMIFS(#REF!,#REF!,$B7)*G7</f>
        <v>#REF!</v>
      </c>
      <c r="D7" s="1"/>
      <c r="E7" s="1"/>
      <c r="F7" t="s">
        <v>1259</v>
      </c>
      <c r="G7" s="75">
        <v>1</v>
      </c>
    </row>
    <row r="8" spans="1:9" outlineLevel="1" x14ac:dyDescent="0.3">
      <c r="A8" t="s">
        <v>1714</v>
      </c>
      <c r="B8" t="s">
        <v>1714</v>
      </c>
      <c r="C8" s="1" t="e">
        <f>SUMIFS(#REF!,#REF!,$B8)*G8</f>
        <v>#REF!</v>
      </c>
      <c r="D8" s="1"/>
      <c r="E8" s="1"/>
      <c r="F8" t="s">
        <v>1259</v>
      </c>
      <c r="G8" s="75">
        <v>1</v>
      </c>
    </row>
    <row r="9" spans="1:9" outlineLevel="1" x14ac:dyDescent="0.3">
      <c r="A9" t="s">
        <v>1675</v>
      </c>
      <c r="B9" t="s">
        <v>1675</v>
      </c>
      <c r="C9" s="1" t="e">
        <f>SUMIFS(#REF!,#REF!,$B9)*G9</f>
        <v>#REF!</v>
      </c>
      <c r="D9" s="1"/>
      <c r="E9" s="1"/>
      <c r="F9" t="s">
        <v>1259</v>
      </c>
      <c r="G9" s="75">
        <v>1</v>
      </c>
    </row>
    <row r="10" spans="1:9" outlineLevel="1" x14ac:dyDescent="0.3">
      <c r="A10" t="s">
        <v>1344</v>
      </c>
      <c r="B10" t="s">
        <v>1344</v>
      </c>
      <c r="C10" s="1" t="e">
        <f>SUMIFS(#REF!,#REF!,$B10)*G10</f>
        <v>#REF!</v>
      </c>
      <c r="D10" s="1"/>
      <c r="E10" s="1"/>
      <c r="F10" t="s">
        <v>1259</v>
      </c>
      <c r="G10" s="75">
        <v>1</v>
      </c>
    </row>
    <row r="11" spans="1:9" outlineLevel="1" x14ac:dyDescent="0.3">
      <c r="A11" t="s">
        <v>1347</v>
      </c>
      <c r="B11" t="s">
        <v>1347</v>
      </c>
      <c r="C11" s="1" t="e">
        <f>SUMIFS(#REF!,#REF!,$B11)*G11</f>
        <v>#REF!</v>
      </c>
      <c r="D11" s="1"/>
      <c r="E11" s="1"/>
      <c r="F11" t="s">
        <v>1259</v>
      </c>
      <c r="G11" s="75">
        <v>1</v>
      </c>
    </row>
    <row r="12" spans="1:9" outlineLevel="1" x14ac:dyDescent="0.3">
      <c r="A12" t="s">
        <v>1364</v>
      </c>
      <c r="B12" t="s">
        <v>1364</v>
      </c>
      <c r="C12" s="1" t="e">
        <f>SUMIFS(#REF!,#REF!,$B12)*G12</f>
        <v>#REF!</v>
      </c>
      <c r="D12" s="1"/>
      <c r="E12" s="1"/>
      <c r="F12" t="s">
        <v>1259</v>
      </c>
      <c r="G12" s="75">
        <v>1</v>
      </c>
    </row>
    <row r="13" spans="1:9" outlineLevel="1" x14ac:dyDescent="0.3">
      <c r="A13" t="s">
        <v>1521</v>
      </c>
      <c r="B13" t="s">
        <v>1521</v>
      </c>
      <c r="C13" s="1" t="e">
        <f>SUMIFS(#REF!,#REF!,$B13)*G13</f>
        <v>#REF!</v>
      </c>
      <c r="D13" s="1"/>
      <c r="E13" s="1"/>
      <c r="F13" t="s">
        <v>1259</v>
      </c>
      <c r="G13" s="75">
        <v>1</v>
      </c>
    </row>
    <row r="14" spans="1:9" outlineLevel="1" x14ac:dyDescent="0.3">
      <c r="A14" t="s">
        <v>1524</v>
      </c>
      <c r="B14" t="s">
        <v>1524</v>
      </c>
      <c r="C14" s="1" t="e">
        <f>SUMIFS(#REF!,#REF!,$B14)*G14</f>
        <v>#REF!</v>
      </c>
      <c r="D14" s="1"/>
      <c r="E14" s="1"/>
      <c r="F14" t="s">
        <v>1259</v>
      </c>
      <c r="G14" s="75">
        <v>1</v>
      </c>
    </row>
    <row r="15" spans="1:9" outlineLevel="1" x14ac:dyDescent="0.3">
      <c r="A15" t="s">
        <v>1374</v>
      </c>
      <c r="B15" t="s">
        <v>1715</v>
      </c>
      <c r="C15" s="1" t="e">
        <f>SUMIFS(#REF!,#REF!,$B15)*G15</f>
        <v>#REF!</v>
      </c>
      <c r="D15" s="1"/>
      <c r="E15" s="1"/>
      <c r="F15" t="s">
        <v>1259</v>
      </c>
      <c r="G15" s="75">
        <v>1</v>
      </c>
    </row>
    <row r="16" spans="1:9" outlineLevel="1" x14ac:dyDescent="0.3">
      <c r="A16" t="s">
        <v>1374</v>
      </c>
      <c r="B16" t="s">
        <v>1716</v>
      </c>
      <c r="C16" s="1" t="e">
        <f>SUMIFS(#REF!,#REF!,$B16)*G16</f>
        <v>#REF!</v>
      </c>
      <c r="D16" s="1"/>
      <c r="E16" s="1"/>
      <c r="F16" t="s">
        <v>1259</v>
      </c>
      <c r="G16" s="75">
        <v>1</v>
      </c>
    </row>
    <row r="17" spans="1:7" outlineLevel="1" x14ac:dyDescent="0.3">
      <c r="A17" t="s">
        <v>1717</v>
      </c>
      <c r="B17" t="s">
        <v>1717</v>
      </c>
      <c r="C17" s="1" t="e">
        <f>SUMIFS(#REF!,#REF!,$B17)*G17</f>
        <v>#REF!</v>
      </c>
      <c r="D17" s="1"/>
      <c r="E17" s="1"/>
      <c r="F17" t="s">
        <v>1259</v>
      </c>
      <c r="G17" s="75">
        <v>1</v>
      </c>
    </row>
    <row r="18" spans="1:7" outlineLevel="1" x14ac:dyDescent="0.3">
      <c r="A18" t="s">
        <v>1397</v>
      </c>
      <c r="B18" t="s">
        <v>1718</v>
      </c>
      <c r="C18" s="1" t="e">
        <f>SUMIFS(#REF!,#REF!,$B18)*G18</f>
        <v>#REF!</v>
      </c>
      <c r="D18" s="1"/>
      <c r="E18" s="1"/>
      <c r="F18" t="s">
        <v>1259</v>
      </c>
      <c r="G18" s="75">
        <v>1</v>
      </c>
    </row>
    <row r="19" spans="1:7" outlineLevel="1" x14ac:dyDescent="0.3">
      <c r="A19" t="s">
        <v>1397</v>
      </c>
      <c r="B19" t="s">
        <v>1719</v>
      </c>
      <c r="C19" s="1" t="e">
        <f>SUMIFS(#REF!,#REF!,$B19)*G19</f>
        <v>#REF!</v>
      </c>
      <c r="D19" s="1"/>
      <c r="E19" s="1"/>
      <c r="F19" t="s">
        <v>1259</v>
      </c>
      <c r="G19" s="75">
        <v>1</v>
      </c>
    </row>
    <row r="20" spans="1:7" outlineLevel="1" x14ac:dyDescent="0.3">
      <c r="A20" t="s">
        <v>1530</v>
      </c>
      <c r="B20" t="s">
        <v>1720</v>
      </c>
      <c r="C20" s="1" t="e">
        <f>SUMIFS(#REF!,#REF!,$B20)*G20</f>
        <v>#REF!</v>
      </c>
      <c r="D20" s="1"/>
      <c r="E20" s="1"/>
      <c r="F20" t="s">
        <v>1259</v>
      </c>
      <c r="G20" s="75">
        <v>1</v>
      </c>
    </row>
    <row r="21" spans="1:7" outlineLevel="1" x14ac:dyDescent="0.3">
      <c r="A21" t="s">
        <v>1530</v>
      </c>
      <c r="B21" t="s">
        <v>1721</v>
      </c>
      <c r="C21" s="1" t="e">
        <f>SUMIFS(#REF!,#REF!,$B21)*G21</f>
        <v>#REF!</v>
      </c>
      <c r="D21" s="1"/>
      <c r="E21" s="1"/>
      <c r="F21" t="s">
        <v>1259</v>
      </c>
      <c r="G21" s="75">
        <v>1</v>
      </c>
    </row>
    <row r="22" spans="1:7" outlineLevel="1" x14ac:dyDescent="0.3">
      <c r="A22" t="s">
        <v>1542</v>
      </c>
      <c r="B22" t="s">
        <v>1722</v>
      </c>
      <c r="C22" s="1" t="e">
        <f>SUMIFS(#REF!,#REF!,$B22)*G22</f>
        <v>#REF!</v>
      </c>
      <c r="D22" s="1"/>
      <c r="E22" s="1"/>
      <c r="F22" t="s">
        <v>1259</v>
      </c>
      <c r="G22" s="75">
        <v>1</v>
      </c>
    </row>
    <row r="23" spans="1:7" outlineLevel="1" x14ac:dyDescent="0.3">
      <c r="A23" t="s">
        <v>1542</v>
      </c>
      <c r="B23" t="s">
        <v>1723</v>
      </c>
      <c r="C23" s="1" t="e">
        <f>SUMIFS(#REF!,#REF!,$B23)*G23</f>
        <v>#REF!</v>
      </c>
      <c r="D23" s="1"/>
      <c r="E23" s="1"/>
      <c r="F23" t="s">
        <v>1259</v>
      </c>
      <c r="G23" s="75">
        <v>1</v>
      </c>
    </row>
    <row r="24" spans="1:7" outlineLevel="1" x14ac:dyDescent="0.3">
      <c r="A24" t="s">
        <v>1542</v>
      </c>
      <c r="B24" t="s">
        <v>1724</v>
      </c>
      <c r="C24" s="1" t="e">
        <f>SUMIFS(#REF!,#REF!,$B24)*G24</f>
        <v>#REF!</v>
      </c>
      <c r="D24" s="1"/>
      <c r="E24" s="1"/>
      <c r="F24" t="s">
        <v>1259</v>
      </c>
      <c r="G24" s="75">
        <v>1</v>
      </c>
    </row>
    <row r="25" spans="1:7" outlineLevel="1" x14ac:dyDescent="0.3">
      <c r="A25" t="s">
        <v>1409</v>
      </c>
      <c r="B25" t="s">
        <v>1409</v>
      </c>
      <c r="C25" s="1" t="e">
        <f>SUMIFS(#REF!,#REF!,$B25)*G25</f>
        <v>#REF!</v>
      </c>
      <c r="D25" s="1"/>
      <c r="E25" s="1"/>
      <c r="F25" t="s">
        <v>1259</v>
      </c>
      <c r="G25" s="75">
        <v>1</v>
      </c>
    </row>
    <row r="26" spans="1:7" outlineLevel="1" x14ac:dyDescent="0.3">
      <c r="A26" t="s">
        <v>1725</v>
      </c>
      <c r="B26" t="s">
        <v>1725</v>
      </c>
      <c r="C26" s="1" t="e">
        <f>SUMIFS(#REF!,#REF!,$B26)*G26</f>
        <v>#REF!</v>
      </c>
      <c r="D26" s="1"/>
      <c r="E26" s="1"/>
      <c r="F26" t="s">
        <v>1259</v>
      </c>
      <c r="G26" s="75">
        <v>1</v>
      </c>
    </row>
    <row r="27" spans="1:7" outlineLevel="1" x14ac:dyDescent="0.3">
      <c r="A27" t="s">
        <v>1435</v>
      </c>
      <c r="B27" t="s">
        <v>1726</v>
      </c>
      <c r="C27" s="1" t="e">
        <f>SUMIFS(#REF!,#REF!,$B27)*G27</f>
        <v>#REF!</v>
      </c>
      <c r="D27" s="1"/>
      <c r="E27" s="1"/>
      <c r="F27" t="s">
        <v>1259</v>
      </c>
      <c r="G27" s="75">
        <v>1</v>
      </c>
    </row>
    <row r="28" spans="1:7" outlineLevel="1" x14ac:dyDescent="0.3">
      <c r="A28" t="s">
        <v>1435</v>
      </c>
      <c r="B28" t="s">
        <v>1727</v>
      </c>
      <c r="C28" s="1" t="e">
        <f>SUMIFS(#REF!,#REF!,$B28)*G28</f>
        <v>#REF!</v>
      </c>
      <c r="D28" s="1"/>
      <c r="E28" s="1"/>
      <c r="F28" t="s">
        <v>1259</v>
      </c>
      <c r="G28" s="75">
        <v>1</v>
      </c>
    </row>
    <row r="29" spans="1:7" outlineLevel="1" x14ac:dyDescent="0.3">
      <c r="A29" t="s">
        <v>1531</v>
      </c>
      <c r="B29" t="s">
        <v>1531</v>
      </c>
      <c r="C29" s="1" t="e">
        <f>SUMIFS(#REF!,#REF!,$B29)*G29</f>
        <v>#REF!</v>
      </c>
      <c r="D29" s="1"/>
      <c r="E29" s="1"/>
      <c r="F29" t="s">
        <v>1259</v>
      </c>
      <c r="G29" s="75">
        <v>1</v>
      </c>
    </row>
    <row r="30" spans="1:7" outlineLevel="1" x14ac:dyDescent="0.3">
      <c r="A30" t="s">
        <v>1420</v>
      </c>
      <c r="B30" t="s">
        <v>1420</v>
      </c>
      <c r="C30" s="1" t="e">
        <f>SUMIFS(#REF!,#REF!,$B30)*G30</f>
        <v>#REF!</v>
      </c>
      <c r="D30" s="1"/>
      <c r="E30" s="1"/>
      <c r="F30" t="s">
        <v>1259</v>
      </c>
      <c r="G30" s="75">
        <v>1</v>
      </c>
    </row>
    <row r="31" spans="1:7" outlineLevel="1" x14ac:dyDescent="0.3">
      <c r="A31" t="s">
        <v>1532</v>
      </c>
      <c r="B31" t="s">
        <v>1428</v>
      </c>
      <c r="C31" s="1" t="e">
        <f>SUMIFS(#REF!,#REF!,$B31)*G31</f>
        <v>#REF!</v>
      </c>
      <c r="D31" s="1"/>
      <c r="E31" s="1"/>
      <c r="F31" t="s">
        <v>1259</v>
      </c>
      <c r="G31" s="75">
        <v>1</v>
      </c>
    </row>
    <row r="32" spans="1:7" outlineLevel="1" x14ac:dyDescent="0.3">
      <c r="A32" t="s">
        <v>1532</v>
      </c>
      <c r="B32" t="s">
        <v>1432</v>
      </c>
      <c r="C32" s="1" t="e">
        <f>SUMIFS(#REF!,#REF!,$B32)*G32</f>
        <v>#REF!</v>
      </c>
      <c r="D32" s="1"/>
      <c r="E32" s="1"/>
      <c r="F32" t="s">
        <v>1259</v>
      </c>
      <c r="G32" s="75">
        <v>1</v>
      </c>
    </row>
    <row r="33" spans="1:7" outlineLevel="1" x14ac:dyDescent="0.3">
      <c r="A33" t="s">
        <v>1687</v>
      </c>
      <c r="B33" t="s">
        <v>1687</v>
      </c>
      <c r="C33" s="1" t="e">
        <f>SUMIFS(#REF!,#REF!,$B33)*G33</f>
        <v>#REF!</v>
      </c>
      <c r="D33" s="1"/>
      <c r="E33" s="1"/>
      <c r="F33" t="s">
        <v>1259</v>
      </c>
      <c r="G33" s="75">
        <v>1</v>
      </c>
    </row>
    <row r="34" spans="1:7" outlineLevel="1" x14ac:dyDescent="0.3">
      <c r="A34" t="s">
        <v>1441</v>
      </c>
      <c r="B34" t="s">
        <v>1728</v>
      </c>
      <c r="C34" s="1" t="e">
        <f>SUMIFS(#REF!,#REF!,$B34)*G34</f>
        <v>#REF!</v>
      </c>
      <c r="D34" s="1"/>
      <c r="E34" s="1"/>
      <c r="F34" t="s">
        <v>1259</v>
      </c>
      <c r="G34" s="75">
        <v>1</v>
      </c>
    </row>
    <row r="35" spans="1:7" outlineLevel="1" x14ac:dyDescent="0.3">
      <c r="A35" t="s">
        <v>1729</v>
      </c>
      <c r="B35" t="s">
        <v>1729</v>
      </c>
      <c r="C35" s="1" t="e">
        <f>SUMIFS(#REF!,#REF!,$B35)*G35</f>
        <v>#REF!</v>
      </c>
      <c r="D35" s="1"/>
      <c r="E35" s="1"/>
      <c r="F35" t="s">
        <v>1259</v>
      </c>
      <c r="G35" s="75">
        <v>1</v>
      </c>
    </row>
    <row r="36" spans="1:7" outlineLevel="1" x14ac:dyDescent="0.3">
      <c r="A36" t="s">
        <v>1538</v>
      </c>
      <c r="B36" t="s">
        <v>1538</v>
      </c>
      <c r="C36" s="1" t="e">
        <f>SUMIFS(#REF!,#REF!,$B36)*G36</f>
        <v>#REF!</v>
      </c>
      <c r="D36" s="1"/>
      <c r="E36" s="1"/>
      <c r="F36" t="s">
        <v>1259</v>
      </c>
      <c r="G36" s="75">
        <v>1</v>
      </c>
    </row>
    <row r="37" spans="1:7" outlineLevel="1" x14ac:dyDescent="0.3">
      <c r="A37" t="s">
        <v>1730</v>
      </c>
      <c r="B37" t="s">
        <v>1731</v>
      </c>
      <c r="C37" s="1" t="e">
        <f>SUMIFS(#REF!,#REF!,$B37)*G37</f>
        <v>#REF!</v>
      </c>
      <c r="D37" s="1"/>
      <c r="E37" s="1"/>
      <c r="F37" t="s">
        <v>1259</v>
      </c>
      <c r="G37" s="75">
        <v>1</v>
      </c>
    </row>
    <row r="38" spans="1:7" outlineLevel="1" x14ac:dyDescent="0.3">
      <c r="A38" t="s">
        <v>1730</v>
      </c>
      <c r="B38" t="s">
        <v>1732</v>
      </c>
      <c r="C38" s="1" t="e">
        <f>SUMIFS(#REF!,#REF!,$B38)*G38</f>
        <v>#REF!</v>
      </c>
      <c r="D38" s="1"/>
      <c r="E38" s="1"/>
      <c r="F38" t="s">
        <v>1259</v>
      </c>
      <c r="G38" s="75">
        <v>1</v>
      </c>
    </row>
    <row r="39" spans="1:7" outlineLevel="1" x14ac:dyDescent="0.3">
      <c r="A39" t="s">
        <v>1541</v>
      </c>
      <c r="B39" t="s">
        <v>1541</v>
      </c>
      <c r="C39" s="1" t="e">
        <f>SUMIFS(#REF!,#REF!,$B39)*G39</f>
        <v>#REF!</v>
      </c>
      <c r="D39" s="1"/>
      <c r="E39" s="1"/>
      <c r="F39" t="s">
        <v>1259</v>
      </c>
      <c r="G39" s="75">
        <v>1</v>
      </c>
    </row>
    <row r="40" spans="1:7" outlineLevel="1" x14ac:dyDescent="0.3">
      <c r="A40" t="s">
        <v>1467</v>
      </c>
      <c r="B40" t="s">
        <v>1467</v>
      </c>
      <c r="C40" s="1" t="e">
        <f>SUMIFS(#REF!,#REF!,$B40)*G40</f>
        <v>#REF!</v>
      </c>
      <c r="D40" s="1"/>
      <c r="E40" s="1"/>
      <c r="F40" t="s">
        <v>1259</v>
      </c>
      <c r="G40" s="75">
        <v>1</v>
      </c>
    </row>
    <row r="41" spans="1:7" outlineLevel="1" x14ac:dyDescent="0.3">
      <c r="A41" t="s">
        <v>1471</v>
      </c>
      <c r="B41" t="s">
        <v>1471</v>
      </c>
      <c r="C41" s="1" t="e">
        <f>SUMIFS(#REF!,#REF!,$B41)*G41</f>
        <v>#REF!</v>
      </c>
      <c r="D41" s="1"/>
      <c r="E41" s="1"/>
      <c r="F41" t="s">
        <v>1259</v>
      </c>
      <c r="G41" s="75">
        <v>1</v>
      </c>
    </row>
    <row r="42" spans="1:7" outlineLevel="1" x14ac:dyDescent="0.3">
      <c r="A42" t="s">
        <v>1547</v>
      </c>
      <c r="B42" t="s">
        <v>1547</v>
      </c>
      <c r="C42" s="1" t="e">
        <f>SUMIFS(#REF!,#REF!,$B42)*G42</f>
        <v>#REF!</v>
      </c>
      <c r="D42" s="1"/>
      <c r="E42" s="1"/>
      <c r="F42" t="s">
        <v>1259</v>
      </c>
      <c r="G42" s="75">
        <v>1</v>
      </c>
    </row>
    <row r="43" spans="1:7" outlineLevel="1" x14ac:dyDescent="0.3">
      <c r="A43" t="s">
        <v>1330</v>
      </c>
      <c r="B43" t="s">
        <v>1733</v>
      </c>
      <c r="C43" s="1" t="e">
        <f>SUMIFS(#REF!,#REF!,$B43)*G43</f>
        <v>#REF!</v>
      </c>
      <c r="D43" s="1"/>
      <c r="E43" s="1"/>
      <c r="F43" t="s">
        <v>1259</v>
      </c>
      <c r="G43" s="75">
        <v>1</v>
      </c>
    </row>
    <row r="44" spans="1:7" outlineLevel="1" x14ac:dyDescent="0.3">
      <c r="A44" t="s">
        <v>1330</v>
      </c>
      <c r="B44" t="s">
        <v>1734</v>
      </c>
      <c r="C44" s="1" t="e">
        <f>SUMIFS(#REF!,#REF!,$B44)*G44</f>
        <v>#REF!</v>
      </c>
      <c r="D44" s="1"/>
      <c r="E44" s="1"/>
      <c r="F44" t="s">
        <v>1259</v>
      </c>
      <c r="G44" s="75">
        <v>1</v>
      </c>
    </row>
    <row r="45" spans="1:7" outlineLevel="1" x14ac:dyDescent="0.3">
      <c r="A45" t="s">
        <v>1334</v>
      </c>
      <c r="B45" t="s">
        <v>1334</v>
      </c>
      <c r="C45" s="1" t="e">
        <f>SUMIFS(#REF!,#REF!,$B45)*G45</f>
        <v>#REF!</v>
      </c>
      <c r="D45" s="1"/>
      <c r="E45" s="1"/>
      <c r="F45" t="s">
        <v>1259</v>
      </c>
      <c r="G45" s="75">
        <v>1</v>
      </c>
    </row>
    <row r="46" spans="1:7" outlineLevel="1" x14ac:dyDescent="0.3">
      <c r="A46" t="s">
        <v>1551</v>
      </c>
      <c r="B46" t="s">
        <v>1735</v>
      </c>
      <c r="C46" s="1" t="e">
        <f>SUMIFS(#REF!,#REF!,$B46)*G46</f>
        <v>#REF!</v>
      </c>
      <c r="D46" s="1"/>
      <c r="E46" s="1"/>
      <c r="F46" t="s">
        <v>1259</v>
      </c>
      <c r="G46" s="75">
        <v>1</v>
      </c>
    </row>
    <row r="47" spans="1:7" outlineLevel="1" x14ac:dyDescent="0.3">
      <c r="A47" t="s">
        <v>1551</v>
      </c>
      <c r="B47" t="s">
        <v>1736</v>
      </c>
      <c r="C47" s="1" t="e">
        <f>SUMIFS(#REF!,#REF!,$B47)*G47</f>
        <v>#REF!</v>
      </c>
      <c r="D47" s="1"/>
      <c r="E47" s="1"/>
      <c r="F47" t="s">
        <v>1259</v>
      </c>
      <c r="G47" s="75">
        <v>1</v>
      </c>
    </row>
    <row r="48" spans="1:7" outlineLevel="1" x14ac:dyDescent="0.3">
      <c r="A48" t="s">
        <v>1493</v>
      </c>
      <c r="B48" t="s">
        <v>1493</v>
      </c>
      <c r="C48" s="1" t="e">
        <f>SUMIFS(#REF!,#REF!,$B48)*G48</f>
        <v>#REF!</v>
      </c>
      <c r="D48" s="1"/>
      <c r="E48" s="1"/>
      <c r="F48" t="s">
        <v>1259</v>
      </c>
      <c r="G48" s="75">
        <v>1</v>
      </c>
    </row>
    <row r="49" spans="1:10" outlineLevel="1" x14ac:dyDescent="0.3">
      <c r="A49" t="s">
        <v>1552</v>
      </c>
      <c r="B49" t="s">
        <v>1552</v>
      </c>
      <c r="C49" s="1" t="e">
        <f>SUMIFS(#REF!,#REF!,$B49)*G49</f>
        <v>#REF!</v>
      </c>
      <c r="D49" s="1"/>
      <c r="E49" s="1"/>
      <c r="F49" t="s">
        <v>1259</v>
      </c>
      <c r="G49" s="75">
        <v>0.5</v>
      </c>
    </row>
    <row r="50" spans="1:10" outlineLevel="1" x14ac:dyDescent="0.3">
      <c r="A50" t="s">
        <v>1495</v>
      </c>
      <c r="B50" t="s">
        <v>1495</v>
      </c>
      <c r="C50" s="1" t="e">
        <f>SUMIFS(#REF!,#REF!,$B50)*G50</f>
        <v>#REF!</v>
      </c>
      <c r="D50" s="1"/>
      <c r="E50" s="1"/>
      <c r="F50" t="s">
        <v>1259</v>
      </c>
      <c r="G50" s="75">
        <v>1</v>
      </c>
    </row>
    <row r="51" spans="1:10" x14ac:dyDescent="0.3">
      <c r="A51" s="90" t="s">
        <v>1513</v>
      </c>
      <c r="B51" s="90"/>
      <c r="C51" s="91" t="e">
        <f>SUM(C3:C50)</f>
        <v>#REF!</v>
      </c>
      <c r="D51" s="91" t="e">
        <f>#REF!-'FE Measured Old'!C51</f>
        <v>#REF!</v>
      </c>
      <c r="E51" s="91" t="e">
        <f>SUM(C51:D51)</f>
        <v>#REF!</v>
      </c>
      <c r="F51" s="90" t="s">
        <v>1259</v>
      </c>
      <c r="G51" s="90"/>
      <c r="H51" s="90"/>
    </row>
    <row r="52" spans="1:10" x14ac:dyDescent="0.3">
      <c r="A52" s="90"/>
      <c r="B52" s="90"/>
      <c r="C52" s="75" t="e">
        <f>C51/E51</f>
        <v>#REF!</v>
      </c>
      <c r="D52" s="75" t="e">
        <f>D51/E51</f>
        <v>#REF!</v>
      </c>
      <c r="E52" s="91"/>
      <c r="F52" s="90"/>
      <c r="G52" s="90"/>
      <c r="H52" s="90"/>
    </row>
    <row r="53" spans="1:10" x14ac:dyDescent="0.3">
      <c r="A53" s="90"/>
      <c r="B53" s="90"/>
      <c r="C53" s="75"/>
      <c r="D53" s="75"/>
      <c r="E53" s="91"/>
      <c r="F53" s="90"/>
      <c r="G53" s="90"/>
      <c r="H53" s="90"/>
    </row>
    <row r="54" spans="1:10" x14ac:dyDescent="0.3">
      <c r="A54" s="285" t="s">
        <v>1737</v>
      </c>
      <c r="B54" s="90">
        <v>2020</v>
      </c>
      <c r="C54" s="75"/>
      <c r="D54" s="75"/>
      <c r="E54" s="91"/>
      <c r="F54" s="90"/>
      <c r="G54" s="90"/>
      <c r="H54" s="90"/>
    </row>
    <row r="55" spans="1:10" x14ac:dyDescent="0.3">
      <c r="A55" s="285"/>
      <c r="B55" s="90">
        <v>2017</v>
      </c>
      <c r="C55" s="90">
        <v>53.2</v>
      </c>
      <c r="D55" s="95" t="e">
        <f>D51*H55/1000000</f>
        <v>#REF!</v>
      </c>
      <c r="E55" s="91" t="e">
        <f>SUM(C55:D55)</f>
        <v>#REF!</v>
      </c>
      <c r="F55" s="94" t="s">
        <v>1738</v>
      </c>
      <c r="H55" s="96" t="e">
        <f>C55*1000000/C51</f>
        <v>#REF!</v>
      </c>
      <c r="I55" s="94" t="s">
        <v>1739</v>
      </c>
      <c r="J55" s="1"/>
    </row>
    <row r="56" spans="1:10" x14ac:dyDescent="0.3">
      <c r="B56" s="90"/>
    </row>
    <row r="57" spans="1:10" x14ac:dyDescent="0.3">
      <c r="C57" s="90"/>
    </row>
  </sheetData>
  <mergeCells count="3">
    <mergeCell ref="C1:F1"/>
    <mergeCell ref="H2:I2"/>
    <mergeCell ref="A54:A55"/>
  </mergeCell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sheetPr codeName="Sheet460"/>
  <dimension ref="A1:E131"/>
  <sheetViews>
    <sheetView workbookViewId="0">
      <pane ySplit="2" topLeftCell="A38" activePane="bottomLeft" state="frozen"/>
      <selection pane="bottomLeft" activeCell="B38" sqref="B38"/>
    </sheetView>
  </sheetViews>
  <sheetFormatPr baseColWidth="10" defaultColWidth="8.5546875" defaultRowHeight="14.4" x14ac:dyDescent="0.3"/>
  <cols>
    <col min="1" max="1" width="24.5546875" bestFit="1" customWidth="1"/>
    <col min="2" max="2" width="12.5546875" bestFit="1" customWidth="1"/>
    <col min="3" max="3" width="10.44140625" bestFit="1" customWidth="1"/>
    <col min="4" max="4" width="19.5546875" bestFit="1" customWidth="1"/>
  </cols>
  <sheetData>
    <row r="1" spans="1:5" x14ac:dyDescent="0.3">
      <c r="B1" s="286">
        <v>2020</v>
      </c>
      <c r="C1" s="286"/>
    </row>
    <row r="2" spans="1:5" x14ac:dyDescent="0.3">
      <c r="A2" s="90" t="s">
        <v>1707</v>
      </c>
      <c r="B2" s="90" t="s">
        <v>1740</v>
      </c>
      <c r="C2" s="90" t="s">
        <v>1741</v>
      </c>
      <c r="E2" s="2"/>
    </row>
    <row r="3" spans="1:5" x14ac:dyDescent="0.3">
      <c r="A3" t="s">
        <v>1514</v>
      </c>
      <c r="B3" t="e">
        <f>SUMIFS(#REF!,#REF!,$A3)</f>
        <v>#REF!</v>
      </c>
      <c r="C3" t="b">
        <v>0</v>
      </c>
      <c r="E3" s="2"/>
    </row>
    <row r="4" spans="1:5" x14ac:dyDescent="0.3">
      <c r="A4" t="s">
        <v>1302</v>
      </c>
      <c r="B4" s="1" t="e">
        <f>SUMIFS(#REF!,#REF!,$A4)</f>
        <v>#REF!</v>
      </c>
      <c r="C4" t="b">
        <v>0</v>
      </c>
      <c r="E4" s="2"/>
    </row>
    <row r="5" spans="1:5" x14ac:dyDescent="0.3">
      <c r="A5" t="s">
        <v>1670</v>
      </c>
      <c r="B5" s="1" t="e">
        <f>SUMIFS(#REF!,#REF!,$A5)</f>
        <v>#REF!</v>
      </c>
      <c r="C5" t="b">
        <v>0</v>
      </c>
      <c r="E5" s="2"/>
    </row>
    <row r="6" spans="1:5" x14ac:dyDescent="0.3">
      <c r="A6" t="s">
        <v>1305</v>
      </c>
      <c r="B6" s="1" t="e">
        <f>SUMIFS(#REF!,#REF!,$A6)</f>
        <v>#REF!</v>
      </c>
      <c r="C6" t="b">
        <v>0</v>
      </c>
      <c r="E6" s="2"/>
    </row>
    <row r="7" spans="1:5" x14ac:dyDescent="0.3">
      <c r="A7" t="s">
        <v>1307</v>
      </c>
      <c r="B7" s="1" t="e">
        <f>SUMIFS(#REF!,#REF!,$A7)</f>
        <v>#REF!</v>
      </c>
      <c r="C7" t="b">
        <v>0</v>
      </c>
      <c r="E7" s="2"/>
    </row>
    <row r="8" spans="1:5" x14ac:dyDescent="0.3">
      <c r="A8" t="s">
        <v>1264</v>
      </c>
      <c r="B8" s="1" t="e">
        <f>SUMIFS(#REF!,#REF!,$A8)</f>
        <v>#REF!</v>
      </c>
      <c r="C8" t="b">
        <v>0</v>
      </c>
      <c r="E8" s="2"/>
    </row>
    <row r="9" spans="1:5" x14ac:dyDescent="0.3">
      <c r="A9" t="s">
        <v>1714</v>
      </c>
      <c r="B9" s="1" t="e">
        <f>SUMIFS(#REF!,#REF!,$A9)</f>
        <v>#REF!</v>
      </c>
      <c r="C9" t="b">
        <v>0</v>
      </c>
      <c r="E9" s="2"/>
    </row>
    <row r="10" spans="1:5" x14ac:dyDescent="0.3">
      <c r="A10" t="s">
        <v>1742</v>
      </c>
      <c r="B10" s="1" t="e">
        <f>SUMIFS(#REF!,#REF!,$A10)</f>
        <v>#REF!</v>
      </c>
      <c r="C10" t="b">
        <v>0</v>
      </c>
      <c r="E10" s="2"/>
    </row>
    <row r="11" spans="1:5" x14ac:dyDescent="0.3">
      <c r="A11" t="s">
        <v>1517</v>
      </c>
      <c r="B11" s="1" t="e">
        <f>SUMIFS(#REF!,#REF!,$A11)</f>
        <v>#REF!</v>
      </c>
      <c r="C11" t="b">
        <v>0</v>
      </c>
      <c r="E11" s="2"/>
    </row>
    <row r="12" spans="1:5" x14ac:dyDescent="0.3">
      <c r="A12" t="s">
        <v>1319</v>
      </c>
      <c r="B12" s="1" t="e">
        <f>SUMIFS(#REF!,#REF!,$A12)</f>
        <v>#REF!</v>
      </c>
      <c r="C12" t="b">
        <v>0</v>
      </c>
      <c r="E12" s="2"/>
    </row>
    <row r="13" spans="1:5" x14ac:dyDescent="0.3">
      <c r="A13" t="s">
        <v>1322</v>
      </c>
      <c r="B13" s="1" t="e">
        <f>SUMIFS(#REF!,#REF!,$A13)</f>
        <v>#REF!</v>
      </c>
      <c r="C13" t="b">
        <v>0</v>
      </c>
      <c r="E13" s="2"/>
    </row>
    <row r="14" spans="1:5" x14ac:dyDescent="0.3">
      <c r="A14" t="s">
        <v>1324</v>
      </c>
      <c r="B14" s="1" t="e">
        <f>SUMIFS(#REF!,#REF!,$A14)</f>
        <v>#REF!</v>
      </c>
      <c r="C14" t="b">
        <v>0</v>
      </c>
      <c r="E14" s="2"/>
    </row>
    <row r="15" spans="1:5" x14ac:dyDescent="0.3">
      <c r="A15" t="s">
        <v>1743</v>
      </c>
      <c r="B15" s="1" t="e">
        <f>SUMIFS(#REF!,#REF!,$A15)</f>
        <v>#REF!</v>
      </c>
      <c r="C15" t="b">
        <v>0</v>
      </c>
      <c r="E15" s="2"/>
    </row>
    <row r="16" spans="1:5" x14ac:dyDescent="0.3">
      <c r="A16" t="s">
        <v>1518</v>
      </c>
      <c r="B16" s="1" t="e">
        <f>SUMIFS(#REF!,#REF!,$A16)</f>
        <v>#REF!</v>
      </c>
      <c r="C16" t="b">
        <v>0</v>
      </c>
      <c r="E16" s="2"/>
    </row>
    <row r="17" spans="1:5" x14ac:dyDescent="0.3">
      <c r="A17" t="s">
        <v>1744</v>
      </c>
      <c r="B17" s="1" t="e">
        <f>SUMIFS(#REF!,#REF!,$A17)</f>
        <v>#REF!</v>
      </c>
      <c r="C17" t="b">
        <v>0</v>
      </c>
      <c r="E17" s="2"/>
    </row>
    <row r="18" spans="1:5" x14ac:dyDescent="0.3">
      <c r="A18" t="s">
        <v>1745</v>
      </c>
      <c r="B18" s="1" t="e">
        <f>SUMIFS(#REF!,#REF!,$A18)</f>
        <v>#REF!</v>
      </c>
      <c r="C18" t="b">
        <v>0</v>
      </c>
      <c r="E18" s="2"/>
    </row>
    <row r="19" spans="1:5" x14ac:dyDescent="0.3">
      <c r="A19" t="s">
        <v>1334</v>
      </c>
      <c r="B19" s="1" t="e">
        <f>SUMIFS(#REF!,#REF!,$A19)</f>
        <v>#REF!</v>
      </c>
      <c r="C19" t="b">
        <v>0</v>
      </c>
      <c r="E19" s="2"/>
    </row>
    <row r="20" spans="1:5" x14ac:dyDescent="0.3">
      <c r="A20" t="s">
        <v>1735</v>
      </c>
      <c r="B20" s="1" t="e">
        <f>SUMIFS(#REF!,#REF!,$A20)</f>
        <v>#REF!</v>
      </c>
      <c r="C20" t="b">
        <v>0</v>
      </c>
      <c r="E20" s="2"/>
    </row>
    <row r="21" spans="1:5" x14ac:dyDescent="0.3">
      <c r="A21" t="s">
        <v>1736</v>
      </c>
      <c r="B21" s="1" t="e">
        <f>SUMIFS(#REF!,#REF!,$A21)</f>
        <v>#REF!</v>
      </c>
      <c r="C21" t="b">
        <v>0</v>
      </c>
      <c r="E21" s="2"/>
    </row>
    <row r="22" spans="1:5" x14ac:dyDescent="0.3">
      <c r="A22" t="s">
        <v>1552</v>
      </c>
      <c r="B22" s="1" t="e">
        <f>SUMIFS(#REF!,#REF!,$A22)</f>
        <v>#REF!</v>
      </c>
      <c r="C22" t="b">
        <v>0</v>
      </c>
      <c r="E22" s="2"/>
    </row>
    <row r="23" spans="1:5" x14ac:dyDescent="0.3">
      <c r="A23" t="s">
        <v>1675</v>
      </c>
      <c r="B23" s="1" t="e">
        <f>SUMIFS(#REF!,#REF!,$A23)</f>
        <v>#REF!</v>
      </c>
      <c r="C23" t="b">
        <v>0</v>
      </c>
      <c r="E23" s="2"/>
    </row>
    <row r="24" spans="1:5" x14ac:dyDescent="0.3">
      <c r="A24" t="s">
        <v>1746</v>
      </c>
      <c r="B24" s="1" t="e">
        <f>SUMIFS(#REF!,#REF!,$A24)</f>
        <v>#REF!</v>
      </c>
      <c r="C24" t="b">
        <v>0</v>
      </c>
      <c r="E24" s="2"/>
    </row>
    <row r="25" spans="1:5" x14ac:dyDescent="0.3">
      <c r="A25" t="s">
        <v>1747</v>
      </c>
      <c r="B25" s="1" t="e">
        <f>SUMIFS(#REF!,#REF!,$A25)</f>
        <v>#REF!</v>
      </c>
      <c r="C25" t="b">
        <v>0</v>
      </c>
      <c r="E25" s="2"/>
    </row>
    <row r="26" spans="1:5" x14ac:dyDescent="0.3">
      <c r="A26" t="s">
        <v>1748</v>
      </c>
      <c r="B26" s="1" t="e">
        <f>SUMIFS(#REF!,#REF!,$A26)</f>
        <v>#REF!</v>
      </c>
      <c r="C26" t="b">
        <v>0</v>
      </c>
      <c r="E26" s="2"/>
    </row>
    <row r="27" spans="1:5" x14ac:dyDescent="0.3">
      <c r="A27" t="s">
        <v>1340</v>
      </c>
      <c r="B27" s="1" t="e">
        <f>SUMIFS(#REF!,#REF!,$A27)</f>
        <v>#REF!</v>
      </c>
      <c r="C27" t="b">
        <v>0</v>
      </c>
      <c r="E27" s="2"/>
    </row>
    <row r="28" spans="1:5" x14ac:dyDescent="0.3">
      <c r="A28" t="s">
        <v>1344</v>
      </c>
      <c r="B28" s="1" t="e">
        <f>SUMIFS(#REF!,#REF!,$A28)</f>
        <v>#REF!</v>
      </c>
      <c r="C28" t="b">
        <v>0</v>
      </c>
      <c r="E28" s="2"/>
    </row>
    <row r="29" spans="1:5" x14ac:dyDescent="0.3">
      <c r="A29" t="s">
        <v>1749</v>
      </c>
      <c r="B29" s="1" t="e">
        <f>SUMIFS(#REF!,#REF!,$A29)</f>
        <v>#REF!</v>
      </c>
      <c r="C29" t="b">
        <v>0</v>
      </c>
      <c r="E29" s="2"/>
    </row>
    <row r="30" spans="1:5" x14ac:dyDescent="0.3">
      <c r="A30" t="s">
        <v>1750</v>
      </c>
      <c r="B30" s="1" t="e">
        <f>SUMIFS(#REF!,#REF!,$A30)</f>
        <v>#REF!</v>
      </c>
      <c r="C30" t="b">
        <v>0</v>
      </c>
      <c r="E30" s="2"/>
    </row>
    <row r="31" spans="1:5" x14ac:dyDescent="0.3">
      <c r="A31" t="s">
        <v>1350</v>
      </c>
      <c r="B31" s="1" t="e">
        <f>SUMIFS(#REF!,#REF!,$A31)</f>
        <v>#REF!</v>
      </c>
      <c r="C31" t="b">
        <v>0</v>
      </c>
      <c r="E31" s="2"/>
    </row>
    <row r="32" spans="1:5" x14ac:dyDescent="0.3">
      <c r="A32" t="s">
        <v>1521</v>
      </c>
      <c r="B32" s="1" t="e">
        <f>SUMIFS(#REF!,#REF!,$A32)</f>
        <v>#REF!</v>
      </c>
      <c r="C32" s="86" t="b">
        <v>1</v>
      </c>
      <c r="D32" s="128" t="s">
        <v>1521</v>
      </c>
    </row>
    <row r="33" spans="1:5" x14ac:dyDescent="0.3">
      <c r="A33" t="s">
        <v>1522</v>
      </c>
      <c r="B33" s="1" t="e">
        <f>SUMIFS(#REF!,#REF!,$A33)</f>
        <v>#REF!</v>
      </c>
      <c r="C33" t="b">
        <v>0</v>
      </c>
      <c r="E33" s="2"/>
    </row>
    <row r="34" spans="1:5" x14ac:dyDescent="0.3">
      <c r="A34" t="s">
        <v>1751</v>
      </c>
      <c r="B34" s="1" t="e">
        <f>SUMIFS(#REF!,#REF!,$A34)</f>
        <v>#REF!</v>
      </c>
      <c r="C34" t="b">
        <v>0</v>
      </c>
      <c r="E34" s="2"/>
    </row>
    <row r="35" spans="1:5" x14ac:dyDescent="0.3">
      <c r="A35" t="s">
        <v>1364</v>
      </c>
      <c r="B35" s="1" t="e">
        <f>SUMIFS(#REF!,#REF!,$A35)</f>
        <v>#REF!</v>
      </c>
      <c r="C35" t="b">
        <v>0</v>
      </c>
      <c r="E35" s="2"/>
    </row>
    <row r="36" spans="1:5" x14ac:dyDescent="0.3">
      <c r="A36" t="s">
        <v>1524</v>
      </c>
      <c r="B36" s="1" t="e">
        <f>SUMIFS(#REF!,#REF!,$A36)</f>
        <v>#REF!</v>
      </c>
      <c r="C36" t="b">
        <v>0</v>
      </c>
      <c r="E36" s="2"/>
    </row>
    <row r="37" spans="1:5" x14ac:dyDescent="0.3">
      <c r="A37" t="s">
        <v>1752</v>
      </c>
      <c r="B37" s="1" t="e">
        <f>SUMIFS(#REF!,#REF!,$A37)</f>
        <v>#REF!</v>
      </c>
      <c r="C37" t="b">
        <v>0</v>
      </c>
      <c r="E37" s="2"/>
    </row>
    <row r="38" spans="1:5" x14ac:dyDescent="0.3">
      <c r="A38" t="s">
        <v>1753</v>
      </c>
      <c r="B38" s="1" t="e">
        <f>SUMIFS(#REF!,#REF!,$A38)</f>
        <v>#REF!</v>
      </c>
      <c r="C38" t="b">
        <v>0</v>
      </c>
      <c r="E38" s="2"/>
    </row>
    <row r="39" spans="1:5" x14ac:dyDescent="0.3">
      <c r="A39" t="s">
        <v>1525</v>
      </c>
      <c r="B39" s="1" t="e">
        <f>SUMIFS(#REF!,#REF!,$A39)</f>
        <v>#REF!</v>
      </c>
      <c r="C39" t="b">
        <v>0</v>
      </c>
      <c r="E39" s="2"/>
    </row>
    <row r="40" spans="1:5" x14ac:dyDescent="0.3">
      <c r="A40" t="s">
        <v>1715</v>
      </c>
      <c r="B40" s="1" t="e">
        <f>SUMIFS(#REF!,#REF!,$A40)</f>
        <v>#REF!</v>
      </c>
      <c r="C40" t="b">
        <v>0</v>
      </c>
      <c r="E40" s="2"/>
    </row>
    <row r="41" spans="1:5" x14ac:dyDescent="0.3">
      <c r="A41" t="s">
        <v>1716</v>
      </c>
      <c r="B41" s="1" t="e">
        <f>SUMIFS(#REF!,#REF!,$A41)</f>
        <v>#REF!</v>
      </c>
      <c r="C41" t="b">
        <v>0</v>
      </c>
      <c r="E41" s="2"/>
    </row>
    <row r="42" spans="1:5" x14ac:dyDescent="0.3">
      <c r="A42" t="s">
        <v>1754</v>
      </c>
      <c r="B42" s="1" t="e">
        <f>SUMIFS(#REF!,#REF!,$A42)</f>
        <v>#REF!</v>
      </c>
      <c r="C42" t="b">
        <v>0</v>
      </c>
      <c r="E42" s="2"/>
    </row>
    <row r="43" spans="1:5" x14ac:dyDescent="0.3">
      <c r="A43" t="s">
        <v>1526</v>
      </c>
      <c r="B43" s="1" t="e">
        <f>SUMIFS(#REF!,#REF!,$A43)</f>
        <v>#REF!</v>
      </c>
      <c r="C43" t="b">
        <v>0</v>
      </c>
      <c r="E43" s="2"/>
    </row>
    <row r="44" spans="1:5" x14ac:dyDescent="0.3">
      <c r="A44" t="s">
        <v>1527</v>
      </c>
      <c r="B44" s="1" t="e">
        <f>SUMIFS(#REF!,#REF!,$A44)</f>
        <v>#REF!</v>
      </c>
      <c r="C44" t="b">
        <v>0</v>
      </c>
      <c r="E44" s="2"/>
    </row>
    <row r="45" spans="1:5" x14ac:dyDescent="0.3">
      <c r="A45" t="s">
        <v>1755</v>
      </c>
      <c r="B45" s="1" t="e">
        <f>SUMIFS(#REF!,#REF!,$A45)</f>
        <v>#REF!</v>
      </c>
      <c r="C45" t="b">
        <v>0</v>
      </c>
      <c r="E45" s="2"/>
    </row>
    <row r="46" spans="1:5" x14ac:dyDescent="0.3">
      <c r="A46" t="s">
        <v>1756</v>
      </c>
      <c r="B46" s="1" t="e">
        <f>SUMIFS(#REF!,#REF!,$A46)</f>
        <v>#REF!</v>
      </c>
      <c r="C46" t="b">
        <v>0</v>
      </c>
      <c r="E46" s="2"/>
    </row>
    <row r="47" spans="1:5" x14ac:dyDescent="0.3">
      <c r="A47" t="s">
        <v>1757</v>
      </c>
      <c r="B47" s="1" t="e">
        <f>SUMIFS(#REF!,#REF!,$A47)</f>
        <v>#REF!</v>
      </c>
      <c r="C47" t="b">
        <v>0</v>
      </c>
      <c r="E47" s="2"/>
    </row>
    <row r="48" spans="1:5" x14ac:dyDescent="0.3">
      <c r="A48" t="s">
        <v>1717</v>
      </c>
      <c r="B48" s="1" t="e">
        <f>SUMIFS(#REF!,#REF!,$A48)</f>
        <v>#REF!</v>
      </c>
      <c r="C48" t="b">
        <v>0</v>
      </c>
      <c r="E48" s="2"/>
    </row>
    <row r="49" spans="1:5" x14ac:dyDescent="0.3">
      <c r="A49" t="s">
        <v>1531</v>
      </c>
      <c r="B49" s="1" t="e">
        <f>SUMIFS(#REF!,#REF!,$A49)</f>
        <v>#REF!</v>
      </c>
      <c r="C49" s="86" t="b">
        <v>1</v>
      </c>
      <c r="E49" s="2"/>
    </row>
    <row r="50" spans="1:5" x14ac:dyDescent="0.3">
      <c r="A50" t="s">
        <v>1758</v>
      </c>
      <c r="B50" s="1" t="e">
        <f>SUMIFS(#REF!,#REF!,$A50)</f>
        <v>#REF!</v>
      </c>
      <c r="C50" t="b">
        <v>0</v>
      </c>
      <c r="E50" s="2"/>
    </row>
    <row r="51" spans="1:5" x14ac:dyDescent="0.3">
      <c r="A51" t="s">
        <v>1759</v>
      </c>
      <c r="B51" s="1" t="e">
        <f>SUMIFS(#REF!,#REF!,$A51)</f>
        <v>#REF!</v>
      </c>
      <c r="C51" t="b">
        <v>0</v>
      </c>
      <c r="E51" s="2"/>
    </row>
    <row r="52" spans="1:5" x14ac:dyDescent="0.3">
      <c r="A52" t="s">
        <v>1528</v>
      </c>
      <c r="B52" s="1" t="e">
        <f>SUMIFS(#REF!,#REF!,$A52)</f>
        <v>#REF!</v>
      </c>
      <c r="C52" s="86" t="b">
        <v>1</v>
      </c>
      <c r="D52" s="128" t="s">
        <v>1528</v>
      </c>
    </row>
    <row r="53" spans="1:5" x14ac:dyDescent="0.3">
      <c r="A53" t="s">
        <v>1394</v>
      </c>
      <c r="B53" s="1" t="e">
        <f>SUMIFS(#REF!,#REF!,$A53)</f>
        <v>#REF!</v>
      </c>
      <c r="C53" t="b">
        <v>0</v>
      </c>
    </row>
    <row r="54" spans="1:5" x14ac:dyDescent="0.3">
      <c r="A54" t="s">
        <v>1760</v>
      </c>
      <c r="B54" s="1" t="e">
        <f>SUMIFS(#REF!,#REF!,$A54)</f>
        <v>#REF!</v>
      </c>
      <c r="C54" t="b">
        <v>0</v>
      </c>
    </row>
    <row r="55" spans="1:5" x14ac:dyDescent="0.3">
      <c r="A55" t="s">
        <v>1761</v>
      </c>
      <c r="B55" s="1" t="e">
        <f>SUMIFS(#REF!,#REF!,$A55)</f>
        <v>#REF!</v>
      </c>
      <c r="C55" t="b">
        <v>0</v>
      </c>
    </row>
    <row r="56" spans="1:5" x14ac:dyDescent="0.3">
      <c r="A56" t="s">
        <v>1529</v>
      </c>
      <c r="B56" s="1" t="e">
        <f>SUMIFS(#REF!,#REF!,$A56)</f>
        <v>#REF!</v>
      </c>
      <c r="C56" t="b">
        <v>0</v>
      </c>
    </row>
    <row r="57" spans="1:5" x14ac:dyDescent="0.3">
      <c r="A57" t="s">
        <v>1762</v>
      </c>
      <c r="B57" s="1" t="e">
        <f>SUMIFS(#REF!,#REF!,$A57)</f>
        <v>#REF!</v>
      </c>
      <c r="C57" t="b">
        <v>0</v>
      </c>
    </row>
    <row r="58" spans="1:5" x14ac:dyDescent="0.3">
      <c r="A58" t="s">
        <v>1763</v>
      </c>
      <c r="B58" s="1" t="e">
        <f>SUMIFS(#REF!,#REF!,$A58)</f>
        <v>#REF!</v>
      </c>
      <c r="C58" t="b">
        <v>0</v>
      </c>
    </row>
    <row r="59" spans="1:5" x14ac:dyDescent="0.3">
      <c r="A59" t="s">
        <v>1718</v>
      </c>
      <c r="B59" s="1" t="e">
        <f>SUMIFS(#REF!,#REF!,$A59)</f>
        <v>#REF!</v>
      </c>
      <c r="C59" t="b">
        <v>0</v>
      </c>
    </row>
    <row r="60" spans="1:5" x14ac:dyDescent="0.3">
      <c r="A60" t="s">
        <v>1764</v>
      </c>
      <c r="B60" s="1" t="e">
        <f>SUMIFS(#REF!,#REF!,$A60)</f>
        <v>#REF!</v>
      </c>
      <c r="C60" t="b">
        <v>0</v>
      </c>
    </row>
    <row r="61" spans="1:5" x14ac:dyDescent="0.3">
      <c r="A61" t="s">
        <v>1719</v>
      </c>
      <c r="B61" s="1" t="e">
        <f>SUMIFS(#REF!,#REF!,$A61)</f>
        <v>#REF!</v>
      </c>
      <c r="C61" t="b">
        <v>0</v>
      </c>
    </row>
    <row r="62" spans="1:5" x14ac:dyDescent="0.3">
      <c r="A62" t="s">
        <v>1765</v>
      </c>
      <c r="B62" s="1" t="e">
        <f>SUMIFS(#REF!,#REF!,$A62)</f>
        <v>#REF!</v>
      </c>
      <c r="C62" t="b">
        <v>0</v>
      </c>
    </row>
    <row r="63" spans="1:5" x14ac:dyDescent="0.3">
      <c r="A63" t="s">
        <v>1766</v>
      </c>
      <c r="B63" s="1" t="e">
        <f>SUMIFS(#REF!,#REF!,$A63)</f>
        <v>#REF!</v>
      </c>
      <c r="C63" t="b">
        <v>0</v>
      </c>
    </row>
    <row r="64" spans="1:5" x14ac:dyDescent="0.3">
      <c r="A64" t="s">
        <v>1681</v>
      </c>
      <c r="B64" s="1" t="e">
        <f>SUMIFS(#REF!,#REF!,$A64)</f>
        <v>#REF!</v>
      </c>
      <c r="C64" t="b">
        <v>0</v>
      </c>
    </row>
    <row r="65" spans="1:5" x14ac:dyDescent="0.3">
      <c r="A65" t="s">
        <v>1720</v>
      </c>
      <c r="B65" s="1" t="e">
        <f>SUMIFS(#REF!,#REF!,$A65)</f>
        <v>#REF!</v>
      </c>
      <c r="C65" s="86" t="b">
        <v>1</v>
      </c>
      <c r="D65" s="128" t="s">
        <v>1530</v>
      </c>
    </row>
    <row r="66" spans="1:5" x14ac:dyDescent="0.3">
      <c r="A66" t="s">
        <v>1721</v>
      </c>
      <c r="B66" s="1" t="e">
        <f>SUMIFS(#REF!,#REF!,$A66)</f>
        <v>#REF!</v>
      </c>
      <c r="C66" s="86" t="b">
        <v>1</v>
      </c>
    </row>
    <row r="67" spans="1:5" x14ac:dyDescent="0.3">
      <c r="A67" t="s">
        <v>1767</v>
      </c>
      <c r="B67" s="1" t="e">
        <f>SUMIFS(#REF!,#REF!,$A67)</f>
        <v>#REF!</v>
      </c>
      <c r="C67" t="b">
        <v>0</v>
      </c>
      <c r="E67" s="2"/>
    </row>
    <row r="68" spans="1:5" x14ac:dyDescent="0.3">
      <c r="A68" t="s">
        <v>1768</v>
      </c>
      <c r="B68" s="1" t="e">
        <f>SUMIFS(#REF!,#REF!,$A68)</f>
        <v>#REF!</v>
      </c>
      <c r="C68" t="b">
        <v>0</v>
      </c>
      <c r="E68" s="2"/>
    </row>
    <row r="69" spans="1:5" x14ac:dyDescent="0.3">
      <c r="A69" t="s">
        <v>1769</v>
      </c>
      <c r="B69" s="1" t="e">
        <f>SUMIFS(#REF!,#REF!,$A69)</f>
        <v>#REF!</v>
      </c>
      <c r="C69" t="b">
        <v>0</v>
      </c>
      <c r="E69" s="2"/>
    </row>
    <row r="70" spans="1:5" x14ac:dyDescent="0.3">
      <c r="A70" t="s">
        <v>1770</v>
      </c>
      <c r="B70" s="1" t="e">
        <f>SUMIFS(#REF!,#REF!,$A70)</f>
        <v>#REF!</v>
      </c>
      <c r="C70" t="b">
        <v>0</v>
      </c>
      <c r="E70" s="2"/>
    </row>
    <row r="71" spans="1:5" x14ac:dyDescent="0.3">
      <c r="A71" t="s">
        <v>1403</v>
      </c>
      <c r="B71" s="1" t="e">
        <f>SUMIFS(#REF!,#REF!,$A71)</f>
        <v>#REF!</v>
      </c>
      <c r="C71" t="b">
        <v>0</v>
      </c>
      <c r="E71" s="2"/>
    </row>
    <row r="72" spans="1:5" x14ac:dyDescent="0.3">
      <c r="A72" t="s">
        <v>1407</v>
      </c>
      <c r="B72" s="1" t="e">
        <f>SUMIFS(#REF!,#REF!,$A72)</f>
        <v>#REF!</v>
      </c>
      <c r="C72" t="b">
        <v>0</v>
      </c>
      <c r="E72" s="2"/>
    </row>
    <row r="73" spans="1:5" x14ac:dyDescent="0.3">
      <c r="A73" t="s">
        <v>1409</v>
      </c>
      <c r="B73" s="1" t="e">
        <f>SUMIFS(#REF!,#REF!,$A73)</f>
        <v>#REF!</v>
      </c>
      <c r="C73" t="b">
        <v>0</v>
      </c>
      <c r="E73" s="2"/>
    </row>
    <row r="74" spans="1:5" x14ac:dyDescent="0.3">
      <c r="A74" t="s">
        <v>1413</v>
      </c>
      <c r="B74" s="1" t="e">
        <f>SUMIFS(#REF!,#REF!,$A74)</f>
        <v>#REF!</v>
      </c>
      <c r="C74" t="b">
        <v>0</v>
      </c>
      <c r="E74" s="2"/>
    </row>
    <row r="75" spans="1:5" x14ac:dyDescent="0.3">
      <c r="A75" t="s">
        <v>1771</v>
      </c>
      <c r="B75" s="1" t="e">
        <f>SUMIFS(#REF!,#REF!,$A75)</f>
        <v>#REF!</v>
      </c>
      <c r="C75" t="b">
        <v>0</v>
      </c>
      <c r="E75" s="2"/>
    </row>
    <row r="76" spans="1:5" x14ac:dyDescent="0.3">
      <c r="A76" t="s">
        <v>1725</v>
      </c>
      <c r="B76" s="1" t="e">
        <f>SUMIFS(#REF!,#REF!,$A76)</f>
        <v>#REF!</v>
      </c>
      <c r="C76" s="86" t="b">
        <v>1</v>
      </c>
      <c r="D76" s="128" t="s">
        <v>1725</v>
      </c>
    </row>
    <row r="77" spans="1:5" x14ac:dyDescent="0.3">
      <c r="A77" t="s">
        <v>1772</v>
      </c>
      <c r="B77" s="1" t="e">
        <f>SUMIFS(#REF!,#REF!,$A77)</f>
        <v>#REF!</v>
      </c>
      <c r="C77" t="b">
        <v>0</v>
      </c>
    </row>
    <row r="78" spans="1:5" x14ac:dyDescent="0.3">
      <c r="A78" t="s">
        <v>1773</v>
      </c>
      <c r="B78" s="1" t="e">
        <f>SUMIFS(#REF!,#REF!,$A78)</f>
        <v>#REF!</v>
      </c>
      <c r="C78" t="b">
        <v>0</v>
      </c>
    </row>
    <row r="79" spans="1:5" x14ac:dyDescent="0.3">
      <c r="A79" t="s">
        <v>1774</v>
      </c>
      <c r="B79" s="1" t="e">
        <f>SUMIFS(#REF!,#REF!,$A79)</f>
        <v>#REF!</v>
      </c>
      <c r="C79" t="b">
        <v>0</v>
      </c>
    </row>
    <row r="80" spans="1:5" x14ac:dyDescent="0.3">
      <c r="A80" t="s">
        <v>1775</v>
      </c>
      <c r="B80" s="1" t="e">
        <f>SUMIFS(#REF!,#REF!,$A80)</f>
        <v>#REF!</v>
      </c>
      <c r="C80" t="b">
        <v>0</v>
      </c>
    </row>
    <row r="81" spans="1:5" x14ac:dyDescent="0.3">
      <c r="A81" t="s">
        <v>1776</v>
      </c>
      <c r="B81" s="1" t="e">
        <f>SUMIFS(#REF!,#REF!,$A81)</f>
        <v>#REF!</v>
      </c>
      <c r="C81" t="b">
        <v>0</v>
      </c>
    </row>
    <row r="82" spans="1:5" x14ac:dyDescent="0.3">
      <c r="A82" t="s">
        <v>1435</v>
      </c>
      <c r="B82" s="1" t="e">
        <f>SUMIFS(#REF!,#REF!,$A82)</f>
        <v>#REF!</v>
      </c>
      <c r="C82" s="86" t="b">
        <v>1</v>
      </c>
      <c r="D82" s="128" t="s">
        <v>1435</v>
      </c>
    </row>
    <row r="83" spans="1:5" x14ac:dyDescent="0.3">
      <c r="A83" t="s">
        <v>1726</v>
      </c>
      <c r="B83" s="1" t="e">
        <f>SUMIFS(#REF!,#REF!,$A83)</f>
        <v>#REF!</v>
      </c>
      <c r="C83" s="86" t="b">
        <v>1</v>
      </c>
      <c r="E83" s="2"/>
    </row>
    <row r="84" spans="1:5" x14ac:dyDescent="0.3">
      <c r="A84" t="s">
        <v>1727</v>
      </c>
      <c r="B84" s="1" t="e">
        <f>SUMIFS(#REF!,#REF!,$A84)</f>
        <v>#REF!</v>
      </c>
      <c r="C84" s="86" t="b">
        <v>1</v>
      </c>
      <c r="E84" s="2"/>
    </row>
    <row r="85" spans="1:5" x14ac:dyDescent="0.3">
      <c r="A85" t="s">
        <v>1420</v>
      </c>
      <c r="B85" s="1" t="e">
        <f>SUMIFS(#REF!,#REF!,$A85)</f>
        <v>#REF!</v>
      </c>
      <c r="C85" t="b">
        <v>0</v>
      </c>
      <c r="E85" s="2"/>
    </row>
    <row r="86" spans="1:5" x14ac:dyDescent="0.3">
      <c r="A86" t="s">
        <v>1777</v>
      </c>
      <c r="B86" s="1" t="e">
        <f>SUMIFS(#REF!,#REF!,$A86)</f>
        <v>#REF!</v>
      </c>
      <c r="C86" t="b">
        <v>0</v>
      </c>
      <c r="E86" s="2"/>
    </row>
    <row r="87" spans="1:5" x14ac:dyDescent="0.3">
      <c r="A87" t="s">
        <v>1778</v>
      </c>
      <c r="B87" s="1" t="e">
        <f>SUMIFS(#REF!,#REF!,$A87)</f>
        <v>#REF!</v>
      </c>
      <c r="C87" t="b">
        <v>0</v>
      </c>
      <c r="E87" s="2"/>
    </row>
    <row r="88" spans="1:5" x14ac:dyDescent="0.3">
      <c r="A88" t="s">
        <v>1424</v>
      </c>
      <c r="B88" s="1" t="e">
        <f>SUMIFS(#REF!,#REF!,$A88)</f>
        <v>#REF!</v>
      </c>
      <c r="C88" t="b">
        <v>0</v>
      </c>
      <c r="E88" s="2"/>
    </row>
    <row r="89" spans="1:5" x14ac:dyDescent="0.3">
      <c r="A89" t="s">
        <v>1779</v>
      </c>
      <c r="B89" s="1" t="e">
        <f>SUMIFS(#REF!,#REF!,$A89)</f>
        <v>#REF!</v>
      </c>
      <c r="C89" t="b">
        <v>0</v>
      </c>
      <c r="E89" s="2"/>
    </row>
    <row r="90" spans="1:5" x14ac:dyDescent="0.3">
      <c r="A90" t="s">
        <v>1532</v>
      </c>
      <c r="B90" s="1" t="e">
        <f>SUMIFS(#REF!,#REF!,$A90)</f>
        <v>#REF!</v>
      </c>
      <c r="C90" t="b">
        <v>0</v>
      </c>
      <c r="E90" s="2"/>
    </row>
    <row r="91" spans="1:5" x14ac:dyDescent="0.3">
      <c r="A91" t="s">
        <v>1687</v>
      </c>
      <c r="B91" s="1" t="e">
        <f>SUMIFS(#REF!,#REF!,$A91)</f>
        <v>#REF!</v>
      </c>
      <c r="C91" s="86" t="b">
        <v>1</v>
      </c>
      <c r="D91" s="160" t="s">
        <v>1687</v>
      </c>
    </row>
    <row r="92" spans="1:5" x14ac:dyDescent="0.3">
      <c r="A92" t="s">
        <v>1428</v>
      </c>
      <c r="B92" s="1" t="e">
        <f>SUMIFS(#REF!,#REF!,$A92)</f>
        <v>#REF!</v>
      </c>
      <c r="C92" t="b">
        <v>0</v>
      </c>
      <c r="E92" s="2"/>
    </row>
    <row r="93" spans="1:5" x14ac:dyDescent="0.3">
      <c r="A93" t="s">
        <v>1780</v>
      </c>
      <c r="B93" s="1" t="e">
        <f>SUMIFS(#REF!,#REF!,$A93)</f>
        <v>#REF!</v>
      </c>
      <c r="C93" t="b">
        <v>0</v>
      </c>
      <c r="E93" s="2"/>
    </row>
    <row r="94" spans="1:5" x14ac:dyDescent="0.3">
      <c r="A94" t="s">
        <v>1781</v>
      </c>
      <c r="B94" s="1" t="e">
        <f>SUMIFS(#REF!,#REF!,$A94)</f>
        <v>#REF!</v>
      </c>
      <c r="C94" t="b">
        <v>0</v>
      </c>
      <c r="E94" s="2"/>
    </row>
    <row r="95" spans="1:5" x14ac:dyDescent="0.3">
      <c r="A95" t="s">
        <v>1438</v>
      </c>
      <c r="B95" s="1" t="e">
        <f>SUMIFS(#REF!,#REF!,$A95)</f>
        <v>#REF!</v>
      </c>
      <c r="C95" t="b">
        <v>0</v>
      </c>
      <c r="E95" s="2"/>
    </row>
    <row r="96" spans="1:5" x14ac:dyDescent="0.3">
      <c r="A96" t="s">
        <v>1782</v>
      </c>
      <c r="B96" s="1" t="e">
        <f>SUMIFS(#REF!,#REF!,$A96)</f>
        <v>#REF!</v>
      </c>
      <c r="C96" t="b">
        <v>0</v>
      </c>
      <c r="E96" s="2"/>
    </row>
    <row r="97" spans="1:5" x14ac:dyDescent="0.3">
      <c r="A97" t="s">
        <v>1728</v>
      </c>
      <c r="B97" s="1" t="e">
        <f>SUMIFS(#REF!,#REF!,$A97)</f>
        <v>#REF!</v>
      </c>
      <c r="C97" t="b">
        <v>0</v>
      </c>
      <c r="E97" s="2"/>
    </row>
    <row r="98" spans="1:5" x14ac:dyDescent="0.3">
      <c r="A98" t="s">
        <v>1534</v>
      </c>
      <c r="B98" s="1" t="e">
        <f>SUMIFS(#REF!,#REF!,$A98)</f>
        <v>#REF!</v>
      </c>
      <c r="C98" t="b">
        <v>0</v>
      </c>
      <c r="E98" s="2"/>
    </row>
    <row r="99" spans="1:5" x14ac:dyDescent="0.3">
      <c r="A99" t="s">
        <v>1535</v>
      </c>
      <c r="B99" s="1" t="e">
        <f>SUMIFS(#REF!,#REF!,$A99)</f>
        <v>#REF!</v>
      </c>
      <c r="C99" t="b">
        <v>0</v>
      </c>
      <c r="E99" s="2"/>
    </row>
    <row r="100" spans="1:5" x14ac:dyDescent="0.3">
      <c r="A100" t="s">
        <v>1449</v>
      </c>
      <c r="B100" s="1" t="e">
        <f>SUMIFS(#REF!,#REF!,$A100)</f>
        <v>#REF!</v>
      </c>
      <c r="C100" t="b">
        <v>0</v>
      </c>
      <c r="E100" s="2"/>
    </row>
    <row r="101" spans="1:5" x14ac:dyDescent="0.3">
      <c r="A101" t="s">
        <v>1692</v>
      </c>
      <c r="B101" s="1" t="e">
        <f>SUMIFS(#REF!,#REF!,$A101)</f>
        <v>#REF!</v>
      </c>
      <c r="C101" s="86" t="b">
        <v>1</v>
      </c>
      <c r="D101" s="159" t="s">
        <v>1692</v>
      </c>
    </row>
    <row r="102" spans="1:5" x14ac:dyDescent="0.3">
      <c r="A102" t="s">
        <v>1783</v>
      </c>
      <c r="B102" s="1" t="e">
        <f>SUMIFS(#REF!,#REF!,$A102)</f>
        <v>#REF!</v>
      </c>
      <c r="C102" t="b">
        <v>0</v>
      </c>
    </row>
    <row r="103" spans="1:5" x14ac:dyDescent="0.3">
      <c r="A103" t="s">
        <v>1729</v>
      </c>
      <c r="B103" s="1" t="e">
        <f>SUMIFS(#REF!,#REF!,$A103)</f>
        <v>#REF!</v>
      </c>
      <c r="C103" t="b">
        <v>0</v>
      </c>
    </row>
    <row r="104" spans="1:5" x14ac:dyDescent="0.3">
      <c r="A104" t="s">
        <v>1784</v>
      </c>
      <c r="B104" s="1" t="e">
        <f>SUMIFS(#REF!,#REF!,$A104)</f>
        <v>#REF!</v>
      </c>
      <c r="C104" t="b">
        <v>0</v>
      </c>
    </row>
    <row r="105" spans="1:5" x14ac:dyDescent="0.3">
      <c r="A105" t="s">
        <v>1538</v>
      </c>
      <c r="B105" s="1" t="e">
        <f>SUMIFS(#REF!,#REF!,$A105)</f>
        <v>#REF!</v>
      </c>
      <c r="C105" s="86" t="b">
        <v>1</v>
      </c>
      <c r="D105" s="128" t="s">
        <v>1538</v>
      </c>
    </row>
    <row r="106" spans="1:5" x14ac:dyDescent="0.3">
      <c r="A106" t="s">
        <v>1731</v>
      </c>
      <c r="B106" s="1" t="e">
        <f>SUMIFS(#REF!,#REF!,$A106)</f>
        <v>#REF!</v>
      </c>
      <c r="C106" s="86" t="b">
        <v>1</v>
      </c>
      <c r="D106" s="128" t="s">
        <v>1730</v>
      </c>
    </row>
    <row r="107" spans="1:5" x14ac:dyDescent="0.3">
      <c r="A107" t="s">
        <v>1732</v>
      </c>
      <c r="B107" s="1" t="e">
        <f>SUMIFS(#REF!,#REF!,$A107)</f>
        <v>#REF!</v>
      </c>
      <c r="C107" s="86" t="b">
        <v>1</v>
      </c>
      <c r="E107" s="2"/>
    </row>
    <row r="108" spans="1:5" x14ac:dyDescent="0.3">
      <c r="A108" t="s">
        <v>1541</v>
      </c>
      <c r="B108" s="1" t="e">
        <f>SUMIFS(#REF!,#REF!,$A108)</f>
        <v>#REF!</v>
      </c>
      <c r="C108" t="b">
        <v>0</v>
      </c>
      <c r="E108" s="2"/>
    </row>
    <row r="109" spans="1:5" x14ac:dyDescent="0.3">
      <c r="A109" t="s">
        <v>1467</v>
      </c>
      <c r="B109" s="1" t="e">
        <f>SUMIFS(#REF!,#REF!,$A109)</f>
        <v>#REF!</v>
      </c>
      <c r="C109" t="b">
        <v>0</v>
      </c>
      <c r="E109" s="2"/>
    </row>
    <row r="110" spans="1:5" x14ac:dyDescent="0.3">
      <c r="A110" t="s">
        <v>1471</v>
      </c>
      <c r="B110" s="1" t="e">
        <f>SUMIFS(#REF!,#REF!,$A110)</f>
        <v>#REF!</v>
      </c>
      <c r="C110" t="b">
        <v>0</v>
      </c>
      <c r="E110" s="2"/>
    </row>
    <row r="111" spans="1:5" x14ac:dyDescent="0.3">
      <c r="A111" t="s">
        <v>1722</v>
      </c>
      <c r="B111" s="1" t="e">
        <f>SUMIFS(#REF!,#REF!,$A111)</f>
        <v>#REF!</v>
      </c>
      <c r="C111" t="b">
        <v>0</v>
      </c>
      <c r="E111" s="2"/>
    </row>
    <row r="112" spans="1:5" x14ac:dyDescent="0.3">
      <c r="A112" t="s">
        <v>1723</v>
      </c>
      <c r="B112" s="1" t="e">
        <f>SUMIFS(#REF!,#REF!,$A112)</f>
        <v>#REF!</v>
      </c>
      <c r="C112" t="b">
        <v>0</v>
      </c>
      <c r="E112" s="2"/>
    </row>
    <row r="113" spans="1:5" x14ac:dyDescent="0.3">
      <c r="A113" t="s">
        <v>1724</v>
      </c>
      <c r="B113" s="1" t="e">
        <f>SUMIFS(#REF!,#REF!,$A113)</f>
        <v>#REF!</v>
      </c>
      <c r="C113" t="b">
        <v>0</v>
      </c>
      <c r="E113" s="2"/>
    </row>
    <row r="114" spans="1:5" x14ac:dyDescent="0.3">
      <c r="A114" t="s">
        <v>1544</v>
      </c>
      <c r="B114" s="1" t="e">
        <f>SUMIFS(#REF!,#REF!,$A114)</f>
        <v>#REF!</v>
      </c>
      <c r="C114" t="b">
        <v>0</v>
      </c>
      <c r="E114" s="2"/>
    </row>
    <row r="115" spans="1:5" x14ac:dyDescent="0.3">
      <c r="A115" t="s">
        <v>1481</v>
      </c>
      <c r="B115" s="1" t="e">
        <f>SUMIFS(#REF!,#REF!,$A115)</f>
        <v>#REF!</v>
      </c>
      <c r="C115" t="b">
        <v>0</v>
      </c>
      <c r="E115" s="2"/>
    </row>
    <row r="116" spans="1:5" x14ac:dyDescent="0.3">
      <c r="A116" t="s">
        <v>1546</v>
      </c>
      <c r="B116" s="1" t="e">
        <f>SUMIFS(#REF!,#REF!,$A116)</f>
        <v>#REF!</v>
      </c>
      <c r="C116" t="b">
        <v>0</v>
      </c>
      <c r="E116" s="2"/>
    </row>
    <row r="117" spans="1:5" x14ac:dyDescent="0.3">
      <c r="A117" t="s">
        <v>1547</v>
      </c>
      <c r="B117" s="1" t="e">
        <f>SUMIFS(#REF!,#REF!,$A117)</f>
        <v>#REF!</v>
      </c>
      <c r="C117" t="b">
        <v>0</v>
      </c>
      <c r="E117" s="2"/>
    </row>
    <row r="118" spans="1:5" x14ac:dyDescent="0.3">
      <c r="A118" t="s">
        <v>1785</v>
      </c>
      <c r="B118" s="1" t="e">
        <f>SUMIFS(#REF!,#REF!,$A118)</f>
        <v>#REF!</v>
      </c>
      <c r="C118" t="b">
        <v>0</v>
      </c>
      <c r="E118" s="2"/>
    </row>
    <row r="119" spans="1:5" x14ac:dyDescent="0.3">
      <c r="A119" t="s">
        <v>1786</v>
      </c>
      <c r="B119" s="1" t="e">
        <f>SUMIFS(#REF!,#REF!,$A119)</f>
        <v>#REF!</v>
      </c>
      <c r="C119" t="b">
        <v>0</v>
      </c>
      <c r="E119" s="2"/>
    </row>
    <row r="120" spans="1:5" x14ac:dyDescent="0.3">
      <c r="A120" t="s">
        <v>1787</v>
      </c>
      <c r="B120" s="1" t="e">
        <f>SUMIFS(#REF!,#REF!,$A120)</f>
        <v>#REF!</v>
      </c>
      <c r="C120" t="b">
        <v>0</v>
      </c>
      <c r="E120" s="2"/>
    </row>
    <row r="121" spans="1:5" x14ac:dyDescent="0.3">
      <c r="A121" t="s">
        <v>1788</v>
      </c>
      <c r="B121" s="1" t="e">
        <f>SUMIFS(#REF!,#REF!,$A121)</f>
        <v>#REF!</v>
      </c>
      <c r="C121" s="86" t="b">
        <v>1</v>
      </c>
      <c r="D121" s="159" t="s">
        <v>1788</v>
      </c>
      <c r="E121" s="2"/>
    </row>
    <row r="122" spans="1:5" x14ac:dyDescent="0.3">
      <c r="A122" t="s">
        <v>1493</v>
      </c>
      <c r="B122" s="1" t="e">
        <f>SUMIFS(#REF!,#REF!,$A122)</f>
        <v>#REF!</v>
      </c>
      <c r="C122" s="86" t="b">
        <v>1</v>
      </c>
      <c r="D122" s="128" t="s">
        <v>1493</v>
      </c>
      <c r="E122" s="2"/>
    </row>
    <row r="123" spans="1:5" x14ac:dyDescent="0.3">
      <c r="A123" t="s">
        <v>1495</v>
      </c>
      <c r="B123" s="1" t="e">
        <f>SUMIFS(#REF!,#REF!,$A123)</f>
        <v>#REF!</v>
      </c>
      <c r="C123" s="86" t="b">
        <v>1</v>
      </c>
      <c r="D123" s="128" t="s">
        <v>1705</v>
      </c>
      <c r="E123" s="2"/>
    </row>
    <row r="124" spans="1:5" x14ac:dyDescent="0.3">
      <c r="A124" t="s">
        <v>1789</v>
      </c>
      <c r="B124" s="1" t="e">
        <f>SUMIFS(#REF!,#REF!,$A124)</f>
        <v>#REF!</v>
      </c>
      <c r="C124" t="b">
        <v>0</v>
      </c>
      <c r="E124" s="2"/>
    </row>
    <row r="125" spans="1:5" x14ac:dyDescent="0.3">
      <c r="A125" t="s">
        <v>1790</v>
      </c>
      <c r="B125" s="1" t="e">
        <f>SUMIFS(#REF!,#REF!,$A125)</f>
        <v>#REF!</v>
      </c>
      <c r="C125" t="b">
        <v>0</v>
      </c>
    </row>
    <row r="126" spans="1:5" x14ac:dyDescent="0.3">
      <c r="A126" t="s">
        <v>1791</v>
      </c>
      <c r="B126" s="1" t="e">
        <f>SUMIFS(#REF!,#REF!,$A126)</f>
        <v>#REF!</v>
      </c>
      <c r="C126" t="b">
        <v>0</v>
      </c>
    </row>
    <row r="127" spans="1:5" x14ac:dyDescent="0.3">
      <c r="A127" t="s">
        <v>1792</v>
      </c>
      <c r="B127" s="1" t="e">
        <f>SUMIFS(#REF!,#REF!,$A127)</f>
        <v>#REF!</v>
      </c>
      <c r="C127" t="b">
        <v>0</v>
      </c>
    </row>
    <row r="128" spans="1:5" x14ac:dyDescent="0.3">
      <c r="A128" s="90" t="s">
        <v>1513</v>
      </c>
      <c r="B128" s="91" t="e">
        <f>SUM(B3:B127)</f>
        <v>#REF!</v>
      </c>
    </row>
    <row r="129" spans="1:3" x14ac:dyDescent="0.3">
      <c r="A129" s="86" t="s">
        <v>1793</v>
      </c>
      <c r="B129" s="158" t="e">
        <f>B128=#REF!</f>
        <v>#REF!</v>
      </c>
    </row>
    <row r="130" spans="1:3" x14ac:dyDescent="0.3">
      <c r="A130" t="s">
        <v>1741</v>
      </c>
      <c r="B130" s="91" t="e">
        <f>SUMIFS(B$3:B$127,C$3:C$127, C130)</f>
        <v>#REF!</v>
      </c>
      <c r="C130" t="b">
        <v>1</v>
      </c>
    </row>
    <row r="131" spans="1:3" x14ac:dyDescent="0.3">
      <c r="A131" t="s">
        <v>1794</v>
      </c>
      <c r="B131" s="91" t="e">
        <f>SUMIFS(B$3:B$127,C$3:C$127, C131)</f>
        <v>#REF!</v>
      </c>
      <c r="C131" t="b">
        <v>0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  <headerFooter>
    <oddFooter>&amp;L&amp;1#&amp;"Tahoma"&amp;9&amp;KCF022BC2 –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FA4F95029B54FB05FEF5642AF8213" ma:contentTypeVersion="4" ma:contentTypeDescription="Create a new document." ma:contentTypeScope="" ma:versionID="b892c6b192ba366b6fd0915b96ab38ae">
  <xsd:schema xmlns:xsd="http://www.w3.org/2001/XMLSchema" xmlns:xs="http://www.w3.org/2001/XMLSchema" xmlns:p="http://schemas.microsoft.com/office/2006/metadata/properties" xmlns:ns2="884c0174-17f1-4d45-bcd4-94c8c820f4ac" targetNamespace="http://schemas.microsoft.com/office/2006/metadata/properties" ma:root="true" ma:fieldsID="f167699adb1a7d88dbf61c77e962d0bb" ns2:_="">
    <xsd:import namespace="884c0174-17f1-4d45-bcd4-94c8c820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c0174-17f1-4d45-bcd4-94c8c820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6EDC87-7E53-4D81-BF8F-0E6CE4B0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E2EEF-9AF7-42FE-B653-96E4C6448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A2DD81-FCB4-4A0A-9FCE-5FCC5B6F0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c0174-17f1-4d45-bcd4-94c8c820f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FE (1st trial)</vt:lpstr>
      <vt:lpstr>Changes</vt:lpstr>
      <vt:lpstr>Named Ranges</vt:lpstr>
      <vt:lpstr>PDL Elec Vide (6)</vt:lpstr>
      <vt:lpstr>PDL Elec Vide (5)</vt:lpstr>
      <vt:lpstr>PDL Elec Vide (4)</vt:lpstr>
      <vt:lpstr>PDL Elec Vide (3)</vt:lpstr>
      <vt:lpstr>PDL Elec Vide (2)</vt:lpstr>
      <vt:lpstr>PDL Elec Vide</vt:lpstr>
      <vt:lpstr>Annecy Elec (554090)</vt:lpstr>
      <vt:lpstr>Sites (Ref)</vt:lpstr>
      <vt:lpstr>Zones (Ref)</vt:lpstr>
      <vt:lpstr>2017 Headcount by Site</vt:lpstr>
      <vt:lpstr>2017 Headcount</vt:lpstr>
      <vt:lpstr>FE Measured Old</vt:lpstr>
      <vt:lpstr>FE Measured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>energy management</cp:keywords>
  <dc:description/>
  <cp:lastModifiedBy/>
  <cp:revision/>
  <dcterms:created xsi:type="dcterms:W3CDTF">2006-09-16T00:00:00Z</dcterms:created>
  <dcterms:modified xsi:type="dcterms:W3CDTF">2025-07-10T08:00:42Z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0x010100D39FA4F95029B54FB05FEF5642AF8213</vt:lpwstr>
  </property>
  <property fmtid="{D5CDD505-2E9C-101B-9397-08002B2CF9AE}" pid="3" name="TaxKeyword">
    <vt:lpwstr>39;#energy management|eced6242-1a97-4fe4-84c6-bc63d1cd5865</vt:lpwstr>
  </property>
  <property fmtid="{D5CDD505-2E9C-101B-9397-08002B2CF9AE}" pid="4" name="Document_x0020_type">
    <vt:lpwstr/>
  </property>
  <property fmtid="{D5CDD505-2E9C-101B-9397-08002B2CF9AE}" pid="5" name="Community">
    <vt:lpwstr>17;#Green|134c5b15-a8ba-4110-a24d-7faefab0e523</vt:lpwstr>
  </property>
  <property fmtid="{D5CDD505-2E9C-101B-9397-08002B2CF9AE}" pid="6" name="Languages">
    <vt:lpwstr>27;#French|f2867d30-6f0b-44ad-83f3-79b5588a1a1d</vt:lpwstr>
  </property>
  <property fmtid="{D5CDD505-2E9C-101B-9397-08002B2CF9AE}" pid="7" name="Steria_x0020_location">
    <vt:lpwstr/>
  </property>
  <property fmtid="{D5CDD505-2E9C-101B-9397-08002B2CF9AE}" pid="8" name="Steria location">
    <vt:lpwstr>26;#France|d4cc9303-03ec-438d-b1c0-3b420bf7bf4d</vt:lpwstr>
  </property>
  <property fmtid="{D5CDD505-2E9C-101B-9397-08002B2CF9AE}" pid="9" name="Document type">
    <vt:lpwstr/>
  </property>
  <property fmtid="{D5CDD505-2E9C-101B-9397-08002B2CF9AE}" pid="10" name="fc841bc4132f4c5ca3cb590512eb14f9">
    <vt:lpwstr/>
  </property>
  <property fmtid="{D5CDD505-2E9C-101B-9397-08002B2CF9AE}" pid="11" name="Intelligence topic">
    <vt:lpwstr/>
  </property>
  <property fmtid="{D5CDD505-2E9C-101B-9397-08002B2CF9AE}" pid="12" name="n6ce29c2b57347b993858d212a21dcbc">
    <vt:lpwstr/>
  </property>
  <property fmtid="{D5CDD505-2E9C-101B-9397-08002B2CF9AE}" pid="13" name="Domain of excellence">
    <vt:lpwstr/>
  </property>
  <property fmtid="{D5CDD505-2E9C-101B-9397-08002B2CF9AE}" pid="14" name="Economic sector">
    <vt:lpwstr/>
  </property>
  <property fmtid="{D5CDD505-2E9C-101B-9397-08002B2CF9AE}" pid="15" name="Service delivered">
    <vt:lpwstr/>
  </property>
  <property fmtid="{D5CDD505-2E9C-101B-9397-08002B2CF9AE}" pid="16" name="mf09eaaa97934e299cd340bd6016c9ea">
    <vt:lpwstr/>
  </property>
  <property fmtid="{D5CDD505-2E9C-101B-9397-08002B2CF9AE}" pid="17" name="c56961a51b0e4c2ba70e4f6f9c1e62a7">
    <vt:lpwstr/>
  </property>
  <property fmtid="{D5CDD505-2E9C-101B-9397-08002B2CF9AE}" pid="18" name="Sensitivity subject">
    <vt:lpwstr>Records of internal consumption</vt:lpwstr>
  </property>
  <property fmtid="{D5CDD505-2E9C-101B-9397-08002B2CF9AE}" pid="19" name="AuthorIds_UIVersion_560">
    <vt:lpwstr>12591</vt:lpwstr>
  </property>
  <property fmtid="{D5CDD505-2E9C-101B-9397-08002B2CF9AE}" pid="20" name="AuthorIds_UIVersion_561">
    <vt:lpwstr>25</vt:lpwstr>
  </property>
  <property fmtid="{D5CDD505-2E9C-101B-9397-08002B2CF9AE}" pid="21" name="AuthorIds_UIVersion_563">
    <vt:lpwstr>25</vt:lpwstr>
  </property>
  <property fmtid="{D5CDD505-2E9C-101B-9397-08002B2CF9AE}" pid="22" name="AuthorIds_UIVersion_566">
    <vt:lpwstr>25</vt:lpwstr>
  </property>
  <property fmtid="{D5CDD505-2E9C-101B-9397-08002B2CF9AE}" pid="23" name="AuthorIds_UIVersion_568">
    <vt:lpwstr>25</vt:lpwstr>
  </property>
  <property fmtid="{D5CDD505-2E9C-101B-9397-08002B2CF9AE}" pid="24" name="AuthorIds_UIVersion_570">
    <vt:lpwstr>25</vt:lpwstr>
  </property>
  <property fmtid="{D5CDD505-2E9C-101B-9397-08002B2CF9AE}" pid="25" name="AuthorIds_UIVersion_574">
    <vt:lpwstr>25</vt:lpwstr>
  </property>
  <property fmtid="{D5CDD505-2E9C-101B-9397-08002B2CF9AE}" pid="26" name="AuthorIds_UIVersion_575">
    <vt:lpwstr>25</vt:lpwstr>
  </property>
  <property fmtid="{D5CDD505-2E9C-101B-9397-08002B2CF9AE}" pid="27" name="AuthorIds_UIVersion_577">
    <vt:lpwstr>25</vt:lpwstr>
  </property>
  <property fmtid="{D5CDD505-2E9C-101B-9397-08002B2CF9AE}" pid="28" name="AuthorIds_UIVersion_578">
    <vt:lpwstr>12943</vt:lpwstr>
  </property>
  <property fmtid="{D5CDD505-2E9C-101B-9397-08002B2CF9AE}" pid="29" name="AuthorIds_UIVersion_579">
    <vt:lpwstr>25</vt:lpwstr>
  </property>
  <property fmtid="{D5CDD505-2E9C-101B-9397-08002B2CF9AE}" pid="30" name="AuthorIds_UIVersion_582">
    <vt:lpwstr>25</vt:lpwstr>
  </property>
  <property fmtid="{D5CDD505-2E9C-101B-9397-08002B2CF9AE}" pid="31" name="AuthorIds_UIVersion_583">
    <vt:lpwstr>25</vt:lpwstr>
  </property>
  <property fmtid="{D5CDD505-2E9C-101B-9397-08002B2CF9AE}" pid="32" name="AuthorIds_UIVersion_584">
    <vt:lpwstr>25</vt:lpwstr>
  </property>
  <property fmtid="{D5CDD505-2E9C-101B-9397-08002B2CF9AE}" pid="33" name="AuthorIds_UIVersion_588">
    <vt:lpwstr>25</vt:lpwstr>
  </property>
  <property fmtid="{D5CDD505-2E9C-101B-9397-08002B2CF9AE}" pid="34" name="TaxKeywordTaxHTField">
    <vt:lpwstr>energy management|eced6242-1a97-4fe4-84c6-bc63d1cd5865</vt:lpwstr>
  </property>
  <property fmtid="{D5CDD505-2E9C-101B-9397-08002B2CF9AE}" pid="35" name="SharedWithUsers">
    <vt:lpwstr>13725;#PERAY Marie</vt:lpwstr>
  </property>
  <property fmtid="{D5CDD505-2E9C-101B-9397-08002B2CF9AE}" pid="36" name="MediaServiceImageTags">
    <vt:lpwstr/>
  </property>
  <property fmtid="{D5CDD505-2E9C-101B-9397-08002B2CF9AE}" pid="37" name="lcf76f155ced4ddcb4097134ff3c332f">
    <vt:lpwstr/>
  </property>
  <property fmtid="{D5CDD505-2E9C-101B-9397-08002B2CF9AE}" pid="38" name="MSIP_Label_7bd1f144-26ac-4410-8fdb-05c7de218e82_Enabled">
    <vt:lpwstr>true</vt:lpwstr>
  </property>
  <property fmtid="{D5CDD505-2E9C-101B-9397-08002B2CF9AE}" pid="39" name="MSIP_Label_7bd1f144-26ac-4410-8fdb-05c7de218e82_SetDate">
    <vt:lpwstr>2023-04-07T13:29:09Z</vt:lpwstr>
  </property>
  <property fmtid="{D5CDD505-2E9C-101B-9397-08002B2CF9AE}" pid="40" name="MSIP_Label_7bd1f144-26ac-4410-8fdb-05c7de218e82_Method">
    <vt:lpwstr>Standard</vt:lpwstr>
  </property>
  <property fmtid="{D5CDD505-2E9C-101B-9397-08002B2CF9AE}" pid="41" name="MSIP_Label_7bd1f144-26ac-4410-8fdb-05c7de218e82_Name">
    <vt:lpwstr>FR Usage restreint</vt:lpwstr>
  </property>
  <property fmtid="{D5CDD505-2E9C-101B-9397-08002B2CF9AE}" pid="42" name="MSIP_Label_7bd1f144-26ac-4410-8fdb-05c7de218e82_SiteId">
    <vt:lpwstr>8b87af7d-8647-4dc7-8df4-5f69a2011bb5</vt:lpwstr>
  </property>
  <property fmtid="{D5CDD505-2E9C-101B-9397-08002B2CF9AE}" pid="43" name="MSIP_Label_7bd1f144-26ac-4410-8fdb-05c7de218e82_ActionId">
    <vt:lpwstr>bd651363-9c48-40d8-b9e5-5b28152ca54e</vt:lpwstr>
  </property>
  <property fmtid="{D5CDD505-2E9C-101B-9397-08002B2CF9AE}" pid="44" name="MSIP_Label_7bd1f144-26ac-4410-8fdb-05c7de218e82_ContentBits">
    <vt:lpwstr>3</vt:lpwstr>
  </property>
</Properties>
</file>