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5754f58900b5005/Documents/ECE41_413/"/>
    </mc:Choice>
  </mc:AlternateContent>
  <xr:revisionPtr revIDLastSave="0" documentId="8_{8714C078-3746-4CDC-8366-3CF6C0496AB0}" xr6:coauthVersionLast="47" xr6:coauthVersionMax="47" xr10:uidLastSave="{00000000-0000-0000-0000-000000000000}"/>
  <bookViews>
    <workbookView xWindow="-110" yWindow="-110" windowWidth="25180" windowHeight="16140" xr2:uid="{125BC698-6383-4C32-B98B-768D94B27D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D19" i="1"/>
  <c r="D18" i="1"/>
  <c r="H5" i="1"/>
  <c r="C8" i="1" s="1"/>
  <c r="I21" i="1"/>
  <c r="I20" i="1"/>
  <c r="I26" i="1" s="1"/>
  <c r="I19" i="1"/>
  <c r="I25" i="1" s="1"/>
  <c r="H8" i="1"/>
  <c r="C40" i="1"/>
  <c r="C42" i="1" s="1"/>
  <c r="C39" i="1"/>
  <c r="H11" i="1"/>
  <c r="C9" i="1" s="1"/>
  <c r="D3" i="1"/>
  <c r="C3" i="1"/>
  <c r="C10" i="1" s="1"/>
  <c r="C12" i="1" l="1"/>
  <c r="E12" i="1" s="1"/>
  <c r="I27" i="1"/>
  <c r="D10" i="1"/>
  <c r="C25" i="1"/>
  <c r="J20" i="1" s="1"/>
  <c r="J26" i="1" s="1"/>
  <c r="J21" i="1" l="1"/>
  <c r="J27" i="1" s="1"/>
  <c r="J19" i="1"/>
  <c r="J25" i="1" s="1"/>
  <c r="D22" i="1"/>
  <c r="D43" i="1" s="1"/>
  <c r="C22" i="1"/>
  <c r="M21" i="1" l="1"/>
  <c r="M20" i="1"/>
  <c r="M19" i="1"/>
  <c r="C43" i="1"/>
</calcChain>
</file>

<file path=xl/sharedStrings.xml><?xml version="1.0" encoding="utf-8"?>
<sst xmlns="http://schemas.openxmlformats.org/spreadsheetml/2006/main" count="43" uniqueCount="37">
  <si>
    <t>Coulomb Circuit</t>
  </si>
  <si>
    <t xml:space="preserve">Min </t>
  </si>
  <si>
    <t>Max</t>
  </si>
  <si>
    <t>Capacitor:</t>
  </si>
  <si>
    <t>pico</t>
  </si>
  <si>
    <t>tau:</t>
  </si>
  <si>
    <t>Resistor:</t>
  </si>
  <si>
    <t>Giga</t>
  </si>
  <si>
    <t>Amplifier 1</t>
  </si>
  <si>
    <t>R1:</t>
  </si>
  <si>
    <t>R2:</t>
  </si>
  <si>
    <t>Vout 1 Range:</t>
  </si>
  <si>
    <t>Amplifier 2</t>
  </si>
  <si>
    <t>Vout 2 Range:</t>
  </si>
  <si>
    <t>Minimum Charge ADC can detect:</t>
  </si>
  <si>
    <t>Gain1:</t>
  </si>
  <si>
    <t>Gain2:</t>
  </si>
  <si>
    <t>Total Gain:</t>
  </si>
  <si>
    <t>Bit size:</t>
  </si>
  <si>
    <t>+/- Voltage</t>
  </si>
  <si>
    <t>(very minimum)</t>
  </si>
  <si>
    <t>Min charge in fempto:</t>
  </si>
  <si>
    <t>Mega</t>
  </si>
  <si>
    <t>5 second tau rule:</t>
  </si>
  <si>
    <t>~ 1 sec is good</t>
  </si>
  <si>
    <t>Charge Range :</t>
  </si>
  <si>
    <t>pF</t>
  </si>
  <si>
    <r>
      <t>G</t>
    </r>
    <r>
      <rPr>
        <sz val="11"/>
        <color theme="1"/>
        <rFont val="Calibri"/>
        <family val="2"/>
      </rPr>
      <t>Ω</t>
    </r>
  </si>
  <si>
    <t>V</t>
  </si>
  <si>
    <t>Output Range (V1):</t>
  </si>
  <si>
    <t>Max Voltage In:</t>
  </si>
  <si>
    <t>Min Voltage in V:</t>
  </si>
  <si>
    <r>
      <t xml:space="preserve">Min Voltage in </t>
    </r>
    <r>
      <rPr>
        <sz val="11"/>
        <color theme="1"/>
        <rFont val="Calibri"/>
        <family val="2"/>
      </rPr>
      <t>μ</t>
    </r>
    <r>
      <rPr>
        <sz val="11"/>
        <color theme="1"/>
        <rFont val="Aptos Narrow"/>
        <family val="2"/>
        <scheme val="minor"/>
      </rPr>
      <t>V:</t>
    </r>
  </si>
  <si>
    <t>Min Charge in C:</t>
  </si>
  <si>
    <t>ADC</t>
  </si>
  <si>
    <t>kΩ</t>
  </si>
  <si>
    <t>Fits ADC ?                     (Can read min V and is less than max 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</si>
</sst>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E+00"/>
    <numFmt numFmtId="165" formatCode="0.0000000"/>
    <numFmt numFmtId="166" formatCode="0.000000"/>
    <numFmt numFmtId="167" formatCode="0.00000"/>
    <numFmt numFmtId="169" formatCode="0.00000000"/>
    <numFmt numFmtId="175" formatCode="0.0"/>
    <numFmt numFmtId="185" formatCode="0.00000E+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175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1" fillId="0" borderId="4" xfId="0" applyFont="1" applyBorder="1"/>
    <xf numFmtId="0" fontId="0" fillId="0" borderId="7" xfId="0" applyBorder="1"/>
    <xf numFmtId="164" fontId="0" fillId="0" borderId="0" xfId="0" applyNumberFormat="1" applyBorder="1"/>
    <xf numFmtId="0" fontId="0" fillId="0" borderId="0" xfId="0" applyBorder="1"/>
    <xf numFmtId="0" fontId="0" fillId="0" borderId="8" xfId="0" applyBorder="1"/>
    <xf numFmtId="166" fontId="0" fillId="0" borderId="0" xfId="0" applyNumberFormat="1" applyBorder="1"/>
    <xf numFmtId="2" fontId="0" fillId="0" borderId="0" xfId="0" applyNumberFormat="1" applyBorder="1"/>
    <xf numFmtId="0" fontId="0" fillId="0" borderId="0" xfId="0" applyBorder="1" applyAlignment="1">
      <alignment horizontal="right"/>
    </xf>
    <xf numFmtId="2" fontId="0" fillId="0" borderId="8" xfId="0" applyNumberFormat="1" applyBorder="1"/>
    <xf numFmtId="167" fontId="0" fillId="0" borderId="0" xfId="0" applyNumberFormat="1" applyBorder="1"/>
    <xf numFmtId="165" fontId="0" fillId="0" borderId="0" xfId="0" applyNumberFormat="1" applyBorder="1"/>
    <xf numFmtId="167" fontId="0" fillId="0" borderId="5" xfId="0" applyNumberFormat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175" fontId="0" fillId="0" borderId="0" xfId="0" applyNumberFormat="1" applyBorder="1"/>
    <xf numFmtId="0" fontId="1" fillId="6" borderId="0" xfId="0" applyFont="1" applyFill="1"/>
    <xf numFmtId="0" fontId="0" fillId="6" borderId="0" xfId="0" applyFill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7" xfId="0" applyFill="1" applyBorder="1"/>
    <xf numFmtId="0" fontId="0" fillId="6" borderId="0" xfId="0" applyFill="1" applyBorder="1"/>
    <xf numFmtId="0" fontId="0" fillId="6" borderId="8" xfId="0" applyFill="1" applyBorder="1"/>
    <xf numFmtId="1" fontId="0" fillId="6" borderId="0" xfId="0" applyNumberFormat="1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175" fontId="0" fillId="0" borderId="5" xfId="0" applyNumberFormat="1" applyBorder="1"/>
    <xf numFmtId="169" fontId="0" fillId="0" borderId="0" xfId="0" applyNumberFormat="1" applyBorder="1"/>
    <xf numFmtId="0" fontId="0" fillId="0" borderId="0" xfId="0" applyFill="1" applyBorder="1"/>
    <xf numFmtId="165" fontId="0" fillId="0" borderId="8" xfId="0" applyNumberFormat="1" applyBorder="1"/>
    <xf numFmtId="165" fontId="0" fillId="0" borderId="6" xfId="0" applyNumberFormat="1" applyBorder="1"/>
    <xf numFmtId="185" fontId="0" fillId="0" borderId="8" xfId="0" applyNumberFormat="1" applyBorder="1"/>
    <xf numFmtId="169" fontId="0" fillId="0" borderId="5" xfId="0" applyNumberFormat="1" applyBorder="1"/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788FB-05C8-49B4-A925-123CB0BB7A08}">
  <dimension ref="B2:M43"/>
  <sheetViews>
    <sheetView tabSelected="1" workbookViewId="0">
      <selection activeCell="C15" sqref="C15"/>
    </sheetView>
  </sheetViews>
  <sheetFormatPr defaultRowHeight="14.5" x14ac:dyDescent="0.35"/>
  <cols>
    <col min="2" max="2" width="18.90625" customWidth="1"/>
    <col min="3" max="3" width="13.26953125" customWidth="1"/>
    <col min="4" max="4" width="19.6328125" customWidth="1"/>
    <col min="5" max="5" width="10.81640625" bestFit="1" customWidth="1"/>
    <col min="8" max="8" width="12.90625" customWidth="1"/>
    <col min="9" max="9" width="20.6328125" customWidth="1"/>
    <col min="10" max="10" width="19.453125" customWidth="1"/>
    <col min="11" max="11" width="8.54296875" customWidth="1"/>
    <col min="12" max="12" width="16.08984375" customWidth="1"/>
  </cols>
  <sheetData>
    <row r="2" spans="2:13" x14ac:dyDescent="0.35">
      <c r="B2" s="5"/>
      <c r="C2" s="6" t="s">
        <v>1</v>
      </c>
      <c r="D2" s="6" t="s">
        <v>2</v>
      </c>
      <c r="E2" s="7"/>
    </row>
    <row r="3" spans="2:13" x14ac:dyDescent="0.35">
      <c r="B3" s="16" t="s">
        <v>25</v>
      </c>
      <c r="C3" s="9">
        <f>1*10^(-15)</f>
        <v>1.0000000000000001E-15</v>
      </c>
      <c r="D3" s="9">
        <f>100*10^(-12)</f>
        <v>1E-10</v>
      </c>
      <c r="E3" s="10"/>
    </row>
    <row r="4" spans="2:13" x14ac:dyDescent="0.35">
      <c r="H4" s="11" t="s">
        <v>4</v>
      </c>
    </row>
    <row r="5" spans="2:13" x14ac:dyDescent="0.35">
      <c r="H5" s="11">
        <f>10^(-12)</f>
        <v>9.9999999999999998E-13</v>
      </c>
    </row>
    <row r="6" spans="2:13" x14ac:dyDescent="0.35">
      <c r="B6" s="2" t="s">
        <v>0</v>
      </c>
    </row>
    <row r="7" spans="2:13" x14ac:dyDescent="0.35">
      <c r="H7" s="12" t="s">
        <v>22</v>
      </c>
    </row>
    <row r="8" spans="2:13" x14ac:dyDescent="0.35">
      <c r="B8" s="5" t="s">
        <v>3</v>
      </c>
      <c r="C8" s="6">
        <f>D8*H5</f>
        <v>1E-10</v>
      </c>
      <c r="D8" s="6">
        <v>100</v>
      </c>
      <c r="E8" s="7" t="s">
        <v>26</v>
      </c>
      <c r="H8" s="13">
        <f>10^6</f>
        <v>1000000</v>
      </c>
    </row>
    <row r="9" spans="2:13" x14ac:dyDescent="0.35">
      <c r="B9" s="17" t="s">
        <v>6</v>
      </c>
      <c r="C9" s="18">
        <f>D9*H11</f>
        <v>5000000000</v>
      </c>
      <c r="D9" s="19">
        <v>5</v>
      </c>
      <c r="E9" s="20" t="s">
        <v>27</v>
      </c>
    </row>
    <row r="10" spans="2:13" x14ac:dyDescent="0.35">
      <c r="B10" s="17" t="s">
        <v>29</v>
      </c>
      <c r="C10" s="21">
        <f>C3/C8</f>
        <v>1.0000000000000001E-5</v>
      </c>
      <c r="D10" s="19">
        <f>D3/C8</f>
        <v>1</v>
      </c>
      <c r="E10" s="20" t="s">
        <v>28</v>
      </c>
      <c r="H10" s="14" t="s">
        <v>7</v>
      </c>
    </row>
    <row r="11" spans="2:13" x14ac:dyDescent="0.35">
      <c r="B11" s="17"/>
      <c r="C11" s="19"/>
      <c r="D11" s="19"/>
      <c r="E11" s="20"/>
      <c r="H11" s="15">
        <f>10^(9)</f>
        <v>1000000000</v>
      </c>
    </row>
    <row r="12" spans="2:13" x14ac:dyDescent="0.35">
      <c r="B12" s="17" t="s">
        <v>5</v>
      </c>
      <c r="C12" s="22">
        <f>C9*C8</f>
        <v>0.5</v>
      </c>
      <c r="D12" s="23" t="s">
        <v>23</v>
      </c>
      <c r="E12" s="24">
        <f>C12*5</f>
        <v>2.5</v>
      </c>
    </row>
    <row r="13" spans="2:13" x14ac:dyDescent="0.35">
      <c r="B13" s="8"/>
      <c r="C13" s="9" t="s">
        <v>24</v>
      </c>
      <c r="D13" s="9"/>
      <c r="E13" s="10"/>
    </row>
    <row r="14" spans="2:13" x14ac:dyDescent="0.35">
      <c r="H14" s="2" t="s">
        <v>34</v>
      </c>
    </row>
    <row r="15" spans="2:13" x14ac:dyDescent="0.35">
      <c r="H15" t="s">
        <v>30</v>
      </c>
      <c r="I15">
        <v>3.3</v>
      </c>
      <c r="J15" s="4" t="s">
        <v>19</v>
      </c>
      <c r="K15" s="19"/>
    </row>
    <row r="16" spans="2:13" x14ac:dyDescent="0.35">
      <c r="B16" s="2" t="s">
        <v>8</v>
      </c>
      <c r="M16" s="19"/>
    </row>
    <row r="17" spans="2:13" x14ac:dyDescent="0.35">
      <c r="H17" s="2" t="s">
        <v>14</v>
      </c>
      <c r="K17" s="19"/>
      <c r="L17" s="19"/>
      <c r="M17" s="19"/>
    </row>
    <row r="18" spans="2:13" ht="14.5" customHeight="1" x14ac:dyDescent="0.35">
      <c r="B18" s="5" t="s">
        <v>9</v>
      </c>
      <c r="C18" s="6">
        <v>10000</v>
      </c>
      <c r="D18" s="6">
        <f>C18/(10^3)</f>
        <v>10</v>
      </c>
      <c r="E18" s="7" t="s">
        <v>35</v>
      </c>
      <c r="H18" s="28" t="s">
        <v>18</v>
      </c>
      <c r="I18" s="29" t="s">
        <v>31</v>
      </c>
      <c r="J18" s="30" t="s">
        <v>33</v>
      </c>
      <c r="K18" s="46"/>
      <c r="L18" s="51" t="s">
        <v>36</v>
      </c>
      <c r="M18" s="19"/>
    </row>
    <row r="19" spans="2:13" ht="14.5" customHeight="1" x14ac:dyDescent="0.35">
      <c r="B19" s="17" t="s">
        <v>10</v>
      </c>
      <c r="C19" s="19">
        <v>30000</v>
      </c>
      <c r="D19" s="19">
        <f>C19/(10^3)</f>
        <v>30</v>
      </c>
      <c r="E19" s="20" t="s">
        <v>35</v>
      </c>
      <c r="H19" s="17">
        <v>16</v>
      </c>
      <c r="I19" s="45">
        <f>I15/2^H19</f>
        <v>5.0354003906249997E-5</v>
      </c>
      <c r="J19" s="49">
        <f>C8*(I19/C25)</f>
        <v>1.6784667968749999E-15</v>
      </c>
      <c r="K19" s="26"/>
      <c r="L19" s="51"/>
      <c r="M19" t="b">
        <f>AND(ABS(C22)&gt;I19, ABS(D22)&lt;I15)</f>
        <v>0</v>
      </c>
    </row>
    <row r="20" spans="2:13" x14ac:dyDescent="0.35">
      <c r="B20" s="17"/>
      <c r="C20" s="19"/>
      <c r="D20" s="19"/>
      <c r="E20" s="20"/>
      <c r="H20" s="17">
        <v>18</v>
      </c>
      <c r="I20" s="45">
        <f>I15/2^H20</f>
        <v>1.2588500976562499E-5</v>
      </c>
      <c r="J20" s="20">
        <f>C8*(I20/C25)</f>
        <v>4.1961669921874998E-16</v>
      </c>
      <c r="K20" s="26"/>
      <c r="L20" s="51"/>
      <c r="M20" s="19" t="b">
        <f>AND(ABS(C22)&gt;I20, ABS(D22)&lt;I15)</f>
        <v>1</v>
      </c>
    </row>
    <row r="21" spans="2:13" x14ac:dyDescent="0.35">
      <c r="B21" s="17" t="s">
        <v>15</v>
      </c>
      <c r="C21" s="31">
        <f>C19/C18</f>
        <v>3</v>
      </c>
      <c r="D21" s="19"/>
      <c r="E21" s="20"/>
      <c r="H21" s="8">
        <v>20</v>
      </c>
      <c r="I21" s="50">
        <f>I15/2^H21</f>
        <v>3.1471252441406248E-6</v>
      </c>
      <c r="J21" s="10">
        <f>C8*(I21/C25)</f>
        <v>1.049041748046875E-16</v>
      </c>
      <c r="K21" s="26"/>
      <c r="L21" s="51"/>
      <c r="M21" s="19" t="b">
        <f>AND(ABS(C22)&gt;I21, ABS(D22)&lt;I15)</f>
        <v>1</v>
      </c>
    </row>
    <row r="22" spans="2:13" x14ac:dyDescent="0.35">
      <c r="B22" s="8" t="s">
        <v>11</v>
      </c>
      <c r="C22" s="27">
        <f>-C21*C10</f>
        <v>-3.0000000000000004E-5</v>
      </c>
      <c r="D22" s="44">
        <f>-C21*D10</f>
        <v>-3</v>
      </c>
      <c r="E22" s="10" t="s">
        <v>28</v>
      </c>
      <c r="I22" t="s">
        <v>20</v>
      </c>
      <c r="K22" s="19"/>
      <c r="L22" s="19"/>
    </row>
    <row r="23" spans="2:13" x14ac:dyDescent="0.35">
      <c r="K23" s="19"/>
      <c r="L23" s="19"/>
    </row>
    <row r="24" spans="2:13" x14ac:dyDescent="0.35">
      <c r="H24" s="28" t="s">
        <v>18</v>
      </c>
      <c r="I24" s="29" t="s">
        <v>32</v>
      </c>
      <c r="J24" s="30" t="s">
        <v>21</v>
      </c>
      <c r="K24" s="17"/>
      <c r="L24" s="19"/>
    </row>
    <row r="25" spans="2:13" x14ac:dyDescent="0.35">
      <c r="B25" s="3" t="s">
        <v>17</v>
      </c>
      <c r="C25" s="1">
        <f>C21</f>
        <v>3</v>
      </c>
      <c r="H25" s="17">
        <v>16</v>
      </c>
      <c r="I25" s="25">
        <f>I19*10^6</f>
        <v>50.35400390625</v>
      </c>
      <c r="J25" s="47">
        <f>J19*10^15</f>
        <v>1.678466796875</v>
      </c>
      <c r="K25" s="19"/>
    </row>
    <row r="26" spans="2:13" x14ac:dyDescent="0.35">
      <c r="H26" s="17">
        <v>18</v>
      </c>
      <c r="I26" s="25">
        <f t="shared" ref="I26:I27" si="0">I20*10^6</f>
        <v>12.5885009765625</v>
      </c>
      <c r="J26" s="47">
        <f t="shared" ref="J26:J27" si="1">J20*10^15</f>
        <v>0.41961669921875</v>
      </c>
      <c r="K26" s="19"/>
    </row>
    <row r="27" spans="2:13" x14ac:dyDescent="0.35">
      <c r="H27" s="8">
        <v>20</v>
      </c>
      <c r="I27" s="27">
        <f t="shared" si="0"/>
        <v>3.147125244140625</v>
      </c>
      <c r="J27" s="48">
        <f t="shared" si="1"/>
        <v>0.1049041748046875</v>
      </c>
      <c r="K27" s="19"/>
    </row>
    <row r="28" spans="2:13" x14ac:dyDescent="0.35">
      <c r="K28" s="19"/>
      <c r="L28" s="19"/>
    </row>
    <row r="29" spans="2:13" x14ac:dyDescent="0.35">
      <c r="K29" s="19"/>
      <c r="L29" s="19"/>
    </row>
    <row r="30" spans="2:13" x14ac:dyDescent="0.35">
      <c r="K30" s="19"/>
      <c r="L30" s="19"/>
    </row>
    <row r="31" spans="2:13" x14ac:dyDescent="0.35">
      <c r="K31" s="19"/>
      <c r="L31" s="19"/>
    </row>
    <row r="32" spans="2:13" x14ac:dyDescent="0.35">
      <c r="K32" s="19"/>
      <c r="L32" s="19"/>
    </row>
    <row r="33" spans="2:12" x14ac:dyDescent="0.35">
      <c r="K33" s="19"/>
      <c r="L33" s="19"/>
    </row>
    <row r="37" spans="2:12" x14ac:dyDescent="0.35">
      <c r="B37" s="32" t="s">
        <v>12</v>
      </c>
      <c r="C37" s="33"/>
      <c r="D37" s="33"/>
      <c r="E37" s="33"/>
    </row>
    <row r="38" spans="2:12" x14ac:dyDescent="0.35">
      <c r="B38" s="33"/>
      <c r="C38" s="33"/>
      <c r="D38" s="33"/>
      <c r="E38" s="33"/>
    </row>
    <row r="39" spans="2:12" x14ac:dyDescent="0.35">
      <c r="B39" s="34" t="s">
        <v>9</v>
      </c>
      <c r="C39" s="35">
        <f>10*10^3</f>
        <v>10000</v>
      </c>
      <c r="D39" s="35"/>
      <c r="E39" s="36"/>
    </row>
    <row r="40" spans="2:12" x14ac:dyDescent="0.35">
      <c r="B40" s="37" t="s">
        <v>10</v>
      </c>
      <c r="C40" s="38">
        <f>100*10^3</f>
        <v>100000</v>
      </c>
      <c r="D40" s="38"/>
      <c r="E40" s="39"/>
    </row>
    <row r="41" spans="2:12" x14ac:dyDescent="0.35">
      <c r="B41" s="37"/>
      <c r="C41" s="38"/>
      <c r="D41" s="38"/>
      <c r="E41" s="39"/>
    </row>
    <row r="42" spans="2:12" x14ac:dyDescent="0.35">
      <c r="B42" s="37" t="s">
        <v>16</v>
      </c>
      <c r="C42" s="40">
        <f>(C40/C39)</f>
        <v>10</v>
      </c>
      <c r="D42" s="38"/>
      <c r="E42" s="39"/>
    </row>
    <row r="43" spans="2:12" x14ac:dyDescent="0.35">
      <c r="B43" s="41" t="s">
        <v>13</v>
      </c>
      <c r="C43" s="42">
        <f>-C42*C22</f>
        <v>3.0000000000000003E-4</v>
      </c>
      <c r="D43" s="42">
        <f>-C42*D22</f>
        <v>30</v>
      </c>
      <c r="E43" s="43" t="s">
        <v>28</v>
      </c>
    </row>
  </sheetData>
  <mergeCells count="1">
    <mergeCell ref="L18:L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Annika Boyd</dc:creator>
  <cp:lastModifiedBy>Annika Boyd</cp:lastModifiedBy>
  <dcterms:created xsi:type="dcterms:W3CDTF">2025-02-01T21:18:40Z</dcterms:created>
  <dcterms:modified xsi:type="dcterms:W3CDTF">2025-02-02T23:42:30Z</dcterms:modified>
</cp:coreProperties>
</file>