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hanvillas/Desktop/"/>
    </mc:Choice>
  </mc:AlternateContent>
  <xr:revisionPtr revIDLastSave="0" documentId="13_ncr:1_{CD3C5751-DAEB-8047-97A4-450DB179FC76}" xr6:coauthVersionLast="47" xr6:coauthVersionMax="47" xr10:uidLastSave="{00000000-0000-0000-0000-000000000000}"/>
  <bookViews>
    <workbookView xWindow="20" yWindow="500" windowWidth="33600" windowHeight="19180" xr2:uid="{5DC6EF25-A922-D444-919D-64816581FF20}"/>
  </bookViews>
  <sheets>
    <sheet name="Planilha1" sheetId="1" r:id="rId1"/>
    <sheet name="Planilha4" sheetId="4" r:id="rId2"/>
  </sheets>
  <definedNames>
    <definedName name="aporte">Planilha1!$D$22</definedName>
    <definedName name="rendimento_carteira">Planilha1!$D$18</definedName>
    <definedName name="salario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3" i="1"/>
  <c r="C44" i="1"/>
  <c r="D44" i="1" s="1"/>
  <c r="C45" i="1"/>
  <c r="C46" i="1"/>
  <c r="D46" i="1" s="1"/>
  <c r="C41" i="1"/>
  <c r="H4" i="4"/>
  <c r="A16" i="4"/>
  <c r="A17" i="4"/>
  <c r="A18" i="4"/>
  <c r="A19" i="4"/>
  <c r="A20" i="4"/>
  <c r="A15" i="4"/>
  <c r="A10" i="4"/>
  <c r="A11" i="4"/>
  <c r="A12" i="4"/>
  <c r="A13" i="4"/>
  <c r="A14" i="4"/>
  <c r="A9" i="4"/>
  <c r="A4" i="4"/>
  <c r="A5" i="4"/>
  <c r="A6" i="4"/>
  <c r="A7" i="4"/>
  <c r="A8" i="4"/>
  <c r="A3" i="4"/>
  <c r="C38" i="1"/>
  <c r="D19" i="1"/>
  <c r="C31" i="1"/>
  <c r="D31" i="1" s="1"/>
  <c r="D43" i="1" l="1"/>
  <c r="D42" i="1"/>
  <c r="D45" i="1"/>
  <c r="D41" i="1"/>
  <c r="D25" i="1"/>
  <c r="D26" i="1" s="1"/>
  <c r="C32" i="1"/>
  <c r="D32" i="1" s="1"/>
  <c r="C33" i="1"/>
  <c r="D33" i="1" s="1"/>
  <c r="C30" i="1"/>
  <c r="D30" i="1" s="1"/>
  <c r="C29" i="1"/>
  <c r="D29" i="1" s="1"/>
</calcChain>
</file>

<file path=xl/sharedStrings.xml><?xml version="1.0" encoding="utf-8"?>
<sst xmlns="http://schemas.openxmlformats.org/spreadsheetml/2006/main" count="70" uniqueCount="33">
  <si>
    <t>INVESTIMENTO MENSAL</t>
  </si>
  <si>
    <t>Aporte Mensal</t>
  </si>
  <si>
    <t>Prazo em Anos</t>
  </si>
  <si>
    <t>Rendimento Mensal</t>
  </si>
  <si>
    <t>Patrimônio Acumulado</t>
  </si>
  <si>
    <t>Retorno em 2 Anos</t>
  </si>
  <si>
    <t>Retorno em 5 Anos</t>
  </si>
  <si>
    <t>Retorno em 10 Anos</t>
  </si>
  <si>
    <t>Retorno em 20 Anos</t>
  </si>
  <si>
    <t>Retorno em 30 Anos</t>
  </si>
  <si>
    <t>Dividendos Mensais</t>
  </si>
  <si>
    <t>Dividendos</t>
  </si>
  <si>
    <t>Rendimento Carteira</t>
  </si>
  <si>
    <t>Salário</t>
  </si>
  <si>
    <t>Sugestão de Investimento</t>
  </si>
  <si>
    <t>CONFIGURAÇÕES</t>
  </si>
  <si>
    <t>CENÁRIOS</t>
  </si>
  <si>
    <t>PERFIL</t>
  </si>
  <si>
    <t>AGRESSIVO</t>
  </si>
  <si>
    <t>CONSERVADOR</t>
  </si>
  <si>
    <t>MODERADO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</si>
  <si>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</si>
  <si>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</si>
  <si>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</si>
  <si>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</si>
  <si>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</si>
  <si>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</si>
  <si>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</si>
  <si>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</si>
  <si>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</si>
  <si>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CHAVE COMPOSTA</t>
  </si>
  <si>
    <t>MODERADO-TIJOLO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</si>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</sst>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0"/>
      <color theme="0"/>
      <name val="Segoe UI"/>
    </font>
    <font>
      <sz val="14"/>
      <color theme="1"/>
      <name val="Segoe UI"/>
    </font>
    <font>
      <sz val="12"/>
      <color theme="0" tint="-4.9989318521683403E-2"/>
      <name val="Aptos Narrow"/>
      <family val="2"/>
      <scheme val="minor"/>
    </font>
    <font>
      <sz val="14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3">
    <xf numFmtId="0" fontId="0" fillId="0" borderId="0" xfId="0"/>
    <xf numFmtId="0" fontId="4" fillId="4" borderId="13" xfId="0" applyFont="1" applyFill="1" applyBorder="1"/>
    <xf numFmtId="0" fontId="0" fillId="5" borderId="0" xfId="0" applyFill="1"/>
    <xf numFmtId="164" fontId="3" fillId="5" borderId="8" xfId="1" applyNumberFormat="1" applyFont="1" applyFill="1" applyBorder="1" applyAlignment="1">
      <alignment horizontal="center" vertical="center"/>
    </xf>
    <xf numFmtId="10" fontId="3" fillId="5" borderId="8" xfId="2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164" fontId="5" fillId="5" borderId="17" xfId="1" applyNumberFormat="1" applyFont="1" applyFill="1" applyBorder="1" applyAlignment="1">
      <alignment horizontal="center" vertical="center"/>
    </xf>
    <xf numFmtId="1" fontId="5" fillId="5" borderId="8" xfId="1" applyNumberFormat="1" applyFont="1" applyFill="1" applyBorder="1" applyAlignment="1">
      <alignment horizontal="center" vertical="center"/>
    </xf>
    <xf numFmtId="10" fontId="5" fillId="5" borderId="8" xfId="2" applyNumberFormat="1" applyFont="1" applyFill="1" applyBorder="1" applyAlignment="1">
      <alignment horizontal="center" vertical="center"/>
    </xf>
    <xf numFmtId="8" fontId="5" fillId="3" borderId="8" xfId="1" applyNumberFormat="1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64" fontId="5" fillId="3" borderId="14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15" xfId="0" applyNumberFormat="1" applyFont="1" applyFill="1" applyBorder="1" applyAlignment="1">
      <alignment horizontal="center"/>
    </xf>
    <xf numFmtId="164" fontId="5" fillId="3" borderId="8" xfId="0" applyNumberFormat="1" applyFont="1" applyFill="1" applyBorder="1" applyAlignment="1">
      <alignment horizontal="center"/>
    </xf>
    <xf numFmtId="164" fontId="5" fillId="3" borderId="16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left" indent="2"/>
    </xf>
    <xf numFmtId="0" fontId="7" fillId="3" borderId="7" xfId="0" applyFont="1" applyFill="1" applyBorder="1" applyAlignment="1">
      <alignment horizontal="left" indent="2"/>
    </xf>
    <xf numFmtId="0" fontId="7" fillId="3" borderId="9" xfId="0" applyFont="1" applyFill="1" applyBorder="1" applyAlignment="1">
      <alignment horizontal="left" indent="2"/>
    </xf>
    <xf numFmtId="164" fontId="3" fillId="3" borderId="10" xfId="1" applyNumberFormat="1" applyFont="1" applyFill="1" applyBorder="1" applyAlignment="1">
      <alignment horizontal="center" vertical="center"/>
    </xf>
    <xf numFmtId="0" fontId="2" fillId="2" borderId="0" xfId="3"/>
    <xf numFmtId="164" fontId="0" fillId="5" borderId="0" xfId="0" applyNumberFormat="1" applyFill="1" applyAlignment="1">
      <alignment horizontal="center"/>
    </xf>
    <xf numFmtId="0" fontId="2" fillId="2" borderId="0" xfId="3" applyAlignment="1">
      <alignment horizontal="center"/>
    </xf>
    <xf numFmtId="0" fontId="8" fillId="5" borderId="0" xfId="0" applyFont="1" applyFill="1"/>
    <xf numFmtId="164" fontId="8" fillId="5" borderId="0" xfId="0" applyNumberFormat="1" applyFont="1" applyFill="1" applyAlignment="1">
      <alignment horizontal="center"/>
    </xf>
    <xf numFmtId="9" fontId="0" fillId="5" borderId="0" xfId="2" applyFont="1" applyFill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 applyFill="1" applyAlignment="1">
      <alignment horizontal="center"/>
    </xf>
    <xf numFmtId="9" fontId="0" fillId="0" borderId="0" xfId="2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9" fontId="0" fillId="0" borderId="21" xfId="2" applyFont="1" applyFill="1" applyBorder="1" applyAlignment="1">
      <alignment horizontal="center"/>
    </xf>
    <xf numFmtId="9" fontId="2" fillId="2" borderId="0" xfId="2" applyFont="1" applyFill="1"/>
    <xf numFmtId="0" fontId="4" fillId="4" borderId="1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left" vertical="center" indent="2"/>
    </xf>
    <xf numFmtId="0" fontId="7" fillId="3" borderId="18" xfId="0" applyFont="1" applyFill="1" applyBorder="1" applyAlignment="1">
      <alignment horizontal="left" vertical="center" indent="2"/>
    </xf>
    <xf numFmtId="0" fontId="7" fillId="3" borderId="4" xfId="0" applyFont="1" applyFill="1" applyBorder="1" applyAlignment="1">
      <alignment horizontal="left" vertical="center" indent="2"/>
    </xf>
    <xf numFmtId="0" fontId="7" fillId="3" borderId="20" xfId="0" applyFont="1" applyFill="1" applyBorder="1" applyAlignment="1">
      <alignment horizontal="left" vertical="center" indent="2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 indent="2"/>
    </xf>
    <xf numFmtId="0" fontId="7" fillId="5" borderId="18" xfId="0" applyFont="1" applyFill="1" applyBorder="1" applyAlignment="1">
      <alignment horizontal="left" indent="2"/>
    </xf>
    <xf numFmtId="0" fontId="7" fillId="3" borderId="3" xfId="0" applyFont="1" applyFill="1" applyBorder="1" applyAlignment="1">
      <alignment horizontal="left" indent="2"/>
    </xf>
    <xf numFmtId="0" fontId="7" fillId="3" borderId="18" xfId="0" applyFont="1" applyFill="1" applyBorder="1" applyAlignment="1">
      <alignment horizontal="left" indent="2"/>
    </xf>
    <xf numFmtId="0" fontId="7" fillId="3" borderId="4" xfId="0" applyFont="1" applyFill="1" applyBorder="1" applyAlignment="1">
      <alignment horizontal="left" indent="2"/>
    </xf>
    <xf numFmtId="0" fontId="7" fillId="3" borderId="20" xfId="0" applyFont="1" applyFill="1" applyBorder="1" applyAlignment="1">
      <alignment horizontal="left" indent="2"/>
    </xf>
    <xf numFmtId="0" fontId="9" fillId="6" borderId="0" xfId="0" applyFont="1" applyFill="1"/>
    <xf numFmtId="0" fontId="9" fillId="6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do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Planilha1!$B$29:$B$33</c:f>
              <c:strCache>
                <c:ptCount val="5"/>
                <c:pt idx="0">
                  <c:v>Retorno em 2 Anos</c:v>
                </c:pt>
                <c:pt idx="1">
                  <c:v>Retorno em 5 Anos</c:v>
                </c:pt>
                <c:pt idx="2">
                  <c:v>Retorno em 10 Anos</c:v>
                </c:pt>
                <c:pt idx="3">
                  <c:v>Retorno em 20 Anos</c:v>
                </c:pt>
                <c:pt idx="4">
                  <c:v>Retorno em 30 Anos</c:v>
                </c:pt>
              </c:strCache>
            </c:strRef>
          </c:cat>
          <c:val>
            <c:numRef>
              <c:f>Planilha1!$C$29:$C$33</c:f>
              <c:numCache>
                <c:formatCode>"R$"\ #,##0.00</c:formatCode>
                <c:ptCount val="5"/>
                <c:pt idx="0">
                  <c:v>13615.431830290796</c:v>
                </c:pt>
                <c:pt idx="1">
                  <c:v>41902.00967962922</c:v>
                </c:pt>
                <c:pt idx="2">
                  <c:v>121728.83312740005</c:v>
                </c:pt>
                <c:pt idx="3">
                  <c:v>563524.49664926168</c:v>
                </c:pt>
                <c:pt idx="4">
                  <c:v>2166952.4051583759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8-E944-A095-02BC3E3DF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56128720"/>
        <c:axId val="1799475312"/>
        <c:axId val="0"/>
      </c:bar3DChart>
      <c:catAx>
        <c:axId val="8561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475312"/>
        <c:crosses val="autoZero"/>
        <c:auto val="1"/>
        <c:lblAlgn val="ctr"/>
        <c:lblOffset val="100"/>
        <c:noMultiLvlLbl val="0"/>
      </c:catAx>
      <c:valAx>
        <c:axId val="179947531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85612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CARTEIRA</a:t>
            </a:r>
            <a:r>
              <a:rPr lang="en-US" baseline="0"/>
              <a:t> SUGERIDA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Planilha1!$C$40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Planilha1!$B$41:$B$46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Planilha1!$C$41:$C$46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1-FC44-A3C2-7E4D31C3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158267</xdr:colOff>
      <xdr:row>0</xdr:row>
      <xdr:rowOff>78819</xdr:rowOff>
    </xdr:from>
    <xdr:to>
      <xdr:col>3</xdr:col>
      <xdr:colOff>1368960</xdr:colOff>
      <xdr:row>13</xdr:row>
      <xdr:rowOff>90714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DD3E8086-4CE3-6438-93A5-B6CFADD9FFD3}"/>
            </a:ext>
          </a:extLst>
        </xdr:cNvPr>
        <xdr:cNvSpPr/>
      </xdr:nvSpPr>
      <xdr:spPr>
        <a:xfrm>
          <a:off x="158267" y="78819"/>
          <a:ext cx="10884135" cy="2692090"/>
        </a:xfrm>
        <a:prstGeom prst="roundRect">
          <a:avLst/>
        </a:prstGeom>
        <a:solidFill>
          <a:schemeClr val="accent1"/>
        </a:solidFill>
        <a:ln/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2592910</xdr:colOff>
      <xdr:row>5</xdr:row>
      <xdr:rowOff>178920</xdr:rowOff>
    </xdr:from>
    <xdr:to>
      <xdr:col>4</xdr:col>
      <xdr:colOff>24677</xdr:colOff>
      <xdr:row>8</xdr:row>
      <xdr:rowOff>196179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471D517-80E1-D97E-4079-4238E7633B19}"/>
            </a:ext>
          </a:extLst>
        </xdr:cNvPr>
        <xdr:cNvSpPr txBox="1"/>
      </xdr:nvSpPr>
      <xdr:spPr>
        <a:xfrm>
          <a:off x="2933642" y="1211440"/>
          <a:ext cx="8324856" cy="636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ooper Black" panose="0208090404030B020404" pitchFamily="18" charset="77"/>
              <a:cs typeface="Jumble" panose="020F0502020204030204" pitchFamily="34" charset="0"/>
            </a:rPr>
            <a:t>PLATAFORMA DE CÁLCULO DE INVESTIMENTOS</a:t>
          </a:r>
        </a:p>
      </xdr:txBody>
    </xdr:sp>
    <xdr:clientData/>
  </xdr:twoCellAnchor>
  <xdr:twoCellAnchor editAs="oneCell">
    <xdr:from>
      <xdr:col>1</xdr:col>
      <xdr:colOff>309757</xdr:colOff>
      <xdr:row>1</xdr:row>
      <xdr:rowOff>51628</xdr:rowOff>
    </xdr:from>
    <xdr:to>
      <xdr:col>1</xdr:col>
      <xdr:colOff>2494650</xdr:colOff>
      <xdr:row>12</xdr:row>
      <xdr:rowOff>134228</xdr:rowOff>
    </xdr:to>
    <xdr:pic>
      <xdr:nvPicPr>
        <xdr:cNvPr id="8" name="Imagem 7" descr="Gráficos de várias cores e números">
          <a:extLst>
            <a:ext uri="{FF2B5EF4-FFF2-40B4-BE49-F238E27FC236}">
              <a16:creationId xmlns:a16="http://schemas.microsoft.com/office/drawing/2014/main" id="{1E79D64C-05A4-D9F8-957C-D515B0520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489" y="258132"/>
          <a:ext cx="2184893" cy="2354145"/>
        </a:xfrm>
        <a:prstGeom prst="rect">
          <a:avLst/>
        </a:prstGeom>
      </xdr:spPr>
    </xdr:pic>
    <xdr:clientData/>
  </xdr:twoCellAnchor>
  <xdr:twoCellAnchor>
    <xdr:from>
      <xdr:col>1</xdr:col>
      <xdr:colOff>76005</xdr:colOff>
      <xdr:row>68</xdr:row>
      <xdr:rowOff>76391</xdr:rowOff>
    </xdr:from>
    <xdr:to>
      <xdr:col>3</xdr:col>
      <xdr:colOff>1375834</xdr:colOff>
      <xdr:row>89</xdr:row>
      <xdr:rowOff>67347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595E69-8DE9-81D8-2EE7-744E0D209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37521</xdr:colOff>
      <xdr:row>47</xdr:row>
      <xdr:rowOff>191845</xdr:rowOff>
    </xdr:from>
    <xdr:to>
      <xdr:col>3</xdr:col>
      <xdr:colOff>1327727</xdr:colOff>
      <xdr:row>67</xdr:row>
      <xdr:rowOff>144317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FA1B4C-9B7D-3DCE-A123-713E367FF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8346-4C54-5F4D-BFC8-710D140F5BB6}">
  <dimension ref="A15:XFC47"/>
  <sheetViews>
    <sheetView tabSelected="1" zoomScale="132" zoomScaleNormal="132" workbookViewId="0">
      <selection activeCell="D23" sqref="D23"/>
    </sheetView>
  </sheetViews>
  <sheetFormatPr baseColWidth="10" defaultColWidth="10.83203125" defaultRowHeight="16" x14ac:dyDescent="0.2"/>
  <cols>
    <col min="1" max="1" width="4.5" style="2" customWidth="1"/>
    <col min="2" max="2" width="90.6640625" style="2" customWidth="1"/>
    <col min="3" max="3" width="31.6640625" style="2" bestFit="1" customWidth="1"/>
    <col min="4" max="4" width="19" style="2" customWidth="1"/>
    <col min="5" max="5" width="0.5" style="2" customWidth="1"/>
    <col min="6" max="7" width="0.1640625" style="2" hidden="1" customWidth="1"/>
    <col min="8" max="8" width="10.5" style="2" hidden="1" customWidth="1"/>
    <col min="9" max="9" width="0.6640625" style="2" hidden="1" customWidth="1"/>
    <col min="10" max="11" width="0.1640625" style="2" hidden="1" customWidth="1"/>
    <col min="12" max="16383" width="0" style="2" hidden="1" customWidth="1"/>
    <col min="16384" max="16384" width="0.1640625" style="2" hidden="1" customWidth="1"/>
  </cols>
  <sheetData>
    <row r="15" spans="2:4" ht="17" thickBot="1" x14ac:dyDescent="0.25"/>
    <row r="16" spans="2:4" ht="28" x14ac:dyDescent="0.35">
      <c r="B16" s="36" t="s">
        <v>15</v>
      </c>
      <c r="C16" s="37"/>
      <c r="D16" s="38"/>
    </row>
    <row r="17" spans="1:4" ht="22" x14ac:dyDescent="0.2">
      <c r="B17" s="39" t="s">
        <v>13</v>
      </c>
      <c r="C17" s="40"/>
      <c r="D17" s="3">
        <v>10000</v>
      </c>
    </row>
    <row r="18" spans="1:4" ht="22" x14ac:dyDescent="0.2">
      <c r="B18" s="39" t="s">
        <v>12</v>
      </c>
      <c r="C18" s="40"/>
      <c r="D18" s="4">
        <v>1.0800000000000001E-2</v>
      </c>
    </row>
    <row r="19" spans="1:4" ht="23" thickBot="1" x14ac:dyDescent="0.25">
      <c r="B19" s="41" t="s">
        <v>14</v>
      </c>
      <c r="C19" s="42"/>
      <c r="D19" s="21">
        <f>D17*30%</f>
        <v>3000</v>
      </c>
    </row>
    <row r="20" spans="1:4" ht="17" thickBot="1" x14ac:dyDescent="0.25"/>
    <row r="21" spans="1:4" ht="28" x14ac:dyDescent="0.35">
      <c r="B21" s="36" t="s">
        <v>0</v>
      </c>
      <c r="C21" s="37"/>
      <c r="D21" s="38"/>
    </row>
    <row r="22" spans="1:4" ht="21" x14ac:dyDescent="0.25">
      <c r="B22" s="45" t="s">
        <v>1</v>
      </c>
      <c r="C22" s="46"/>
      <c r="D22" s="6">
        <v>500</v>
      </c>
    </row>
    <row r="23" spans="1:4" ht="21" x14ac:dyDescent="0.25">
      <c r="B23" s="45" t="s">
        <v>2</v>
      </c>
      <c r="C23" s="46"/>
      <c r="D23" s="7">
        <v>10</v>
      </c>
    </row>
    <row r="24" spans="1:4" ht="21" x14ac:dyDescent="0.25">
      <c r="B24" s="45" t="s">
        <v>3</v>
      </c>
      <c r="C24" s="46"/>
      <c r="D24" s="8">
        <v>1.0800000000000001E-2</v>
      </c>
    </row>
    <row r="25" spans="1:4" ht="21" x14ac:dyDescent="0.25">
      <c r="B25" s="47" t="s">
        <v>4</v>
      </c>
      <c r="C25" s="48"/>
      <c r="D25" s="9">
        <f>FV(D24,D23*12,D22*-1)</f>
        <v>121728.83312740005</v>
      </c>
    </row>
    <row r="26" spans="1:4" ht="22" thickBot="1" x14ac:dyDescent="0.3">
      <c r="B26" s="49" t="s">
        <v>10</v>
      </c>
      <c r="C26" s="50"/>
      <c r="D26" s="10">
        <f>D25*D24</f>
        <v>1314.6713977759207</v>
      </c>
    </row>
    <row r="27" spans="1:4" ht="17" thickBot="1" x14ac:dyDescent="0.25"/>
    <row r="28" spans="1:4" ht="29" thickBot="1" x14ac:dyDescent="0.4">
      <c r="B28" s="43" t="s">
        <v>16</v>
      </c>
      <c r="C28" s="44"/>
      <c r="D28" s="1" t="s">
        <v>11</v>
      </c>
    </row>
    <row r="29" spans="1:4" ht="21" x14ac:dyDescent="0.3">
      <c r="A29" s="5">
        <v>2</v>
      </c>
      <c r="B29" s="18" t="s">
        <v>5</v>
      </c>
      <c r="C29" s="12">
        <f>FV($D$24,$A29*12,$D$22*-1)</f>
        <v>13615.431830290796</v>
      </c>
      <c r="D29" s="13">
        <f>C29*rendimento_carteira</f>
        <v>147.04666376714061</v>
      </c>
    </row>
    <row r="30" spans="1:4" ht="21" x14ac:dyDescent="0.3">
      <c r="A30" s="5">
        <v>5</v>
      </c>
      <c r="B30" s="19" t="s">
        <v>6</v>
      </c>
      <c r="C30" s="14">
        <f>FV($D$24,$A30*12,$D$22*-1)</f>
        <v>41902.00967962922</v>
      </c>
      <c r="D30" s="15">
        <f>C30*rendimento_carteira</f>
        <v>452.54170453999558</v>
      </c>
    </row>
    <row r="31" spans="1:4" ht="21" x14ac:dyDescent="0.3">
      <c r="A31" s="5">
        <v>10</v>
      </c>
      <c r="B31" s="19" t="s">
        <v>7</v>
      </c>
      <c r="C31" s="14">
        <f>FV($D$24,$A31*12,$D$22*-1)</f>
        <v>121728.83312740005</v>
      </c>
      <c r="D31" s="15">
        <f>C31*rendimento_carteira</f>
        <v>1314.6713977759207</v>
      </c>
    </row>
    <row r="32" spans="1:4" ht="21" x14ac:dyDescent="0.3">
      <c r="A32" s="5">
        <v>20</v>
      </c>
      <c r="B32" s="19" t="s">
        <v>8</v>
      </c>
      <c r="C32" s="14">
        <f>FV($D$24,$A32*12,$D$22*-1)</f>
        <v>563524.49664926168</v>
      </c>
      <c r="D32" s="15">
        <f>C32*rendimento_carteira</f>
        <v>6086.0645638120268</v>
      </c>
    </row>
    <row r="33" spans="1:4" ht="22" thickBot="1" x14ac:dyDescent="0.35">
      <c r="A33" s="5">
        <v>30</v>
      </c>
      <c r="B33" s="20" t="s">
        <v>9</v>
      </c>
      <c r="C33" s="16">
        <f>FV($D$24,$A33*12,$D$22*-1)</f>
        <v>2166952.4051583759</v>
      </c>
      <c r="D33" s="17">
        <f>C33*rendimento_carteira</f>
        <v>23403.085975710459</v>
      </c>
    </row>
    <row r="37" spans="1:4" x14ac:dyDescent="0.2">
      <c r="B37" s="22" t="s">
        <v>17</v>
      </c>
      <c r="C37" s="24" t="s">
        <v>20</v>
      </c>
      <c r="D37" s="22"/>
    </row>
    <row r="38" spans="1:4" x14ac:dyDescent="0.2">
      <c r="B38" s="25" t="s">
        <v>1</v>
      </c>
      <c r="C38" s="26">
        <f>D22</f>
        <v>500</v>
      </c>
    </row>
    <row r="39" spans="1:4" ht="17" thickBot="1" x14ac:dyDescent="0.25"/>
    <row r="40" spans="1:4" ht="28" x14ac:dyDescent="0.35">
      <c r="B40" s="28" t="s">
        <v>21</v>
      </c>
      <c r="C40" s="28" t="s">
        <v>22</v>
      </c>
      <c r="D40" s="28" t="s">
        <v>23</v>
      </c>
    </row>
    <row r="41" spans="1:4" x14ac:dyDescent="0.2">
      <c r="B41" s="11" t="s">
        <v>24</v>
      </c>
      <c r="C41" s="27">
        <f>VLOOKUP($C$37&amp;"-"&amp;B41,Planilha4!$A$1:$D$20,4,FALSE)</f>
        <v>0.32</v>
      </c>
      <c r="D41" s="23">
        <f>C41*$C$38</f>
        <v>160</v>
      </c>
    </row>
    <row r="42" spans="1:4" x14ac:dyDescent="0.2">
      <c r="B42" s="11" t="s">
        <v>25</v>
      </c>
      <c r="C42" s="27">
        <f>VLOOKUP($C$37&amp;"-"&amp;B42,Planilha4!$A$1:$D$20,4,FALSE)</f>
        <v>0.4</v>
      </c>
      <c r="D42" s="23">
        <f t="shared" ref="D42:D46" si="0">C42*$C$38</f>
        <v>200</v>
      </c>
    </row>
    <row r="43" spans="1:4" x14ac:dyDescent="0.2">
      <c r="B43" s="11" t="s">
        <v>26</v>
      </c>
      <c r="C43" s="27">
        <f>VLOOKUP($C$37&amp;"-"&amp;B43,Planilha4!$A$1:$D$20,4,FALSE)</f>
        <v>0.08</v>
      </c>
      <c r="D43" s="23">
        <f t="shared" si="0"/>
        <v>40</v>
      </c>
    </row>
    <row r="44" spans="1:4" x14ac:dyDescent="0.2">
      <c r="B44" s="11" t="s">
        <v>27</v>
      </c>
      <c r="C44" s="27">
        <f>VLOOKUP($C$37&amp;"-"&amp;B44,Planilha4!$A$1:$D$20,4,FALSE)</f>
        <v>0.1</v>
      </c>
      <c r="D44" s="23">
        <f t="shared" si="0"/>
        <v>50</v>
      </c>
    </row>
    <row r="45" spans="1:4" x14ac:dyDescent="0.2">
      <c r="B45" s="11" t="s">
        <v>28</v>
      </c>
      <c r="C45" s="27">
        <f>VLOOKUP($C$37&amp;"-"&amp;B45,Planilha4!$A$1:$D$20,4,FALSE)</f>
        <v>0.05</v>
      </c>
      <c r="D45" s="23">
        <f t="shared" si="0"/>
        <v>25</v>
      </c>
    </row>
    <row r="46" spans="1:4" x14ac:dyDescent="0.2">
      <c r="B46" s="11" t="s">
        <v>29</v>
      </c>
      <c r="C46" s="27">
        <f>VLOOKUP($C$37&amp;"-"&amp;B46,Planilha4!$A$1:$D$20,4,FALSE)</f>
        <v>0.05</v>
      </c>
      <c r="D46" s="23">
        <f t="shared" si="0"/>
        <v>25</v>
      </c>
    </row>
    <row r="47" spans="1:4" x14ac:dyDescent="0.2">
      <c r="B47" s="11"/>
    </row>
  </sheetData>
  <mergeCells count="11">
    <mergeCell ref="B16:D16"/>
    <mergeCell ref="B17:C17"/>
    <mergeCell ref="B18:C18"/>
    <mergeCell ref="B19:C19"/>
    <mergeCell ref="B28:C28"/>
    <mergeCell ref="B21:D21"/>
    <mergeCell ref="B22:C22"/>
    <mergeCell ref="B23:C23"/>
    <mergeCell ref="B24:C24"/>
    <mergeCell ref="B25:C25"/>
    <mergeCell ref="B26:C26"/>
  </mergeCells>
  <dataValidations count="1">
    <dataValidation type="list" allowBlank="1" showInputMessage="1" showErrorMessage="1" sqref="C37" xr:uid="{57354E2C-EE1E-F949-A4B1-AB0D04832B6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0C99-1DFE-304C-99FC-C34498176C05}">
  <dimension ref="A2:H20"/>
  <sheetViews>
    <sheetView zoomScale="168" zoomScaleNormal="168" workbookViewId="0">
      <selection activeCell="A4" sqref="A4"/>
    </sheetView>
  </sheetViews>
  <sheetFormatPr baseColWidth="10" defaultRowHeight="16" x14ac:dyDescent="0.2"/>
  <cols>
    <col min="1" max="1" width="35" customWidth="1"/>
    <col min="2" max="2" width="14.1640625" bestFit="1" customWidth="1"/>
    <col min="3" max="3" width="17.6640625" bestFit="1" customWidth="1"/>
    <col min="7" max="7" width="17.5" bestFit="1" customWidth="1"/>
  </cols>
  <sheetData>
    <row r="2" spans="1:8" x14ac:dyDescent="0.2">
      <c r="A2" s="51" t="s">
        <v>30</v>
      </c>
      <c r="B2" s="52" t="s">
        <v>17</v>
      </c>
      <c r="C2" s="52" t="s">
        <v>21</v>
      </c>
    </row>
    <row r="3" spans="1:8" x14ac:dyDescent="0.2">
      <c r="A3" t="str">
        <f>B3&amp;"-"&amp;C3</f>
        <v>CONSERVADOR-PAPEL</v>
      </c>
      <c r="B3" t="s">
        <v>19</v>
      </c>
      <c r="C3" s="29" t="s">
        <v>24</v>
      </c>
      <c r="D3" s="30">
        <v>0.3</v>
      </c>
      <c r="H3" t="s">
        <v>32</v>
      </c>
    </row>
    <row r="4" spans="1:8" x14ac:dyDescent="0.2">
      <c r="A4" t="str">
        <f t="shared" ref="A4:A20" si="0">B4&amp;"-"&amp;C4</f>
        <v>CONSERVADOR-TIJOLO</v>
      </c>
      <c r="B4" t="s">
        <v>19</v>
      </c>
      <c r="C4" s="29" t="s">
        <v>25</v>
      </c>
      <c r="D4" s="30">
        <v>0.5</v>
      </c>
      <c r="G4" s="22" t="s">
        <v>31</v>
      </c>
      <c r="H4" s="35">
        <f>VLOOKUP(G4,$A:$D,4,FALSE)</f>
        <v>0.4</v>
      </c>
    </row>
    <row r="5" spans="1:8" x14ac:dyDescent="0.2">
      <c r="A5" t="str">
        <f t="shared" si="0"/>
        <v>CONSERVADOR-HÍBRIDOS</v>
      </c>
      <c r="B5" t="s">
        <v>19</v>
      </c>
      <c r="C5" s="29" t="s">
        <v>26</v>
      </c>
      <c r="D5" s="30">
        <v>0.1</v>
      </c>
    </row>
    <row r="6" spans="1:8" x14ac:dyDescent="0.2">
      <c r="A6" t="str">
        <f t="shared" si="0"/>
        <v>CONSERVADOR-FOFs</v>
      </c>
      <c r="B6" t="s">
        <v>19</v>
      </c>
      <c r="C6" s="29" t="s">
        <v>27</v>
      </c>
      <c r="D6" s="30">
        <v>0.1</v>
      </c>
    </row>
    <row r="7" spans="1:8" x14ac:dyDescent="0.2">
      <c r="A7" t="str">
        <f t="shared" si="0"/>
        <v>CONSERVADOR-DESENVOLVIMENTO</v>
      </c>
      <c r="B7" t="s">
        <v>19</v>
      </c>
      <c r="C7" s="29" t="s">
        <v>28</v>
      </c>
      <c r="D7" s="30">
        <v>0</v>
      </c>
    </row>
    <row r="8" spans="1:8" ht="17" thickBot="1" x14ac:dyDescent="0.25">
      <c r="A8" s="32" t="str">
        <f t="shared" si="0"/>
        <v>CONSERVADOR-HOTELARIA</v>
      </c>
      <c r="B8" s="32" t="s">
        <v>19</v>
      </c>
      <c r="C8" s="33" t="s">
        <v>29</v>
      </c>
      <c r="D8" s="34">
        <v>0</v>
      </c>
    </row>
    <row r="9" spans="1:8" x14ac:dyDescent="0.2">
      <c r="A9" t="str">
        <f t="shared" si="0"/>
        <v>MODERADO-PAPEL</v>
      </c>
      <c r="B9" t="s">
        <v>20</v>
      </c>
      <c r="C9" s="29" t="s">
        <v>24</v>
      </c>
      <c r="D9" s="31">
        <v>0.32</v>
      </c>
    </row>
    <row r="10" spans="1:8" x14ac:dyDescent="0.2">
      <c r="A10" t="str">
        <f t="shared" si="0"/>
        <v>MODERADO-TIJOLO</v>
      </c>
      <c r="B10" t="s">
        <v>20</v>
      </c>
      <c r="C10" s="29" t="s">
        <v>25</v>
      </c>
      <c r="D10" s="31">
        <v>0.4</v>
      </c>
    </row>
    <row r="11" spans="1:8" x14ac:dyDescent="0.2">
      <c r="A11" t="str">
        <f t="shared" si="0"/>
        <v>MODERADO-HÍBRIDOS</v>
      </c>
      <c r="B11" t="s">
        <v>20</v>
      </c>
      <c r="C11" s="29" t="s">
        <v>26</v>
      </c>
      <c r="D11" s="31">
        <v>0.08</v>
      </c>
    </row>
    <row r="12" spans="1:8" x14ac:dyDescent="0.2">
      <c r="A12" t="str">
        <f t="shared" si="0"/>
        <v>MODERADO-FOFs</v>
      </c>
      <c r="B12" t="s">
        <v>20</v>
      </c>
      <c r="C12" s="29" t="s">
        <v>27</v>
      </c>
      <c r="D12" s="31">
        <v>0.1</v>
      </c>
    </row>
    <row r="13" spans="1:8" x14ac:dyDescent="0.2">
      <c r="A13" t="str">
        <f t="shared" si="0"/>
        <v>MODERADO-DESENVOLVIMENTO</v>
      </c>
      <c r="B13" t="s">
        <v>20</v>
      </c>
      <c r="C13" s="29" t="s">
        <v>28</v>
      </c>
      <c r="D13" s="31">
        <v>0.05</v>
      </c>
    </row>
    <row r="14" spans="1:8" ht="17" thickBot="1" x14ac:dyDescent="0.25">
      <c r="A14" s="32" t="str">
        <f t="shared" si="0"/>
        <v>MODERADO-HOTELARIA</v>
      </c>
      <c r="B14" s="32" t="s">
        <v>20</v>
      </c>
      <c r="C14" s="33" t="s">
        <v>29</v>
      </c>
      <c r="D14" s="34">
        <v>0.05</v>
      </c>
    </row>
    <row r="15" spans="1:8" x14ac:dyDescent="0.2">
      <c r="A15" t="str">
        <f t="shared" si="0"/>
        <v>AGRESSIVO-PAPEL</v>
      </c>
      <c r="B15" t="s">
        <v>18</v>
      </c>
      <c r="C15" s="29" t="s">
        <v>24</v>
      </c>
      <c r="D15" s="31">
        <v>0.5</v>
      </c>
    </row>
    <row r="16" spans="1:8" x14ac:dyDescent="0.2">
      <c r="A16" t="str">
        <f t="shared" si="0"/>
        <v>AGRESSIVO-TIJOLO</v>
      </c>
      <c r="B16" t="s">
        <v>18</v>
      </c>
      <c r="C16" s="29" t="s">
        <v>25</v>
      </c>
      <c r="D16" s="31">
        <v>0.1</v>
      </c>
    </row>
    <row r="17" spans="1:4" x14ac:dyDescent="0.2">
      <c r="A17" t="str">
        <f t="shared" si="0"/>
        <v>AGRESSIVO-HÍBRIDOS</v>
      </c>
      <c r="B17" t="s">
        <v>18</v>
      </c>
      <c r="C17" s="29" t="s">
        <v>26</v>
      </c>
      <c r="D17" s="31">
        <v>0.05</v>
      </c>
    </row>
    <row r="18" spans="1:4" x14ac:dyDescent="0.2">
      <c r="A18" t="str">
        <f t="shared" si="0"/>
        <v>AGRESSIVO-FOFs</v>
      </c>
      <c r="B18" t="s">
        <v>18</v>
      </c>
      <c r="C18" s="29" t="s">
        <v>27</v>
      </c>
      <c r="D18" s="31">
        <v>0.05</v>
      </c>
    </row>
    <row r="19" spans="1:4" x14ac:dyDescent="0.2">
      <c r="A19" t="str">
        <f t="shared" si="0"/>
        <v>AGRESSIVO-DESENVOLVIMENTO</v>
      </c>
      <c r="B19" t="s">
        <v>18</v>
      </c>
      <c r="C19" s="29" t="s">
        <v>28</v>
      </c>
      <c r="D19" s="31">
        <v>0.2</v>
      </c>
    </row>
    <row r="20" spans="1:4" x14ac:dyDescent="0.2">
      <c r="A20" t="str">
        <f t="shared" si="0"/>
        <v>AGRESSIVO-HOTELARIA</v>
      </c>
      <c r="B20" t="s">
        <v>18</v>
      </c>
      <c r="C20" s="29" t="s">
        <v>29</v>
      </c>
      <c r="D20" s="3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Planilha1</vt:lpstr>
      <vt:lpstr>Planilha4</vt:lpstr>
      <vt:lpstr>aporte</vt:lpstr>
      <vt:lpstr>rendimento_carteira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Villas Boas</dc:creator>
  <cp:lastModifiedBy>Nathan Villas Boas</cp:lastModifiedBy>
  <dcterms:created xsi:type="dcterms:W3CDTF">2025-05-29T21:01:48Z</dcterms:created>
  <dcterms:modified xsi:type="dcterms:W3CDTF">2025-05-30T01:22:06Z</dcterms:modified>
</cp:coreProperties>
</file>