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by\github\school-cuts\data\school_costs\"/>
    </mc:Choice>
  </mc:AlternateContent>
  <xr:revisionPtr revIDLastSave="0" documentId="13_ncr:1_{AE875E85-A978-40B1-BCD0-F6216C9ADAF9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chool costs" sheetId="8" r:id="rId1"/>
    <sheet name="Chart" sheetId="9" r:id="rId2"/>
    <sheet name="Sources" sheetId="5" r:id="rId3"/>
    <sheet name="30062022 deflator update" sheetId="11" r:id="rId4"/>
  </sheets>
  <definedNames>
    <definedName name="_xlnm.Print_Area" localSheetId="3">'30062022 deflator update'!$A$53:$G$68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" i="8" l="1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69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33" i="8"/>
  <c r="C33" i="8" s="1"/>
  <c r="C21" i="8"/>
  <c r="C22" i="8"/>
  <c r="C23" i="8"/>
  <c r="C24" i="8"/>
  <c r="C25" i="8"/>
  <c r="C26" i="8"/>
  <c r="C27" i="8"/>
  <c r="C20" i="8"/>
  <c r="C19" i="8"/>
  <c r="C18" i="8"/>
  <c r="C17" i="8"/>
  <c r="C16" i="8"/>
  <c r="C15" i="8"/>
  <c r="C65" i="8"/>
  <c r="C64" i="8"/>
  <c r="C63" i="8"/>
  <c r="A63" i="8"/>
  <c r="A82" i="8" s="1"/>
  <c r="H62" i="8"/>
  <c r="H63" i="8" s="1"/>
  <c r="H64" i="8" s="1"/>
  <c r="H65" i="8" s="1"/>
  <c r="C62" i="8"/>
  <c r="C61" i="8"/>
  <c r="H60" i="8"/>
  <c r="H59" i="8" s="1"/>
  <c r="H58" i="8" s="1"/>
  <c r="H57" i="8" s="1"/>
  <c r="C60" i="8"/>
  <c r="A44" i="8"/>
  <c r="A62" i="8" s="1"/>
  <c r="A81" i="8" s="1"/>
  <c r="A43" i="8"/>
  <c r="A61" i="8" s="1"/>
  <c r="A80" i="8" s="1"/>
  <c r="A42" i="8"/>
  <c r="A60" i="8" s="1"/>
  <c r="A79" i="8" s="1"/>
  <c r="C29" i="8"/>
  <c r="C28" i="8"/>
  <c r="A23" i="8"/>
  <c r="A41" i="8" s="1"/>
  <c r="A59" i="8" s="1"/>
  <c r="A78" i="8" s="1"/>
  <c r="A22" i="8"/>
  <c r="A40" i="8" s="1"/>
  <c r="A58" i="8" s="1"/>
  <c r="A77" i="8" s="1"/>
  <c r="A21" i="8"/>
  <c r="A39" i="8" s="1"/>
  <c r="A57" i="8" s="1"/>
  <c r="A76" i="8" s="1"/>
  <c r="C10" i="8"/>
  <c r="B10" i="8"/>
  <c r="D9" i="8"/>
  <c r="D62" i="8" s="1"/>
  <c r="D33" i="8" l="1"/>
  <c r="G51" i="8" s="1"/>
  <c r="E15" i="8"/>
  <c r="F15" i="8" s="1"/>
  <c r="G15" i="8" s="1"/>
  <c r="E51" i="8" s="1"/>
  <c r="I51" i="8" s="1"/>
  <c r="B70" i="8" s="1"/>
  <c r="C34" i="8"/>
  <c r="E20" i="8"/>
  <c r="E18" i="8"/>
  <c r="E16" i="8"/>
  <c r="E19" i="8"/>
  <c r="E29" i="8"/>
  <c r="E17" i="8"/>
  <c r="E28" i="8"/>
  <c r="E23" i="8"/>
  <c r="D64" i="8"/>
  <c r="E25" i="8"/>
  <c r="E22" i="8"/>
  <c r="E26" i="8"/>
  <c r="D61" i="8"/>
  <c r="D65" i="8"/>
  <c r="E24" i="8"/>
  <c r="E21" i="8"/>
  <c r="E27" i="8"/>
  <c r="D63" i="8"/>
  <c r="F16" i="8" l="1"/>
  <c r="F17" i="8" s="1"/>
  <c r="C35" i="8"/>
  <c r="D34" i="8"/>
  <c r="G52" i="8" s="1"/>
  <c r="G16" i="8" l="1"/>
  <c r="E52" i="8" s="1"/>
  <c r="I52" i="8" s="1"/>
  <c r="B71" i="8" s="1"/>
  <c r="C36" i="8"/>
  <c r="D35" i="8"/>
  <c r="G53" i="8" s="1"/>
  <c r="F18" i="8"/>
  <c r="G17" i="8"/>
  <c r="E53" i="8" s="1"/>
  <c r="I53" i="8" l="1"/>
  <c r="B72" i="8" s="1"/>
  <c r="C37" i="8"/>
  <c r="D36" i="8"/>
  <c r="G54" i="8" s="1"/>
  <c r="F19" i="8"/>
  <c r="G18" i="8"/>
  <c r="E54" i="8" s="1"/>
  <c r="I54" i="8" l="1"/>
  <c r="B73" i="8" s="1"/>
  <c r="C38" i="8"/>
  <c r="D37" i="8"/>
  <c r="G55" i="8" s="1"/>
  <c r="F20" i="8"/>
  <c r="G19" i="8"/>
  <c r="E55" i="8" s="1"/>
  <c r="I55" i="8" l="1"/>
  <c r="B74" i="8" s="1"/>
  <c r="C39" i="8"/>
  <c r="D38" i="8"/>
  <c r="G56" i="8" s="1"/>
  <c r="F21" i="8"/>
  <c r="G20" i="8"/>
  <c r="E56" i="8" s="1"/>
  <c r="I56" i="8" s="1"/>
  <c r="B75" i="8" s="1"/>
  <c r="C40" i="8" l="1"/>
  <c r="D39" i="8"/>
  <c r="G57" i="8" s="1"/>
  <c r="F22" i="8"/>
  <c r="G21" i="8"/>
  <c r="E57" i="8" s="1"/>
  <c r="C41" i="8" l="1"/>
  <c r="D40" i="8"/>
  <c r="G58" i="8" s="1"/>
  <c r="I57" i="8"/>
  <c r="B76" i="8" s="1"/>
  <c r="F23" i="8"/>
  <c r="G22" i="8"/>
  <c r="E58" i="8" s="1"/>
  <c r="I58" i="8" l="1"/>
  <c r="B77" i="8" s="1"/>
  <c r="C42" i="8"/>
  <c r="D41" i="8"/>
  <c r="G59" i="8" s="1"/>
  <c r="G23" i="8"/>
  <c r="E59" i="8" s="1"/>
  <c r="F24" i="8"/>
  <c r="I59" i="8" l="1"/>
  <c r="B78" i="8" s="1"/>
  <c r="D42" i="8"/>
  <c r="G60" i="8" s="1"/>
  <c r="C43" i="8"/>
  <c r="G24" i="8"/>
  <c r="E60" i="8" s="1"/>
  <c r="F25" i="8"/>
  <c r="I60" i="8" l="1"/>
  <c r="B79" i="8" s="1"/>
  <c r="C44" i="8"/>
  <c r="D43" i="8"/>
  <c r="G61" i="8" s="1"/>
  <c r="G25" i="8"/>
  <c r="E61" i="8" s="1"/>
  <c r="F26" i="8"/>
  <c r="I61" i="8" l="1"/>
  <c r="B80" i="8" s="1"/>
  <c r="C45" i="8"/>
  <c r="D44" i="8"/>
  <c r="G62" i="8" s="1"/>
  <c r="F27" i="8"/>
  <c r="G26" i="8"/>
  <c r="E62" i="8" s="1"/>
  <c r="D45" i="8" l="1"/>
  <c r="G63" i="8" s="1"/>
  <c r="C46" i="8"/>
  <c r="I62" i="8"/>
  <c r="B81" i="8" s="1"/>
  <c r="F28" i="8"/>
  <c r="G27" i="8"/>
  <c r="E63" i="8" s="1"/>
  <c r="I63" i="8" l="1"/>
  <c r="B82" i="8" s="1"/>
  <c r="D46" i="8"/>
  <c r="G64" i="8" s="1"/>
  <c r="C47" i="8"/>
  <c r="D47" i="8" s="1"/>
  <c r="G65" i="8" s="1"/>
  <c r="G28" i="8"/>
  <c r="E64" i="8" s="1"/>
  <c r="F29" i="8"/>
  <c r="G29" i="8" s="1"/>
  <c r="E65" i="8" s="1"/>
  <c r="F82" i="8" l="1"/>
  <c r="G69" i="8"/>
  <c r="F70" i="8"/>
  <c r="G72" i="8"/>
  <c r="F71" i="8"/>
  <c r="F73" i="8"/>
  <c r="F74" i="8"/>
  <c r="F76" i="8"/>
  <c r="G78" i="8"/>
  <c r="G80" i="8"/>
  <c r="F81" i="8"/>
  <c r="F69" i="8"/>
  <c r="I64" i="8"/>
  <c r="B83" i="8" s="1"/>
  <c r="I65" i="8"/>
  <c r="B84" i="8" s="1"/>
  <c r="G74" i="8" l="1"/>
  <c r="F80" i="8"/>
  <c r="F72" i="8"/>
  <c r="G81" i="8"/>
  <c r="G71" i="8"/>
  <c r="G73" i="8"/>
  <c r="G76" i="8"/>
  <c r="G82" i="8"/>
  <c r="G70" i="8"/>
  <c r="F75" i="8"/>
  <c r="G75" i="8"/>
  <c r="F77" i="8"/>
  <c r="G77" i="8"/>
  <c r="F78" i="8"/>
  <c r="G84" i="8"/>
  <c r="F83" i="8"/>
  <c r="F79" i="8"/>
  <c r="G79" i="8"/>
  <c r="F84" i="8" l="1"/>
  <c r="G83" i="8"/>
</calcChain>
</file>

<file path=xl/sharedStrings.xml><?xml version="1.0" encoding="utf-8"?>
<sst xmlns="http://schemas.openxmlformats.org/spreadsheetml/2006/main" count="285" uniqueCount="216">
  <si>
    <t>Year</t>
  </si>
  <si>
    <t>2015-16</t>
  </si>
  <si>
    <t>2016-17</t>
  </si>
  <si>
    <t>2017-18</t>
  </si>
  <si>
    <t>2018-19</t>
  </si>
  <si>
    <t>2019-20</t>
  </si>
  <si>
    <t>Sources</t>
  </si>
  <si>
    <t>National insurance</t>
  </si>
  <si>
    <t>Teachers' pension scheme</t>
  </si>
  <si>
    <t>Annual pay award and salary increases</t>
  </si>
  <si>
    <t>Apprentiship levy</t>
  </si>
  <si>
    <t>Inflationary pressures on non-staff spending</t>
  </si>
  <si>
    <t>Total</t>
  </si>
  <si>
    <t>All staff annual increase</t>
  </si>
  <si>
    <t>All staff pay cumulative index</t>
  </si>
  <si>
    <t>Cumulative impact on school costs</t>
  </si>
  <si>
    <t>Cumulative inflation</t>
  </si>
  <si>
    <t>School costs index</t>
  </si>
  <si>
    <t>Non-teaching staff</t>
  </si>
  <si>
    <t>2020-21</t>
  </si>
  <si>
    <t>2021-22</t>
  </si>
  <si>
    <t>2022-23</t>
  </si>
  <si>
    <t>Index 
(2015-16 = 100)</t>
  </si>
  <si>
    <t>JSON</t>
  </si>
  <si>
    <t>GDP deflator</t>
  </si>
  <si>
    <t>Teaching staff (academic year)</t>
  </si>
  <si>
    <t>Teaching staff (financial year)</t>
  </si>
  <si>
    <t>https://www.gov.uk/government/publications/how-to-use-the-gdp-deflator-series-practical-examples</t>
  </si>
  <si>
    <t xml:space="preserve">For practical examples of how to use the GDP deflator series, please visit the following page on the GOV.UK website at: </t>
  </si>
  <si>
    <t>(6)</t>
  </si>
  <si>
    <t>https://www.gov.uk/government/publications/gross-domestic-product-gdp-deflators-user-guide</t>
  </si>
  <si>
    <t xml:space="preserve">For further information and the 'User's Guide' to these series, please visit the following page on the GOV.UK website at: </t>
  </si>
  <si>
    <t>(5)</t>
  </si>
  <si>
    <t>(4)</t>
  </si>
  <si>
    <t>(3)</t>
  </si>
  <si>
    <t>(2)</t>
  </si>
  <si>
    <t>(1)</t>
  </si>
  <si>
    <t>Footnotes:</t>
  </si>
  <si>
    <t>Money GDP:</t>
  </si>
  <si>
    <t>GDP Deflator:</t>
  </si>
  <si>
    <t>Sources and footnotes:</t>
  </si>
  <si>
    <t>-</t>
  </si>
  <si>
    <r>
      <t>2025</t>
    </r>
    <r>
      <rPr>
        <vertAlign val="superscript"/>
        <sz val="10"/>
        <rFont val="Times New Roman"/>
        <family val="1"/>
      </rPr>
      <t xml:space="preserve"> (1), (2)</t>
    </r>
  </si>
  <si>
    <r>
      <t>2025-26</t>
    </r>
    <r>
      <rPr>
        <vertAlign val="superscript"/>
        <sz val="10"/>
        <rFont val="Times New Roman"/>
        <family val="1"/>
      </rPr>
      <t xml:space="preserve"> (1), (2)</t>
    </r>
  </si>
  <si>
    <r>
      <t>2024</t>
    </r>
    <r>
      <rPr>
        <vertAlign val="superscript"/>
        <sz val="10"/>
        <rFont val="Times New Roman"/>
        <family val="1"/>
      </rPr>
      <t xml:space="preserve"> (1), (2)</t>
    </r>
  </si>
  <si>
    <r>
      <t>2024-25</t>
    </r>
    <r>
      <rPr>
        <vertAlign val="superscript"/>
        <sz val="10"/>
        <rFont val="Times New Roman"/>
        <family val="1"/>
      </rPr>
      <t xml:space="preserve"> (1), (2)</t>
    </r>
  </si>
  <si>
    <r>
      <t>2023</t>
    </r>
    <r>
      <rPr>
        <vertAlign val="superscript"/>
        <sz val="10"/>
        <rFont val="Times New Roman"/>
        <family val="1"/>
      </rPr>
      <t xml:space="preserve"> (1), (2)</t>
    </r>
  </si>
  <si>
    <r>
      <t>2023-24</t>
    </r>
    <r>
      <rPr>
        <vertAlign val="superscript"/>
        <sz val="10"/>
        <rFont val="Times New Roman"/>
        <family val="1"/>
      </rPr>
      <t xml:space="preserve"> (1), (2)</t>
    </r>
  </si>
  <si>
    <r>
      <t>2022</t>
    </r>
    <r>
      <rPr>
        <vertAlign val="superscript"/>
        <sz val="10"/>
        <rFont val="Times New Roman"/>
        <family val="1"/>
      </rPr>
      <t xml:space="preserve"> (1), (2)</t>
    </r>
  </si>
  <si>
    <r>
      <t>2022-23</t>
    </r>
    <r>
      <rPr>
        <vertAlign val="superscript"/>
        <sz val="10"/>
        <rFont val="Times New Roman"/>
        <family val="1"/>
      </rPr>
      <t xml:space="preserve"> (1), (2)</t>
    </r>
  </si>
  <si>
    <t>2014-15</t>
  </si>
  <si>
    <t>2013-14</t>
  </si>
  <si>
    <t>2012-13</t>
  </si>
  <si>
    <t>2011-12</t>
  </si>
  <si>
    <t>2010</t>
  </si>
  <si>
    <t>2010-11</t>
  </si>
  <si>
    <t>2009</t>
  </si>
  <si>
    <t>2009-10</t>
  </si>
  <si>
    <t>2008</t>
  </si>
  <si>
    <t>2008-09</t>
  </si>
  <si>
    <t>2007</t>
  </si>
  <si>
    <t>2007-08</t>
  </si>
  <si>
    <t xml:space="preserve">  </t>
  </si>
  <si>
    <t>2006</t>
  </si>
  <si>
    <t>2006-07</t>
  </si>
  <si>
    <t>2005</t>
  </si>
  <si>
    <t>2005-06</t>
  </si>
  <si>
    <t>2004</t>
  </si>
  <si>
    <t>2004-05</t>
  </si>
  <si>
    <t>2003</t>
  </si>
  <si>
    <t>2003-04</t>
  </si>
  <si>
    <t>2002</t>
  </si>
  <si>
    <t>2002-03</t>
  </si>
  <si>
    <t>2001</t>
  </si>
  <si>
    <t>2001-02</t>
  </si>
  <si>
    <t>2000</t>
  </si>
  <si>
    <t>2000-01</t>
  </si>
  <si>
    <t>1999</t>
  </si>
  <si>
    <t>1999-00</t>
  </si>
  <si>
    <t>1998</t>
  </si>
  <si>
    <t>1998-99</t>
  </si>
  <si>
    <t>1997</t>
  </si>
  <si>
    <t>1997-98</t>
  </si>
  <si>
    <t>1996</t>
  </si>
  <si>
    <t>1996-97</t>
  </si>
  <si>
    <t>1995</t>
  </si>
  <si>
    <t>1995-96</t>
  </si>
  <si>
    <t>1994</t>
  </si>
  <si>
    <t>1994-95</t>
  </si>
  <si>
    <t>1993</t>
  </si>
  <si>
    <t>1993-94</t>
  </si>
  <si>
    <t>1992</t>
  </si>
  <si>
    <t>1992-93</t>
  </si>
  <si>
    <t>1991</t>
  </si>
  <si>
    <t>1991-92</t>
  </si>
  <si>
    <t>1990</t>
  </si>
  <si>
    <t>1990-91</t>
  </si>
  <si>
    <t>1989</t>
  </si>
  <si>
    <t>1989-90</t>
  </si>
  <si>
    <t>1988</t>
  </si>
  <si>
    <t>1988-89</t>
  </si>
  <si>
    <t>1987</t>
  </si>
  <si>
    <t>1987-88</t>
  </si>
  <si>
    <t>1986</t>
  </si>
  <si>
    <t>1986-87</t>
  </si>
  <si>
    <t>1985</t>
  </si>
  <si>
    <t>1985-86</t>
  </si>
  <si>
    <t>1984</t>
  </si>
  <si>
    <t>1984-85</t>
  </si>
  <si>
    <t>1983</t>
  </si>
  <si>
    <t>1983-84</t>
  </si>
  <si>
    <t>1982</t>
  </si>
  <si>
    <t>1982-83</t>
  </si>
  <si>
    <t>1981</t>
  </si>
  <si>
    <t>1981-82</t>
  </si>
  <si>
    <t>1980</t>
  </si>
  <si>
    <t>1980-81</t>
  </si>
  <si>
    <t>1979</t>
  </si>
  <si>
    <t>1979-80</t>
  </si>
  <si>
    <t>1978</t>
  </si>
  <si>
    <t>1978-79</t>
  </si>
  <si>
    <t>1977</t>
  </si>
  <si>
    <t>1977-78</t>
  </si>
  <si>
    <t>1976</t>
  </si>
  <si>
    <t>1976-77</t>
  </si>
  <si>
    <t>1975</t>
  </si>
  <si>
    <t>1975-76</t>
  </si>
  <si>
    <t>1974</t>
  </si>
  <si>
    <t>1974-75</t>
  </si>
  <si>
    <t>1973</t>
  </si>
  <si>
    <t>1973-74</t>
  </si>
  <si>
    <t>1972</t>
  </si>
  <si>
    <t>1972-73</t>
  </si>
  <si>
    <t>1971</t>
  </si>
  <si>
    <t>1971-72</t>
  </si>
  <si>
    <t>1970</t>
  </si>
  <si>
    <t>1970-71</t>
  </si>
  <si>
    <t>1969</t>
  </si>
  <si>
    <t>1969-70</t>
  </si>
  <si>
    <t>1968</t>
  </si>
  <si>
    <t>1968-69</t>
  </si>
  <si>
    <t>1967</t>
  </si>
  <si>
    <t>1967-68</t>
  </si>
  <si>
    <t>1966</t>
  </si>
  <si>
    <t>1966-67</t>
  </si>
  <si>
    <t>1965</t>
  </si>
  <si>
    <t>1965-66</t>
  </si>
  <si>
    <t>1964</t>
  </si>
  <si>
    <t>1964-65</t>
  </si>
  <si>
    <t>1963</t>
  </si>
  <si>
    <t>1963-64</t>
  </si>
  <si>
    <t>1962</t>
  </si>
  <si>
    <t>1962-63</t>
  </si>
  <si>
    <t>1961</t>
  </si>
  <si>
    <t>1961-62</t>
  </si>
  <si>
    <t>1960</t>
  </si>
  <si>
    <t>1960-61</t>
  </si>
  <si>
    <t>1959</t>
  </si>
  <si>
    <t>1959-60</t>
  </si>
  <si>
    <t>1958</t>
  </si>
  <si>
    <t>1958-59</t>
  </si>
  <si>
    <t>1957</t>
  </si>
  <si>
    <t>1957-58</t>
  </si>
  <si>
    <t>1956</t>
  </si>
  <si>
    <t>1956-57</t>
  </si>
  <si>
    <t>1955</t>
  </si>
  <si>
    <t>1955-56</t>
  </si>
  <si>
    <t>Cash £ million
Non-Seasonally Adjusted</t>
  </si>
  <si>
    <t>per cent change on previous year</t>
  </si>
  <si>
    <t>Calendar year</t>
  </si>
  <si>
    <t>Cash £ million
Seasonally Adjusted</t>
  </si>
  <si>
    <t>Cash £ million
Non-Season-ally Adjusted</t>
  </si>
  <si>
    <t>Financial year</t>
  </si>
  <si>
    <r>
      <t>Money GDP</t>
    </r>
    <r>
      <rPr>
        <vertAlign val="superscript"/>
        <sz val="10"/>
        <rFont val="Times New Roman"/>
        <family val="1"/>
      </rPr>
      <t xml:space="preserve"> (3)</t>
    </r>
  </si>
  <si>
    <t xml:space="preserve">GDP deflator at market prices </t>
  </si>
  <si>
    <r>
      <t>Money GDP</t>
    </r>
    <r>
      <rPr>
        <vertAlign val="superscript"/>
        <sz val="10"/>
        <rFont val="Times New Roman"/>
        <family val="1"/>
      </rPr>
      <t xml:space="preserve"> (3), (4)</t>
    </r>
  </si>
  <si>
    <t>GDP DEFLATORS AT MARKET PRICES, AND MONEY GDP</t>
  </si>
  <si>
    <t>Teachers' pay awards</t>
  </si>
  <si>
    <t>Non-teaching staff pay awards</t>
  </si>
  <si>
    <t>Non-staff costs</t>
  </si>
  <si>
    <t>Share of school costs</t>
  </si>
  <si>
    <t>All school costs</t>
  </si>
  <si>
    <t>Pay awards</t>
  </si>
  <si>
    <t>Local Government Pension Scheme</t>
  </si>
  <si>
    <t>School costs from NAO</t>
  </si>
  <si>
    <t>School costs</t>
  </si>
  <si>
    <t>Schools’ costs: 2018 to 2019 and 2019 to 2020 (Feb 2018)</t>
  </si>
  <si>
    <t>Schools’ costs: 2018 to 2019 and 2019 to 2020 (Jan 2019)</t>
  </si>
  <si>
    <t>Schools’ costs: 2020 to 2021 (Jan 2021)</t>
  </si>
  <si>
    <t>Financial sustainability of schools, December 2016</t>
  </si>
  <si>
    <t>Special needs</t>
  </si>
  <si>
    <t>2023-24</t>
  </si>
  <si>
    <t>2024-25</t>
  </si>
  <si>
    <t>Forecast data are consistent with OBR Spring Statement EFO data as at 23 March 2022.</t>
  </si>
  <si>
    <t>2021 = 100</t>
  </si>
  <si>
    <r>
      <t>2026-27</t>
    </r>
    <r>
      <rPr>
        <vertAlign val="superscript"/>
        <sz val="10"/>
        <rFont val="Times New Roman"/>
        <family val="1"/>
      </rPr>
      <t xml:space="preserve"> (1), (2)</t>
    </r>
  </si>
  <si>
    <r>
      <t>2026</t>
    </r>
    <r>
      <rPr>
        <vertAlign val="superscript"/>
        <sz val="10"/>
        <rFont val="Times New Roman"/>
        <family val="1"/>
      </rPr>
      <t xml:space="preserve"> (1), (2)</t>
    </r>
  </si>
  <si>
    <t>https://obr.uk/efo/economic-and-fiscal-outlook-march-2022/</t>
  </si>
  <si>
    <t>Teacher pay award based Government recommendation in STRB report.</t>
  </si>
  <si>
    <t>Government evidence to the STRB 2022</t>
  </si>
  <si>
    <t>Seasonally adjusted money GDP (YBHA) from 1955-56 to 2021-22 consistent with ONS Quarterly National Accounts release of 30 June 2022.</t>
  </si>
  <si>
    <t>Non-Seasonally adjusted money GDP (BKTL) from 1955-56 to 2021-22 (1955 to 2021) consistent with ONS Quarterly National Accounts release of 30 June 2022.</t>
  </si>
  <si>
    <t>For years 2022-23 to 2026-27 (2022 to 2026), money GDP forecasts from the OBR as of the Spring Statement, March 2022.</t>
  </si>
  <si>
    <t>For years 2022-23 to 2026-27 (2022 to 2026), this presentation only shows percentage changes in line with OBR data as of the Spring Statement, March 2022.</t>
  </si>
  <si>
    <t>For years 2022-23 to 2026-27 (2022 to 2026): taken from the Office for Budget Responsibility (OBR) forecasts for GDP deflator increases as of March 2022 Economy Supplementary tables.</t>
  </si>
  <si>
    <t>https://www.ons.gov.uk/file?uri=/economy/grossdomesticproductgdp/datasets/uksecondestimateofgdpdatatables/quarter1jantomar2022quarterlynationalaccounts/quarterlynationalaccountsdatatables1.xls</t>
  </si>
  <si>
    <t>For years 1955-56 to 2021-22: ONS data for money GDP seasonally adjusted series YBHA in data tables: Table N.</t>
  </si>
  <si>
    <t>For years 1955-56 to 2021-22 (1955 to 2021): ONS data for money GDP not seasonally adjusted series BKTL in data tables: Table N.</t>
  </si>
  <si>
    <t>For years 2022-23 to 2026-27 (2022 to 2026): taken from the Office for Budget Responsibility (OBR) forecasts for GDP deflator increases as of March 2022 Economy  Supplementary tables.</t>
  </si>
  <si>
    <t>Calendar years 1955 to 2021 taken from ONS series MNF2 in data tables: Table O.</t>
  </si>
  <si>
    <t>Financial years 1955-56 to 2021-22 taken from ONS series L8GG in data tables: Table N.</t>
  </si>
  <si>
    <t>2021-22 = 100</t>
  </si>
  <si>
    <t>Outturn data are as at the Quarterly National Accounts from ONS - last updated 30 June 2022.</t>
  </si>
  <si>
    <t>GDP deflators at market prices, and money GDP June 2022 (Quarterly National Accounts)</t>
  </si>
  <si>
    <t>Index 
(2009-10 = 100)</t>
  </si>
  <si>
    <t>Index 
(2022-23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</si>
</sst>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0.0"/>
    <numFmt numFmtId="166" formatCode="0.000"/>
    <numFmt numFmtId="167" formatCode="0.000%"/>
  </numFmts>
  <fonts count="20" x14ac:knownFonts="1">
    <font>
      <sz val="11"/>
      <color rgb="FF000000"/>
      <name val="Calibri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vertAlign val="superscript"/>
      <sz val="10"/>
      <name val="Arial"/>
      <family val="2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b/>
      <u/>
      <sz val="10"/>
      <name val="Times New Roman"/>
      <family val="1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0"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164" fontId="0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3" xfId="0" applyFont="1" applyBorder="1" applyAlignment="1">
      <alignment vertical="top" wrapText="1"/>
    </xf>
    <xf numFmtId="9" fontId="0" fillId="0" borderId="0" xfId="0" applyNumberFormat="1" applyFont="1" applyAlignment="1">
      <alignment horizontal="right"/>
    </xf>
    <xf numFmtId="0" fontId="4" fillId="0" borderId="1" xfId="0" applyFont="1" applyBorder="1" applyAlignment="1">
      <alignment wrapText="1"/>
    </xf>
    <xf numFmtId="164" fontId="6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1" xfId="0" applyFont="1" applyBorder="1" applyAlignment="1"/>
    <xf numFmtId="0" fontId="7" fillId="0" borderId="3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1" xfId="0" applyFont="1" applyBorder="1" applyAlignment="1"/>
    <xf numFmtId="165" fontId="5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/>
    <xf numFmtId="0" fontId="11" fillId="0" borderId="0" xfId="6" applyAlignment="1"/>
    <xf numFmtId="0" fontId="8" fillId="0" borderId="0" xfId="1"/>
    <xf numFmtId="3" fontId="8" fillId="0" borderId="0" xfId="1" applyNumberFormat="1" applyAlignment="1">
      <alignment horizontal="right"/>
    </xf>
    <xf numFmtId="2" fontId="8" fillId="0" borderId="0" xfId="1" applyNumberFormat="1" applyAlignment="1">
      <alignment horizontal="right"/>
    </xf>
    <xf numFmtId="166" fontId="8" fillId="0" borderId="0" xfId="1" applyNumberFormat="1" applyAlignment="1">
      <alignment horizontal="right"/>
    </xf>
    <xf numFmtId="0" fontId="8" fillId="0" borderId="0" xfId="1" applyAlignment="1">
      <alignment horizontal="left"/>
    </xf>
    <xf numFmtId="3" fontId="8" fillId="0" borderId="0" xfId="1" applyNumberFormat="1"/>
    <xf numFmtId="2" fontId="8" fillId="0" borderId="0" xfId="1" applyNumberFormat="1"/>
    <xf numFmtId="166" fontId="8" fillId="0" borderId="0" xfId="1" applyNumberFormat="1"/>
    <xf numFmtId="0" fontId="12" fillId="0" borderId="0" xfId="1" applyFont="1"/>
    <xf numFmtId="166" fontId="8" fillId="0" borderId="0" xfId="1" applyNumberFormat="1" applyAlignment="1">
      <alignment horizontal="left" vertical="top" wrapText="1"/>
    </xf>
    <xf numFmtId="0" fontId="12" fillId="0" borderId="0" xfId="1" applyFont="1" applyAlignment="1">
      <alignment vertical="top"/>
    </xf>
    <xf numFmtId="0" fontId="14" fillId="0" borderId="0" xfId="1" quotePrefix="1" applyFont="1" applyAlignment="1">
      <alignment horizontal="right" vertical="top"/>
    </xf>
    <xf numFmtId="3" fontId="8" fillId="0" borderId="0" xfId="1" applyNumberFormat="1" applyAlignment="1">
      <alignment horizontal="left" vertical="top" wrapText="1"/>
    </xf>
    <xf numFmtId="2" fontId="8" fillId="0" borderId="0" xfId="1" applyNumberFormat="1" applyAlignment="1">
      <alignment horizontal="left" vertical="top" wrapText="1"/>
    </xf>
    <xf numFmtId="0" fontId="8" fillId="0" borderId="0" xfId="1" applyAlignment="1">
      <alignment horizontal="left" vertical="top" wrapText="1"/>
    </xf>
    <xf numFmtId="3" fontId="12" fillId="0" borderId="0" xfId="1" applyNumberFormat="1" applyFont="1"/>
    <xf numFmtId="2" fontId="12" fillId="0" borderId="0" xfId="1" applyNumberFormat="1" applyFont="1"/>
    <xf numFmtId="166" fontId="12" fillId="0" borderId="0" xfId="1" applyNumberFormat="1" applyFont="1"/>
    <xf numFmtId="0" fontId="16" fillId="0" borderId="0" xfId="1" applyFont="1"/>
    <xf numFmtId="3" fontId="12" fillId="0" borderId="4" xfId="2" applyNumberFormat="1" applyFont="1" applyBorder="1" applyAlignment="1">
      <alignment horizontal="right"/>
    </xf>
    <xf numFmtId="2" fontId="12" fillId="0" borderId="4" xfId="1" applyNumberFormat="1" applyFont="1" applyBorder="1" applyAlignment="1">
      <alignment horizontal="right"/>
    </xf>
    <xf numFmtId="166" fontId="12" fillId="0" borderId="5" xfId="1" applyNumberFormat="1" applyFont="1" applyBorder="1" applyAlignment="1">
      <alignment horizontal="right"/>
    </xf>
    <xf numFmtId="0" fontId="12" fillId="0" borderId="6" xfId="1" quotePrefix="1" applyFont="1" applyBorder="1" applyAlignment="1">
      <alignment horizontal="left"/>
    </xf>
    <xf numFmtId="3" fontId="12" fillId="0" borderId="7" xfId="2" applyNumberFormat="1" applyFont="1" applyBorder="1"/>
    <xf numFmtId="3" fontId="12" fillId="0" borderId="4" xfId="2" applyNumberFormat="1" applyFont="1" applyBorder="1"/>
    <xf numFmtId="0" fontId="12" fillId="0" borderId="6" xfId="1" applyFont="1" applyBorder="1"/>
    <xf numFmtId="3" fontId="12" fillId="0" borderId="8" xfId="2" applyNumberFormat="1" applyFont="1" applyBorder="1" applyAlignment="1">
      <alignment horizontal="right"/>
    </xf>
    <xf numFmtId="2" fontId="12" fillId="0" borderId="8" xfId="1" applyNumberFormat="1" applyFont="1" applyBorder="1" applyAlignment="1">
      <alignment horizontal="right"/>
    </xf>
    <xf numFmtId="166" fontId="12" fillId="0" borderId="0" xfId="1" applyNumberFormat="1" applyFont="1" applyAlignment="1">
      <alignment horizontal="right"/>
    </xf>
    <xf numFmtId="0" fontId="12" fillId="0" borderId="9" xfId="1" quotePrefix="1" applyFont="1" applyBorder="1" applyAlignment="1">
      <alignment horizontal="left"/>
    </xf>
    <xf numFmtId="3" fontId="12" fillId="0" borderId="10" xfId="2" applyNumberFormat="1" applyFont="1" applyBorder="1"/>
    <xf numFmtId="3" fontId="12" fillId="0" borderId="8" xfId="2" applyNumberFormat="1" applyFont="1" applyBorder="1"/>
    <xf numFmtId="0" fontId="12" fillId="0" borderId="9" xfId="1" applyFont="1" applyBorder="1"/>
    <xf numFmtId="2" fontId="12" fillId="0" borderId="8" xfId="1" applyNumberFormat="1" applyFont="1" applyBorder="1" applyAlignment="1">
      <alignment horizontal="right" vertical="top" wrapText="1"/>
    </xf>
    <xf numFmtId="3" fontId="12" fillId="0" borderId="0" xfId="1" applyNumberFormat="1" applyFont="1" applyAlignment="1">
      <alignment horizontal="left" vertical="top" wrapText="1"/>
    </xf>
    <xf numFmtId="3" fontId="12" fillId="0" borderId="10" xfId="2" applyNumberFormat="1" applyFont="1" applyBorder="1" applyAlignment="1">
      <alignment horizontal="right"/>
    </xf>
    <xf numFmtId="3" fontId="12" fillId="0" borderId="8" xfId="1" applyNumberFormat="1" applyFont="1" applyBorder="1" applyAlignment="1">
      <alignment horizontal="right" vertical="top" wrapText="1"/>
    </xf>
    <xf numFmtId="166" fontId="12" fillId="0" borderId="0" xfId="1" applyNumberFormat="1" applyFont="1" applyAlignment="1">
      <alignment horizontal="right" vertical="top" wrapText="1"/>
    </xf>
    <xf numFmtId="3" fontId="12" fillId="0" borderId="10" xfId="1" applyNumberFormat="1" applyFont="1" applyBorder="1" applyAlignment="1">
      <alignment horizontal="right" vertical="top" wrapText="1"/>
    </xf>
    <xf numFmtId="0" fontId="12" fillId="0" borderId="9" xfId="1" applyFont="1" applyBorder="1" applyAlignment="1">
      <alignment horizontal="left" vertical="top" wrapText="1"/>
    </xf>
    <xf numFmtId="3" fontId="12" fillId="0" borderId="11" xfId="1" applyNumberFormat="1" applyFont="1" applyBorder="1" applyAlignment="1">
      <alignment horizontal="left" vertical="top" wrapText="1"/>
    </xf>
    <xf numFmtId="2" fontId="12" fillId="0" borderId="4" xfId="1" applyNumberFormat="1" applyFont="1" applyBorder="1" applyAlignment="1">
      <alignment horizontal="left" vertical="top" wrapText="1"/>
    </xf>
    <xf numFmtId="166" fontId="12" fillId="0" borderId="5" xfId="1" applyNumberFormat="1" applyFont="1" applyBorder="1" applyAlignment="1">
      <alignment horizontal="left" vertical="top" wrapText="1"/>
    </xf>
    <xf numFmtId="0" fontId="12" fillId="0" borderId="6" xfId="1" applyFont="1" applyBorder="1" applyAlignment="1">
      <alignment horizontal="left" vertical="top" wrapText="1"/>
    </xf>
    <xf numFmtId="0" fontId="12" fillId="0" borderId="5" xfId="1" applyFont="1" applyBorder="1" applyAlignment="1">
      <alignment horizontal="left" vertical="top" wrapText="1"/>
    </xf>
    <xf numFmtId="166" fontId="12" fillId="0" borderId="5" xfId="1" applyNumberFormat="1" applyFont="1" applyBorder="1" applyAlignment="1">
      <alignment vertical="top" wrapText="1"/>
    </xf>
    <xf numFmtId="3" fontId="12" fillId="0" borderId="12" xfId="1" applyNumberFormat="1" applyFont="1" applyBorder="1" applyAlignment="1">
      <alignment horizontal="centerContinuous"/>
    </xf>
    <xf numFmtId="0" fontId="12" fillId="0" borderId="14" xfId="1" applyFont="1" applyBorder="1" applyAlignment="1">
      <alignment horizontal="left"/>
    </xf>
    <xf numFmtId="3" fontId="12" fillId="0" borderId="15" xfId="1" applyNumberFormat="1" applyFont="1" applyBorder="1" applyAlignment="1">
      <alignment horizontal="centerContinuous"/>
    </xf>
    <xf numFmtId="3" fontId="12" fillId="0" borderId="8" xfId="1" applyNumberFormat="1" applyFont="1" applyBorder="1" applyAlignment="1">
      <alignment horizontal="centerContinuous"/>
    </xf>
    <xf numFmtId="0" fontId="12" fillId="0" borderId="9" xfId="1" applyFont="1" applyBorder="1" applyAlignment="1">
      <alignment horizontal="left"/>
    </xf>
    <xf numFmtId="0" fontId="12" fillId="0" borderId="0" xfId="1" applyFont="1" applyAlignment="1">
      <alignment horizontal="centerContinuous"/>
    </xf>
    <xf numFmtId="3" fontId="12" fillId="0" borderId="0" xfId="1" applyNumberFormat="1" applyFont="1" applyAlignment="1">
      <alignment horizontal="left"/>
    </xf>
    <xf numFmtId="2" fontId="12" fillId="0" borderId="0" xfId="1" applyNumberFormat="1" applyFont="1" applyAlignment="1">
      <alignment horizontal="left"/>
    </xf>
    <xf numFmtId="166" fontId="8" fillId="0" borderId="0" xfId="1" applyNumberFormat="1" applyAlignment="1">
      <alignment horizontal="left"/>
    </xf>
    <xf numFmtId="0" fontId="18" fillId="0" borderId="0" xfId="1" applyFont="1" applyAlignment="1">
      <alignment horizontal="left"/>
    </xf>
    <xf numFmtId="9" fontId="0" fillId="0" borderId="0" xfId="0" applyNumberFormat="1" applyFont="1" applyAlignment="1"/>
    <xf numFmtId="0" fontId="11" fillId="0" borderId="0" xfId="6" applyAlignment="1">
      <alignment vertical="center"/>
    </xf>
    <xf numFmtId="0" fontId="19" fillId="0" borderId="0" xfId="0" applyFont="1" applyAlignment="1"/>
    <xf numFmtId="0" fontId="7" fillId="0" borderId="5" xfId="0" applyFont="1" applyBorder="1" applyAlignment="1">
      <alignment wrapText="1"/>
    </xf>
    <xf numFmtId="0" fontId="0" fillId="0" borderId="5" xfId="0" applyFont="1" applyBorder="1" applyAlignment="1"/>
    <xf numFmtId="0" fontId="0" fillId="0" borderId="1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164" fontId="4" fillId="0" borderId="0" xfId="0" applyNumberFormat="1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167" fontId="0" fillId="0" borderId="0" xfId="0" applyNumberFormat="1" applyFont="1" applyAlignment="1"/>
    <xf numFmtId="164" fontId="19" fillId="0" borderId="0" xfId="0" applyNumberFormat="1" applyFont="1" applyAlignment="1">
      <alignment horizontal="right"/>
    </xf>
    <xf numFmtId="0" fontId="12" fillId="0" borderId="0" xfId="1" applyFont="1" applyAlignment="1">
      <alignment horizontal="left" vertical="top" wrapText="1"/>
    </xf>
    <xf numFmtId="0" fontId="12" fillId="0" borderId="0" xfId="1" applyFont="1" applyAlignment="1">
      <alignment horizontal="left"/>
    </xf>
    <xf numFmtId="0" fontId="19" fillId="0" borderId="0" xfId="0" applyFont="1" applyAlignment="1">
      <alignment wrapText="1"/>
    </xf>
    <xf numFmtId="0" fontId="12" fillId="0" borderId="0" xfId="1" quotePrefix="1" applyFont="1" applyAlignment="1">
      <alignment horizontal="left" vertical="top" wrapText="1"/>
    </xf>
    <xf numFmtId="0" fontId="12" fillId="0" borderId="0" xfId="1" applyFont="1" applyAlignment="1">
      <alignment horizontal="left"/>
    </xf>
    <xf numFmtId="0" fontId="12" fillId="0" borderId="0" xfId="1" applyFont="1" applyAlignment="1">
      <alignment horizontal="left" vertical="top" wrapText="1"/>
    </xf>
    <xf numFmtId="0" fontId="16" fillId="0" borderId="18" xfId="1" applyFont="1" applyBorder="1" applyAlignment="1">
      <alignment horizontal="center" vertical="top" wrapText="1"/>
    </xf>
    <xf numFmtId="0" fontId="16" fillId="0" borderId="17" xfId="1" applyFont="1" applyBorder="1" applyAlignment="1">
      <alignment horizontal="center" vertical="top" wrapText="1"/>
    </xf>
    <xf numFmtId="0" fontId="16" fillId="0" borderId="16" xfId="1" applyFont="1" applyBorder="1" applyAlignment="1">
      <alignment horizontal="center" vertical="top" wrapText="1"/>
    </xf>
    <xf numFmtId="0" fontId="12" fillId="0" borderId="0" xfId="1" applyFont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0" borderId="13" xfId="1" applyFont="1" applyBorder="1" applyAlignment="1">
      <alignment horizontal="center"/>
    </xf>
    <xf numFmtId="0" fontId="12" fillId="0" borderId="12" xfId="1" applyFont="1" applyBorder="1" applyAlignment="1">
      <alignment horizontal="center"/>
    </xf>
    <xf numFmtId="0" fontId="16" fillId="0" borderId="18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8" fillId="0" borderId="16" xfId="1" applyBorder="1" applyAlignment="1">
      <alignment horizontal="center"/>
    </xf>
    <xf numFmtId="0" fontId="13" fillId="0" borderId="0" xfId="3" applyFont="1" applyBorder="1" applyAlignment="1" applyProtection="1">
      <alignment horizontal="left" vertical="top" wrapText="1"/>
    </xf>
    <xf numFmtId="0" fontId="15" fillId="0" borderId="0" xfId="1" applyFont="1" applyAlignment="1">
      <alignment horizontal="left" vertical="top" wrapText="1"/>
    </xf>
    <xf numFmtId="49" fontId="15" fillId="0" borderId="0" xfId="1" applyNumberFormat="1" applyFont="1" applyAlignment="1">
      <alignment horizontal="left" vertical="top" wrapText="1"/>
    </xf>
    <xf numFmtId="165" fontId="1" fillId="0" borderId="0" xfId="0" applyNumberFormat="1" applyFont="1" applyBorder="1" applyAlignment="1">
      <alignment wrapText="1"/>
    </xf>
    <xf numFmtId="0" fontId="4" fillId="0" borderId="1" xfId="0" applyFont="1" applyBorder="1" applyAlignment="1">
      <alignment vertical="top" wrapText="1"/>
    </xf>
  </cellXfs>
  <cellStyles count="7">
    <cellStyle name="Comma 2" xfId="2" xr:uid="{606560FE-53D4-4DAE-9127-8E72BA75E626}"/>
    <cellStyle name="Hyperlink" xfId="6" builtinId="8"/>
    <cellStyle name="Hyperlink 2" xfId="3" xr:uid="{013AF3BC-315A-4A3C-B147-8863F27C6380}"/>
    <cellStyle name="Hyperlink 3" xfId="5" xr:uid="{4BCC8900-B2B7-4FAE-92E2-35909ED2C8FA}"/>
    <cellStyle name="Normal" xfId="0" builtinId="0"/>
    <cellStyle name="Normal 2" xfId="1" xr:uid="{D632EF8B-810A-4BB5-97FD-6632FE3C8E97}"/>
    <cellStyle name="Normal 3" xfId="4" xr:uid="{49FFE7C4-6809-4FE6-990E-3A41490EA7AA}"/>
  </cellStyles>
  <dxfs count="0"/>
  <tableStyles count="0" defaultTableStyle="TableStyleMedium2" defaultPivotStyle="PivotStyleLight16"/>
  <colors>
    <mruColors>
      <color rgb="FFEE6000"/>
      <color rgb="FFEEA40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Cumulative cost pressures for schools, 2010-11 to 2023-24</a:t>
            </a:r>
            <a:endParaRPr lang="en-GB" sz="1400" b="1">
              <a:effectLst/>
            </a:endParaRPr>
          </a:p>
        </c:rich>
      </c:tx>
      <c:layout>
        <c:manualLayout>
          <c:xMode val="edge"/>
          <c:yMode val="edge"/>
          <c:x val="4.3257422454485252E-2"/>
          <c:y val="2.884338044418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4046504048151"/>
          <c:y val="0.12195058192854762"/>
          <c:w val="0.86287367725459929"/>
          <c:h val="0.65386719258022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'School costs'!$B$50</c:f>
              <c:strCache>
                <c:ptCount val="1"/>
                <c:pt idx="0">
                  <c:v>National insurance</c:v>
                </c:pt>
              </c:strCache>
            </c:strRef>
          </c:tx>
          <c:spPr>
            <a:solidFill>
              <a:srgbClr val="808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costs'!$B$51:$B$64</c:f>
              <c:numCache>
                <c:formatCode>0.0%</c:formatCode>
                <c:ptCount val="14"/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2.2000000000000002E-2</c:v>
                </c:pt>
                <c:pt idx="7">
                  <c:v>2.3E-2</c:v>
                </c:pt>
                <c:pt idx="8">
                  <c:v>2.3E-2</c:v>
                </c:pt>
                <c:pt idx="9">
                  <c:v>2.3E-2</c:v>
                </c:pt>
                <c:pt idx="10">
                  <c:v>2.3E-2</c:v>
                </c:pt>
                <c:pt idx="11">
                  <c:v>2.3E-2</c:v>
                </c:pt>
                <c:pt idx="12">
                  <c:v>2.9000000000000001E-2</c:v>
                </c:pt>
                <c:pt idx="13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B-4341-9C72-AB170D6130E0}"/>
            </c:ext>
          </c:extLst>
        </c:ser>
        <c:ser>
          <c:idx val="1"/>
          <c:order val="1"/>
          <c:tx>
            <c:strRef>
              <c:f>'School costs'!$C$50</c:f>
              <c:strCache>
                <c:ptCount val="1"/>
                <c:pt idx="0">
                  <c:v>Teachers' pension scheme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costs'!$C$51:$C$64</c:f>
              <c:numCache>
                <c:formatCode>General</c:formatCode>
                <c:ptCount val="14"/>
                <c:pt idx="6" formatCode="0.0%">
                  <c:v>4.0000000000000001E-3</c:v>
                </c:pt>
                <c:pt idx="7" formatCode="0.0%">
                  <c:v>4.0000000000000001E-3</c:v>
                </c:pt>
                <c:pt idx="8" formatCode="0.0%">
                  <c:v>4.0000000000000001E-3</c:v>
                </c:pt>
                <c:pt idx="9" formatCode="0.0%">
                  <c:v>2.5839999999999998E-2</c:v>
                </c:pt>
                <c:pt idx="10" formatCode="0.0%">
                  <c:v>4.1440000000000005E-2</c:v>
                </c:pt>
                <c:pt idx="11" formatCode="0.0%">
                  <c:v>4.1440000000000005E-2</c:v>
                </c:pt>
                <c:pt idx="12" formatCode="0.0%">
                  <c:v>4.1440000000000005E-2</c:v>
                </c:pt>
                <c:pt idx="13" formatCode="0.0%">
                  <c:v>4.1440000000000005E-2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B-4341-9C72-AB170D6130E0}"/>
            </c:ext>
          </c:extLst>
        </c:ser>
        <c:ser>
          <c:idx val="2"/>
          <c:order val="2"/>
          <c:tx>
            <c:strRef>
              <c:f>'School costs'!$E$50</c:f>
              <c:strCache>
                <c:ptCount val="1"/>
                <c:pt idx="0">
                  <c:v>Annual pay award and salary increases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costs'!$E$51:$E$64</c:f>
              <c:numCache>
                <c:formatCode>0.0%</c:formatCode>
                <c:ptCount val="14"/>
                <c:pt idx="0">
                  <c:v>1.2190000000000003E-2</c:v>
                </c:pt>
                <c:pt idx="1">
                  <c:v>1.7345604989711889E-2</c:v>
                </c:pt>
                <c:pt idx="2">
                  <c:v>1.7345604989711889E-2</c:v>
                </c:pt>
                <c:pt idx="3">
                  <c:v>2.3363437733824346E-2</c:v>
                </c:pt>
                <c:pt idx="4">
                  <c:v>3.779220354126335E-2</c:v>
                </c:pt>
                <c:pt idx="5">
                  <c:v>4.3339485860730963E-2</c:v>
                </c:pt>
                <c:pt idx="6">
                  <c:v>5.2919083589000722E-2</c:v>
                </c:pt>
                <c:pt idx="7">
                  <c:v>6.3083268944716456E-2</c:v>
                </c:pt>
                <c:pt idx="8">
                  <c:v>8.5981191011957683E-2</c:v>
                </c:pt>
                <c:pt idx="9">
                  <c:v>0.11381068208321372</c:v>
                </c:pt>
                <c:pt idx="10">
                  <c:v>0.14082816010236013</c:v>
                </c:pt>
                <c:pt idx="11">
                  <c:v>0.15469073185586299</c:v>
                </c:pt>
                <c:pt idx="12">
                  <c:v>0.16905092753407541</c:v>
                </c:pt>
                <c:pt idx="13">
                  <c:v>0.19594561767408317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B-4341-9C72-AB170D6130E0}"/>
            </c:ext>
          </c:extLst>
        </c:ser>
        <c:ser>
          <c:idx val="3"/>
          <c:order val="3"/>
          <c:tx>
            <c:strRef>
              <c:f>'School costs'!$F$50</c:f>
              <c:strCache>
                <c:ptCount val="1"/>
                <c:pt idx="0">
                  <c:v>Apprentiship levy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costs'!$F$51:$F$64</c:f>
              <c:numCache>
                <c:formatCode>General</c:formatCode>
                <c:ptCount val="14"/>
                <c:pt idx="7" formatCode="0.0%">
                  <c:v>3.0000000000000001E-3</c:v>
                </c:pt>
                <c:pt idx="8" formatCode="0.0%">
                  <c:v>3.0000000000000001E-3</c:v>
                </c:pt>
                <c:pt idx="9" formatCode="0.0%">
                  <c:v>3.0000000000000001E-3</c:v>
                </c:pt>
                <c:pt idx="10" formatCode="0.0%">
                  <c:v>3.0000000000000001E-3</c:v>
                </c:pt>
                <c:pt idx="11" formatCode="0.0%">
                  <c:v>3.0000000000000001E-3</c:v>
                </c:pt>
                <c:pt idx="12" formatCode="0.0%">
                  <c:v>3.0000000000000001E-3</c:v>
                </c:pt>
                <c:pt idx="13" formatCode="0.0%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BB-4341-9C72-AB170D6130E0}"/>
            </c:ext>
          </c:extLst>
        </c:ser>
        <c:ser>
          <c:idx val="4"/>
          <c:order val="4"/>
          <c:tx>
            <c:strRef>
              <c:f>'School costs'!$G$50</c:f>
              <c:strCache>
                <c:ptCount val="1"/>
                <c:pt idx="0">
                  <c:v>Inflationary pressures on non-staff spending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costs'!$G$51:$G$64</c:f>
              <c:numCache>
                <c:formatCode>0.0%</c:formatCode>
                <c:ptCount val="14"/>
                <c:pt idx="0">
                  <c:v>3.1684261299152741E-3</c:v>
                </c:pt>
                <c:pt idx="1">
                  <c:v>6.0862590374511786E-3</c:v>
                </c:pt>
                <c:pt idx="2">
                  <c:v>1.0040143739755038E-2</c:v>
                </c:pt>
                <c:pt idx="3">
                  <c:v>1.4622205931349126E-2</c:v>
                </c:pt>
                <c:pt idx="4">
                  <c:v>1.6979592717568943E-2</c:v>
                </c:pt>
                <c:pt idx="5">
                  <c:v>1.8263612443674918E-2</c:v>
                </c:pt>
                <c:pt idx="6">
                  <c:v>2.2921321398509071E-2</c:v>
                </c:pt>
                <c:pt idx="7">
                  <c:v>2.6588104969126166E-2</c:v>
                </c:pt>
                <c:pt idx="8">
                  <c:v>3.0815358122808993E-2</c:v>
                </c:pt>
                <c:pt idx="9">
                  <c:v>3.5831071906203188E-2</c:v>
                </c:pt>
                <c:pt idx="10">
                  <c:v>4.8581487479021121E-2</c:v>
                </c:pt>
                <c:pt idx="11">
                  <c:v>4.8054703028083873E-2</c:v>
                </c:pt>
                <c:pt idx="12">
                  <c:v>5.7706578528361953E-2</c:v>
                </c:pt>
                <c:pt idx="13">
                  <c:v>6.3676856774790347E-2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BB-4341-9C72-AB170D6130E0}"/>
            </c:ext>
          </c:extLst>
        </c:ser>
        <c:ser>
          <c:idx val="5"/>
          <c:order val="5"/>
          <c:tx>
            <c:strRef>
              <c:f>'School costs'!$D$50</c:f>
              <c:strCache>
                <c:ptCount val="1"/>
                <c:pt idx="0">
                  <c:v>Local Government Pension Scheme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costs'!$D$51:$D$64</c:f>
              <c:numCache>
                <c:formatCode>General</c:formatCode>
                <c:ptCount val="14"/>
                <c:pt idx="10" formatCode="0.0%">
                  <c:v>-7.5999999999999983E-4</c:v>
                </c:pt>
                <c:pt idx="11" formatCode="0.0%">
                  <c:v>-9.4999999999999978E-4</c:v>
                </c:pt>
                <c:pt idx="12" formatCode="0.0%">
                  <c:v>-9.4999999999999978E-4</c:v>
                </c:pt>
                <c:pt idx="13" formatCode="0.0%">
                  <c:v>-9.4999999999999978E-4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BB-4341-9C72-AB170D6130E0}"/>
            </c:ext>
          </c:extLst>
        </c:ser>
        <c:ser>
          <c:idx val="6"/>
          <c:order val="6"/>
          <c:tx>
            <c:strRef>
              <c:f>'School costs'!$H$50</c:f>
              <c:strCache>
                <c:ptCount val="1"/>
                <c:pt idx="0">
                  <c:v>Special needs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costs'!$H$51:$H$64</c:f>
              <c:numCache>
                <c:formatCode>General</c:formatCode>
                <c:ptCount val="14"/>
                <c:pt idx="6" formatCode="0.0%">
                  <c:v>1E-3</c:v>
                </c:pt>
                <c:pt idx="7" formatCode="0.0%">
                  <c:v>2E-3</c:v>
                </c:pt>
                <c:pt idx="8" formatCode="0.0%">
                  <c:v>3.0000000000000001E-3</c:v>
                </c:pt>
                <c:pt idx="9" formatCode="0.0%">
                  <c:v>4.0000000000000001E-3</c:v>
                </c:pt>
                <c:pt idx="10" formatCode="0.0%">
                  <c:v>5.0000000000000001E-3</c:v>
                </c:pt>
                <c:pt idx="11" formatCode="0.0%">
                  <c:v>6.0000000000000001E-3</c:v>
                </c:pt>
                <c:pt idx="12" formatCode="0.0%">
                  <c:v>7.0000000000000001E-3</c:v>
                </c:pt>
                <c:pt idx="13" formatCode="0.0%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BB-4341-9C72-AB170D613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912720"/>
        <c:axId val="189683424"/>
      </c:barChart>
      <c:catAx>
        <c:axId val="4191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3424"/>
        <c:crosses val="autoZero"/>
        <c:auto val="1"/>
        <c:lblAlgn val="ctr"/>
        <c:lblOffset val="100"/>
        <c:noMultiLvlLbl val="0"/>
      </c:catAx>
      <c:valAx>
        <c:axId val="18968342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cost</a:t>
                </a:r>
                <a:r>
                  <a:rPr lang="en-GB" baseline="0"/>
                  <a:t> </a:t>
                </a:r>
                <a:r>
                  <a:rPr lang="en-GB"/>
                  <a:t>pressure (%)</a:t>
                </a:r>
              </a:p>
            </c:rich>
          </c:tx>
          <c:layout>
            <c:manualLayout>
              <c:xMode val="edge"/>
              <c:yMode val="edge"/>
              <c:x val="7.2224782025974196E-2"/>
              <c:y val="7.26933693911842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053003188651004E-2"/>
          <c:y val="0.85846706834297648"/>
          <c:w val="0.40106754734170624"/>
          <c:h val="0.1228031061034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605DFA-3195-4208-A8C3-CB9564B232B3}">
  <sheetPr/>
  <sheetViews>
    <sheetView tabSelected="1" zoomScale="81" workbookViewId="0" zoomToFit="1"/>
  </sheetViews>
  <pageMargins left="0.7" right="0.7" top="0.75" bottom="0.75" header="0.3" footer="0.3"/>
  <pageSetup paperSize="9" orientation="portrait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185370" cy="9219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C4E8B-B610-47B6-98C3-E001F03022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o.org.uk/wp-content/uploads/2016/12/Financial-sustainability-of-schools.pdf" TargetMode="External"/><Relationship Id="rId2" Type="http://schemas.openxmlformats.org/officeDocument/2006/relationships/hyperlink" Target="https://assets.publishing.service.gov.uk/government/uploads/system/uploads/attachment_data/file/961096/Schools_costs_technical_note_January_2021.pdf" TargetMode="External"/><Relationship Id="rId1" Type="http://schemas.openxmlformats.org/officeDocument/2006/relationships/hyperlink" Target="https://assets.publishing.service.gov.uk/government/uploads/system/uploads/attachment_data/file/678439/Schools_costs_technical_note.pdf" TargetMode="External"/><Relationship Id="rId6" Type="http://schemas.openxmlformats.org/officeDocument/2006/relationships/hyperlink" Target="https://assets.publishing.service.gov.uk/government/uploads/system/uploads/attachment_data/file/1087229/GDP_Deflators_Qtrly_National_Accounts_June_2022_update.xlsx" TargetMode="External"/><Relationship Id="rId5" Type="http://schemas.openxmlformats.org/officeDocument/2006/relationships/hyperlink" Target="https://assets.publishing.service.gov.uk/government/uploads/system/uploads/attachment_data/file/774325/Schools_costs_technical_note_Jan_2019.pdf" TargetMode="External"/><Relationship Id="rId4" Type="http://schemas.openxmlformats.org/officeDocument/2006/relationships/hyperlink" Target="https://assets.publishing.service.gov.uk/government/uploads/system/uploads/attachment_data/file/1060707/Government_evidence_to_the_STRB_2022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s.gov.uk/file?uri=/economy/grossdomesticproductgdp/datasets/uksecondestimateofgdpdatatables/quarter1jantomar2022quarterlynationalaccounts/quarterlynationalaccountsdatatables1.xls" TargetMode="External"/><Relationship Id="rId3" Type="http://schemas.openxmlformats.org/officeDocument/2006/relationships/hyperlink" Target="https://obr.uk/efo/economic-and-fiscal-outlook-march-2022/" TargetMode="External"/><Relationship Id="rId7" Type="http://schemas.openxmlformats.org/officeDocument/2006/relationships/hyperlink" Target="https://www.ons.gov.uk/file?uri=/economy/grossdomesticproductgdp/datasets/uksecondestimateofgdpdatatables/quarter1jantomar2022quarterlynationalaccounts/quarterlynationalaccountsdatatables1.xls" TargetMode="External"/><Relationship Id="rId2" Type="http://schemas.openxmlformats.org/officeDocument/2006/relationships/hyperlink" Target="https://www.gov.uk/government/publications/gross-domestic-product-gdp-deflators-user-guide" TargetMode="External"/><Relationship Id="rId1" Type="http://schemas.openxmlformats.org/officeDocument/2006/relationships/hyperlink" Target="https://www.gov.uk/government/publications/how-to-use-the-gdp-deflator-series-practical-examples" TargetMode="External"/><Relationship Id="rId6" Type="http://schemas.openxmlformats.org/officeDocument/2006/relationships/hyperlink" Target="https://www.ons.gov.uk/file?uri=/economy/grossdomesticproductgdp/datasets/uksecondestimateofgdpdatatables/quarter1jantomar2022quarterlynationalaccounts/quarterlynationalaccountsdatatables1.xls" TargetMode="External"/><Relationship Id="rId5" Type="http://schemas.openxmlformats.org/officeDocument/2006/relationships/hyperlink" Target="https://www.ons.gov.uk/file?uri=/economy/grossdomesticproductgdp/datasets/uksecondestimateofgdpdatatables/quarter1jantomar2022quarterlynationalaccounts/quarterlynationalaccountsdatatables1.xls" TargetMode="External"/><Relationship Id="rId4" Type="http://schemas.openxmlformats.org/officeDocument/2006/relationships/hyperlink" Target="https://obr.uk/efo/economic-and-fiscal-outlook-march-2022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4F63-CB59-4CED-B26A-EB78FEE469B5}">
  <sheetPr>
    <outlinePr summaryBelow="0" summaryRight="0"/>
  </sheetPr>
  <dimension ref="A1:Z84"/>
  <sheetViews>
    <sheetView workbookViewId="0"/>
  </sheetViews>
  <sheetFormatPr defaultColWidth="14.42578125" defaultRowHeight="15" customHeight="1" x14ac:dyDescent="0.25"/>
  <cols>
    <col min="1" max="7" width="14.42578125" style="2"/>
    <col min="8" max="9" width="20.28515625" style="2" bestFit="1" customWidth="1"/>
    <col min="10" max="16384" width="14.42578125" style="2"/>
  </cols>
  <sheetData>
    <row r="1" spans="1:26" ht="31.5" x14ac:dyDescent="0.5">
      <c r="A1" s="1" t="s">
        <v>184</v>
      </c>
      <c r="B1" s="1"/>
      <c r="C1" s="1"/>
    </row>
    <row r="2" spans="1:26" ht="60" x14ac:dyDescent="0.25">
      <c r="A2" s="3" t="s">
        <v>0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6" x14ac:dyDescent="0.25">
      <c r="A3" s="14" t="s">
        <v>2</v>
      </c>
      <c r="B3" s="7">
        <v>1.7000000000000001E-2</v>
      </c>
      <c r="C3" s="7">
        <v>4.0000000000000001E-3</v>
      </c>
      <c r="D3" s="7">
        <v>8.9999999999999993E-3</v>
      </c>
      <c r="E3" s="7">
        <v>0</v>
      </c>
      <c r="F3" s="7">
        <v>3.0000000000000001E-3</v>
      </c>
      <c r="G3" s="7">
        <v>3.4000000000000002E-2</v>
      </c>
    </row>
    <row r="4" spans="1:26" x14ac:dyDescent="0.25">
      <c r="A4" s="14" t="s">
        <v>3</v>
      </c>
      <c r="B4" s="7">
        <v>1.7999999999999999E-2</v>
      </c>
      <c r="C4" s="7">
        <v>4.0000000000000001E-3</v>
      </c>
      <c r="D4" s="7">
        <v>0.02</v>
      </c>
      <c r="E4" s="7">
        <v>4.0000000000000001E-3</v>
      </c>
      <c r="F4" s="7">
        <v>7.0000000000000001E-3</v>
      </c>
      <c r="G4" s="7">
        <v>5.2999999999999999E-2</v>
      </c>
    </row>
    <row r="5" spans="1:26" x14ac:dyDescent="0.25">
      <c r="A5" s="14" t="s">
        <v>4</v>
      </c>
      <c r="B5" s="7">
        <v>1.7999999999999999E-2</v>
      </c>
      <c r="C5" s="7">
        <v>4.0000000000000001E-3</v>
      </c>
      <c r="D5" s="7">
        <v>3.1E-2</v>
      </c>
      <c r="E5" s="7">
        <v>4.0000000000000001E-3</v>
      </c>
      <c r="F5" s="7">
        <v>1.2E-2</v>
      </c>
      <c r="G5" s="7">
        <v>6.9000000000000006E-2</v>
      </c>
    </row>
    <row r="6" spans="1:26" x14ac:dyDescent="0.25">
      <c r="A6" s="8"/>
    </row>
    <row r="7" spans="1:26" ht="31.5" x14ac:dyDescent="0.5">
      <c r="A7" s="1" t="s">
        <v>180</v>
      </c>
    </row>
    <row r="8" spans="1:26" ht="45" x14ac:dyDescent="0.25">
      <c r="A8" s="9"/>
      <c r="B8" s="4" t="s">
        <v>177</v>
      </c>
      <c r="C8" s="4" t="s">
        <v>178</v>
      </c>
      <c r="D8" s="4" t="s">
        <v>179</v>
      </c>
    </row>
    <row r="9" spans="1:26" ht="30" x14ac:dyDescent="0.25">
      <c r="A9" s="11" t="s">
        <v>181</v>
      </c>
      <c r="B9" s="10">
        <v>0.53</v>
      </c>
      <c r="C9" s="10">
        <v>0.28000000000000003</v>
      </c>
      <c r="D9" s="78">
        <f>1-SUM(B9:C9)</f>
        <v>0.18999999999999995</v>
      </c>
    </row>
    <row r="10" spans="1:26" x14ac:dyDescent="0.25">
      <c r="A10" s="11" t="s">
        <v>182</v>
      </c>
      <c r="B10" s="10">
        <f>B9/SUM($B9:$C9)</f>
        <v>0.65432098765432101</v>
      </c>
      <c r="C10" s="10">
        <f>C9/SUM($B9:$C9)</f>
        <v>0.34567901234567905</v>
      </c>
    </row>
    <row r="12" spans="1:26" ht="31.5" x14ac:dyDescent="0.5">
      <c r="A12" s="1" t="s">
        <v>182</v>
      </c>
      <c r="B12" s="1"/>
    </row>
    <row r="13" spans="1:26" ht="45" x14ac:dyDescent="0.25">
      <c r="A13" s="9" t="s">
        <v>0</v>
      </c>
      <c r="B13" s="4" t="s">
        <v>25</v>
      </c>
      <c r="C13" s="4" t="s">
        <v>26</v>
      </c>
      <c r="D13" s="4" t="s">
        <v>18</v>
      </c>
      <c r="E13" s="4" t="s">
        <v>13</v>
      </c>
      <c r="F13" s="4" t="s">
        <v>14</v>
      </c>
      <c r="G13" s="4" t="s">
        <v>15</v>
      </c>
      <c r="H13" s="5"/>
      <c r="I13" s="5"/>
      <c r="J13" s="5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83" t="s">
        <v>57</v>
      </c>
      <c r="B14" s="7">
        <v>2.3E-2</v>
      </c>
      <c r="C14" s="84"/>
      <c r="D14" s="84"/>
      <c r="E14" s="84"/>
      <c r="F14" s="84"/>
      <c r="G14" s="84"/>
      <c r="H14" s="5"/>
      <c r="I14" s="5"/>
      <c r="J14" s="5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83" t="s">
        <v>55</v>
      </c>
      <c r="B15" s="7">
        <v>2.3E-2</v>
      </c>
      <c r="C15" s="7">
        <f t="shared" ref="C15:C20" si="0">(B15*7+B14*5)/12</f>
        <v>2.3000000000000003E-2</v>
      </c>
      <c r="D15" s="7">
        <v>0</v>
      </c>
      <c r="E15" s="7">
        <f t="shared" ref="E15:E20" si="1">C15*B$10+D15*C$10</f>
        <v>1.5049382716049385E-2</v>
      </c>
      <c r="F15" s="85">
        <f>E15</f>
        <v>1.5049382716049385E-2</v>
      </c>
      <c r="G15" s="7">
        <f t="shared" ref="G15:G23" si="2">F15*0.81</f>
        <v>1.2190000000000003E-2</v>
      </c>
      <c r="H15" s="5"/>
      <c r="I15" s="5"/>
      <c r="J15" s="5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83" t="s">
        <v>53</v>
      </c>
      <c r="B16" s="7">
        <v>0</v>
      </c>
      <c r="C16" s="7">
        <f t="shared" si="0"/>
        <v>9.5833333333333326E-3</v>
      </c>
      <c r="D16" s="7">
        <v>0</v>
      </c>
      <c r="E16" s="7">
        <f t="shared" si="1"/>
        <v>6.2705761316872426E-3</v>
      </c>
      <c r="F16" s="7">
        <f t="shared" ref="F16:F23" si="3">(1+F15)*(1+E16)-1</f>
        <v>2.1414327147792456E-2</v>
      </c>
      <c r="G16" s="7">
        <f t="shared" si="2"/>
        <v>1.7345604989711889E-2</v>
      </c>
      <c r="H16" s="5"/>
      <c r="I16" s="5"/>
      <c r="J16" s="5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83" t="s">
        <v>52</v>
      </c>
      <c r="B17" s="7">
        <v>0</v>
      </c>
      <c r="C17" s="7">
        <f t="shared" si="0"/>
        <v>0</v>
      </c>
      <c r="D17" s="7">
        <v>0</v>
      </c>
      <c r="E17" s="7">
        <f t="shared" si="1"/>
        <v>0</v>
      </c>
      <c r="F17" s="7">
        <f t="shared" si="3"/>
        <v>2.1414327147792456E-2</v>
      </c>
      <c r="G17" s="7">
        <f t="shared" si="2"/>
        <v>1.7345604989711889E-2</v>
      </c>
      <c r="H17" s="5"/>
      <c r="I17" s="5"/>
      <c r="J17" s="5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83" t="s">
        <v>51</v>
      </c>
      <c r="B18" s="7">
        <v>0.01</v>
      </c>
      <c r="C18" s="7">
        <f t="shared" si="0"/>
        <v>5.8333333333333336E-3</v>
      </c>
      <c r="D18" s="7">
        <v>1.0000000000000675E-2</v>
      </c>
      <c r="E18" s="7">
        <f t="shared" si="1"/>
        <v>7.2736625514405635E-3</v>
      </c>
      <c r="F18" s="7">
        <f t="shared" si="3"/>
        <v>2.8843750288672032E-2</v>
      </c>
      <c r="G18" s="7">
        <f t="shared" si="2"/>
        <v>2.3363437733824346E-2</v>
      </c>
      <c r="H18" s="5"/>
      <c r="I18" s="5"/>
      <c r="J18" s="5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83" t="s">
        <v>50</v>
      </c>
      <c r="B19" s="7">
        <v>0.01</v>
      </c>
      <c r="C19" s="7">
        <f t="shared" si="0"/>
        <v>0.01</v>
      </c>
      <c r="D19" s="7">
        <v>3.1158049052605108E-2</v>
      </c>
      <c r="E19" s="7">
        <f t="shared" si="1"/>
        <v>1.7313893499665965E-2</v>
      </c>
      <c r="F19" s="7">
        <f t="shared" si="3"/>
        <v>4.6657041408967093E-2</v>
      </c>
      <c r="G19" s="7">
        <f t="shared" si="2"/>
        <v>3.779220354126335E-2</v>
      </c>
      <c r="H19" s="5"/>
      <c r="I19" s="5"/>
      <c r="J19" s="5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11" t="s">
        <v>1</v>
      </c>
      <c r="B20" s="7">
        <v>0.01</v>
      </c>
      <c r="C20" s="7">
        <f t="shared" si="0"/>
        <v>0.01</v>
      </c>
      <c r="D20" s="7">
        <v>0</v>
      </c>
      <c r="E20" s="7">
        <f t="shared" si="1"/>
        <v>6.5432098765432099E-3</v>
      </c>
      <c r="F20" s="7">
        <f t="shared" si="3"/>
        <v>5.3505538099667849E-2</v>
      </c>
      <c r="G20" s="7">
        <f t="shared" si="2"/>
        <v>4.3339485860730963E-2</v>
      </c>
    </row>
    <row r="21" spans="1:26" x14ac:dyDescent="0.25">
      <c r="A21" s="11" t="str">
        <f>A3</f>
        <v>2016-17</v>
      </c>
      <c r="B21" s="7">
        <v>0.01</v>
      </c>
      <c r="C21" s="7">
        <f>(B21*7+B20*5)/12</f>
        <v>0.01</v>
      </c>
      <c r="D21" s="7">
        <v>1.3546672214901356E-2</v>
      </c>
      <c r="E21" s="7">
        <f t="shared" ref="E21:E29" si="4">C21*B$10+D21*C$10</f>
        <v>1.1226010148360964E-2</v>
      </c>
      <c r="F21" s="7">
        <f t="shared" si="3"/>
        <v>6.5332201961729286E-2</v>
      </c>
      <c r="G21" s="7">
        <f t="shared" si="2"/>
        <v>5.2919083589000722E-2</v>
      </c>
    </row>
    <row r="22" spans="1:26" x14ac:dyDescent="0.25">
      <c r="A22" s="11" t="str">
        <f>A4</f>
        <v>2017-18</v>
      </c>
      <c r="B22" s="7">
        <v>1.2E-2</v>
      </c>
      <c r="C22" s="7">
        <f t="shared" ref="C22:C29" si="5">(B22*7+B21*5)/12</f>
        <v>1.1166666666666667E-2</v>
      </c>
      <c r="D22" s="7">
        <v>1.2937595115085632E-2</v>
      </c>
      <c r="E22" s="7">
        <f t="shared" si="4"/>
        <v>1.1778839463651002E-2</v>
      </c>
      <c r="F22" s="7">
        <f t="shared" si="3"/>
        <v>7.7880578944094392E-2</v>
      </c>
      <c r="G22" s="7">
        <f t="shared" si="2"/>
        <v>6.3083268944716456E-2</v>
      </c>
    </row>
    <row r="23" spans="1:26" x14ac:dyDescent="0.25">
      <c r="A23" s="11" t="str">
        <f>A5</f>
        <v>2018-19</v>
      </c>
      <c r="B23" s="7">
        <v>2.7E-2</v>
      </c>
      <c r="C23" s="7">
        <f t="shared" si="5"/>
        <v>2.0750000000000001E-2</v>
      </c>
      <c r="D23" s="7">
        <v>3.6592744449622572E-2</v>
      </c>
      <c r="E23" s="7">
        <f t="shared" si="4"/>
        <v>2.6226504254190521E-2</v>
      </c>
      <c r="F23" s="7">
        <f t="shared" si="3"/>
        <v>0.10614961853328109</v>
      </c>
      <c r="G23" s="7">
        <f t="shared" si="2"/>
        <v>8.5981191011957683E-2</v>
      </c>
    </row>
    <row r="24" spans="1:26" x14ac:dyDescent="0.25">
      <c r="A24" s="11" t="s">
        <v>5</v>
      </c>
      <c r="B24" s="7">
        <v>2.9000000000000001E-2</v>
      </c>
      <c r="C24" s="7">
        <f t="shared" si="5"/>
        <v>2.816666666666667E-2</v>
      </c>
      <c r="D24" s="7">
        <v>3.6537684607055976E-2</v>
      </c>
      <c r="E24" s="7">
        <f t="shared" si="4"/>
        <v>3.1060351880628407E-2</v>
      </c>
      <c r="F24" s="7">
        <f t="shared" ref="F24:F29" si="6">(1+F23)*(1+E24)-1</f>
        <v>0.1405070149175478</v>
      </c>
      <c r="G24" s="7">
        <f t="shared" ref="G24:G29" si="7">F24*0.81</f>
        <v>0.11381068208321372</v>
      </c>
    </row>
    <row r="25" spans="1:26" x14ac:dyDescent="0.25">
      <c r="A25" s="11" t="s">
        <v>19</v>
      </c>
      <c r="B25" s="7">
        <v>3.1E-2</v>
      </c>
      <c r="C25" s="7">
        <f t="shared" si="5"/>
        <v>3.0166666666666665E-2</v>
      </c>
      <c r="D25" s="7">
        <v>2.7502403945802945E-2</v>
      </c>
      <c r="E25" s="7">
        <f t="shared" si="4"/>
        <v>2.9245686960689084E-2</v>
      </c>
      <c r="F25" s="7">
        <f t="shared" si="6"/>
        <v>0.17386192605229644</v>
      </c>
      <c r="G25" s="7">
        <f t="shared" si="7"/>
        <v>0.14082816010236013</v>
      </c>
    </row>
    <row r="26" spans="1:26" x14ac:dyDescent="0.25">
      <c r="A26" s="11" t="s">
        <v>20</v>
      </c>
      <c r="B26" s="7">
        <v>0</v>
      </c>
      <c r="C26" s="7">
        <f t="shared" si="5"/>
        <v>1.2916666666666667E-2</v>
      </c>
      <c r="D26" s="7">
        <v>1.7726922568549464E-2</v>
      </c>
      <c r="E26" s="7">
        <f t="shared" si="4"/>
        <v>1.4579471175959487E-2</v>
      </c>
      <c r="F26" s="7">
        <f t="shared" si="6"/>
        <v>0.19097621216773208</v>
      </c>
      <c r="G26" s="7">
        <f t="shared" si="7"/>
        <v>0.15469073185586299</v>
      </c>
    </row>
    <row r="27" spans="1:26" x14ac:dyDescent="0.25">
      <c r="A27" s="11" t="s">
        <v>21</v>
      </c>
      <c r="B27" s="88">
        <v>3.9E-2</v>
      </c>
      <c r="C27" s="88">
        <f t="shared" si="5"/>
        <v>2.2750000000000003E-2</v>
      </c>
      <c r="D27" s="88">
        <v>0</v>
      </c>
      <c r="E27" s="88">
        <f t="shared" si="4"/>
        <v>1.4885802469135805E-2</v>
      </c>
      <c r="F27" s="88">
        <f t="shared" si="6"/>
        <v>0.20870484880750051</v>
      </c>
      <c r="G27" s="88">
        <f t="shared" si="7"/>
        <v>0.16905092753407541</v>
      </c>
      <c r="I27" s="80" t="s">
        <v>198</v>
      </c>
    </row>
    <row r="28" spans="1:26" x14ac:dyDescent="0.25">
      <c r="A28" s="11" t="s">
        <v>191</v>
      </c>
      <c r="B28" s="88">
        <v>2.5999999999999999E-2</v>
      </c>
      <c r="C28" s="88">
        <f t="shared" si="5"/>
        <v>3.1416666666666669E-2</v>
      </c>
      <c r="D28" s="88">
        <v>0.02</v>
      </c>
      <c r="E28" s="88">
        <f t="shared" si="4"/>
        <v>2.7470164609053504E-2</v>
      </c>
      <c r="F28" s="88">
        <f t="shared" si="6"/>
        <v>0.24190816996800391</v>
      </c>
      <c r="G28" s="88">
        <f t="shared" si="7"/>
        <v>0.19594561767408317</v>
      </c>
      <c r="I28" s="80"/>
    </row>
    <row r="29" spans="1:26" x14ac:dyDescent="0.25">
      <c r="A29" s="11" t="s">
        <v>192</v>
      </c>
      <c r="B29" s="88">
        <v>0.02</v>
      </c>
      <c r="C29" s="88">
        <f t="shared" si="5"/>
        <v>2.2500000000000003E-2</v>
      </c>
      <c r="D29" s="88">
        <v>0.02</v>
      </c>
      <c r="E29" s="88">
        <f t="shared" si="4"/>
        <v>2.1635802469135806E-2</v>
      </c>
      <c r="F29" s="88">
        <f t="shared" si="6"/>
        <v>0.2687778498182376</v>
      </c>
      <c r="G29" s="88">
        <f t="shared" si="7"/>
        <v>0.21771005835277246</v>
      </c>
      <c r="I29" s="80"/>
    </row>
    <row r="30" spans="1:26" x14ac:dyDescent="0.25">
      <c r="A30" s="8"/>
    </row>
    <row r="31" spans="1:26" ht="31.5" x14ac:dyDescent="0.5">
      <c r="A31" s="1" t="s">
        <v>179</v>
      </c>
      <c r="B31" s="1"/>
    </row>
    <row r="32" spans="1:26" ht="45" x14ac:dyDescent="0.25">
      <c r="A32" s="3" t="s">
        <v>0</v>
      </c>
      <c r="B32" s="4" t="s">
        <v>24</v>
      </c>
      <c r="C32" s="4" t="s">
        <v>16</v>
      </c>
      <c r="D32" s="4" t="s">
        <v>15</v>
      </c>
      <c r="E32" s="5"/>
      <c r="F32" s="5"/>
      <c r="G32" s="5"/>
      <c r="H32" s="5"/>
      <c r="I32" s="5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25">
      <c r="A33" s="83" t="s">
        <v>55</v>
      </c>
      <c r="B33" s="12">
        <f>'30062022 deflator update'!D63/100</f>
        <v>1.6675926999554079E-2</v>
      </c>
      <c r="C33" s="7">
        <f>B33</f>
        <v>1.6675926999554079E-2</v>
      </c>
      <c r="D33" s="7">
        <f t="shared" ref="D33:D38" si="8">C33*$D$9</f>
        <v>3.1684261299152741E-3</v>
      </c>
      <c r="E33" s="5"/>
      <c r="F33" s="5"/>
      <c r="G33" s="5"/>
      <c r="H33" s="5"/>
      <c r="I33" s="5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5">
      <c r="A34" s="83" t="s">
        <v>53</v>
      </c>
      <c r="B34" s="12">
        <f>'30062022 deflator update'!D64/100</f>
        <v>1.5105123368213205E-2</v>
      </c>
      <c r="C34" s="7">
        <f t="shared" ref="C34:C39" si="9">(1+C33)*(1+B34)-1</f>
        <v>3.2032942302374634E-2</v>
      </c>
      <c r="D34" s="7">
        <f t="shared" si="8"/>
        <v>6.0862590374511786E-3</v>
      </c>
      <c r="E34" s="5"/>
      <c r="F34" s="5"/>
      <c r="G34" s="5"/>
      <c r="H34" s="5"/>
      <c r="I34" s="5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25">
      <c r="A35" s="83" t="s">
        <v>52</v>
      </c>
      <c r="B35" s="12">
        <f>'30062022 deflator update'!D65/100</f>
        <v>2.0164007012590902E-2</v>
      </c>
      <c r="C35" s="7">
        <f t="shared" si="9"/>
        <v>5.2842861788184425E-2</v>
      </c>
      <c r="D35" s="7">
        <f t="shared" si="8"/>
        <v>1.0040143739755038E-2</v>
      </c>
      <c r="E35" s="5"/>
      <c r="F35" s="5"/>
      <c r="G35" s="5"/>
      <c r="H35" s="5"/>
      <c r="I35" s="5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25">
      <c r="A36" s="83" t="s">
        <v>51</v>
      </c>
      <c r="B36" s="12">
        <f>'30062022 deflator update'!D66/100</f>
        <v>2.2905713352991675E-2</v>
      </c>
      <c r="C36" s="7">
        <f t="shared" si="9"/>
        <v>7.6958978586048055E-2</v>
      </c>
      <c r="D36" s="7">
        <f t="shared" si="8"/>
        <v>1.4622205931349126E-2</v>
      </c>
      <c r="E36" s="5"/>
      <c r="F36" s="5"/>
      <c r="G36" s="5"/>
      <c r="H36" s="5"/>
      <c r="I36" s="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25">
      <c r="A37" s="83" t="s">
        <v>50</v>
      </c>
      <c r="B37" s="12">
        <f>'30062022 deflator update'!D67/100</f>
        <v>1.1520679173064687E-2</v>
      </c>
      <c r="C37" s="7">
        <f t="shared" si="9"/>
        <v>8.936627746088921E-2</v>
      </c>
      <c r="D37" s="7">
        <f t="shared" si="8"/>
        <v>1.6979592717568943E-2</v>
      </c>
      <c r="E37" s="5"/>
      <c r="F37" s="5"/>
      <c r="G37" s="5"/>
      <c r="H37" s="5"/>
      <c r="I37" s="5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25">
      <c r="A38" s="11" t="s">
        <v>1</v>
      </c>
      <c r="B38" s="12">
        <f>'30062022 deflator update'!D68/100</f>
        <v>6.2036054339814359E-3</v>
      </c>
      <c r="C38" s="7">
        <f t="shared" si="9"/>
        <v>9.6124276019341703E-2</v>
      </c>
      <c r="D38" s="7">
        <f t="shared" si="8"/>
        <v>1.8263612443674918E-2</v>
      </c>
      <c r="E38" s="5"/>
      <c r="F38" s="5"/>
      <c r="G38" s="5"/>
      <c r="H38" s="5"/>
      <c r="I38" s="5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25">
      <c r="A39" s="14" t="str">
        <f t="shared" ref="A39:A44" si="10">A21</f>
        <v>2016-17</v>
      </c>
      <c r="B39" s="12">
        <f>'30062022 deflator update'!D69/100</f>
        <v>2.2364487488633279E-2</v>
      </c>
      <c r="C39" s="7">
        <f t="shared" si="9"/>
        <v>0.12063853367636357</v>
      </c>
      <c r="D39" s="7">
        <f>C39*$D$9</f>
        <v>2.2921321398509071E-2</v>
      </c>
    </row>
    <row r="40" spans="1:25" x14ac:dyDescent="0.25">
      <c r="A40" s="14" t="str">
        <f t="shared" si="10"/>
        <v>2017-18</v>
      </c>
      <c r="B40" s="12">
        <f>'30062022 deflator update'!D70/100</f>
        <v>1.7221307601009268E-2</v>
      </c>
      <c r="C40" s="7">
        <f t="shared" ref="C40:C47" si="11">(1+C39)*(1+B40)-1</f>
        <v>0.13993739457434828</v>
      </c>
      <c r="D40" s="7">
        <f t="shared" ref="D40:D47" si="12">C40*$D$9</f>
        <v>2.6588104969126166E-2</v>
      </c>
    </row>
    <row r="41" spans="1:25" x14ac:dyDescent="0.25">
      <c r="A41" s="14" t="str">
        <f t="shared" si="10"/>
        <v>2018-19</v>
      </c>
      <c r="B41" s="12">
        <f>'30062022 deflator update'!D71/100</f>
        <v>1.951747606031003E-2</v>
      </c>
      <c r="C41" s="7">
        <f t="shared" si="11"/>
        <v>0.16218609538320528</v>
      </c>
      <c r="D41" s="7">
        <f t="shared" si="12"/>
        <v>3.0815358122808993E-2</v>
      </c>
    </row>
    <row r="42" spans="1:25" x14ac:dyDescent="0.25">
      <c r="A42" s="14" t="str">
        <f t="shared" si="10"/>
        <v>2019-20</v>
      </c>
      <c r="B42" s="12">
        <f>'30062022 deflator update'!D72/100</f>
        <v>2.2714515086421954E-2</v>
      </c>
      <c r="C42" s="7">
        <f t="shared" si="11"/>
        <v>0.18858458898001684</v>
      </c>
      <c r="D42" s="7">
        <f t="shared" si="12"/>
        <v>3.5831071906203188E-2</v>
      </c>
    </row>
    <row r="43" spans="1:25" x14ac:dyDescent="0.25">
      <c r="A43" s="14" t="str">
        <f t="shared" si="10"/>
        <v>2020-21</v>
      </c>
      <c r="B43" s="12">
        <f>'30062022 deflator update'!D73/100</f>
        <v>5.6459970123658214E-2</v>
      </c>
      <c r="C43" s="7">
        <f t="shared" si="11"/>
        <v>0.25569203936326912</v>
      </c>
      <c r="D43" s="7">
        <f t="shared" si="12"/>
        <v>4.8581487479021121E-2</v>
      </c>
      <c r="F43" s="91"/>
      <c r="G43" s="91"/>
      <c r="H43" s="91"/>
      <c r="I43" s="91"/>
    </row>
    <row r="44" spans="1:25" x14ac:dyDescent="0.25">
      <c r="A44" s="14" t="str">
        <f t="shared" si="10"/>
        <v>2021-22</v>
      </c>
      <c r="B44" s="12">
        <f>'30062022 deflator update'!D74/100</f>
        <v>-2.2079854413832476E-3</v>
      </c>
      <c r="C44" s="7">
        <f t="shared" si="11"/>
        <v>0.25291948962149413</v>
      </c>
      <c r="D44" s="7">
        <f t="shared" si="12"/>
        <v>4.8054703028083873E-2</v>
      </c>
      <c r="F44" s="91"/>
      <c r="G44" s="91"/>
      <c r="H44" s="91"/>
      <c r="I44" s="91"/>
    </row>
    <row r="45" spans="1:25" x14ac:dyDescent="0.25">
      <c r="A45" s="14" t="s">
        <v>21</v>
      </c>
      <c r="B45" s="12">
        <f>'30062022 deflator update'!D75/100</f>
        <v>4.0544779739719816E-2</v>
      </c>
      <c r="C45" s="7">
        <f t="shared" si="11"/>
        <v>0.30371883435979985</v>
      </c>
      <c r="D45" s="7">
        <f t="shared" si="12"/>
        <v>5.7706578528361953E-2</v>
      </c>
    </row>
    <row r="46" spans="1:25" x14ac:dyDescent="0.25">
      <c r="A46" s="11" t="s">
        <v>191</v>
      </c>
      <c r="B46" s="12">
        <f>'30062022 deflator update'!D76/100</f>
        <v>2.4102219173580908E-2</v>
      </c>
      <c r="C46" s="7">
        <f t="shared" si="11"/>
        <v>0.33514135144626511</v>
      </c>
      <c r="D46" s="7">
        <f t="shared" si="12"/>
        <v>6.3676856774790347E-2</v>
      </c>
    </row>
    <row r="47" spans="1:25" x14ac:dyDescent="0.25">
      <c r="A47" s="11" t="s">
        <v>192</v>
      </c>
      <c r="B47" s="12">
        <f>'30062022 deflator update'!D77/100</f>
        <v>1.8543270561598879E-2</v>
      </c>
      <c r="C47" s="7">
        <f t="shared" si="11"/>
        <v>0.35989923876411201</v>
      </c>
      <c r="D47" s="7">
        <f t="shared" si="12"/>
        <v>6.8380855365181265E-2</v>
      </c>
    </row>
    <row r="49" spans="1:25" ht="31.5" x14ac:dyDescent="0.5">
      <c r="A49" s="1" t="s">
        <v>185</v>
      </c>
      <c r="B49" s="1"/>
    </row>
    <row r="50" spans="1:25" ht="60" x14ac:dyDescent="0.25">
      <c r="A50" s="3" t="s">
        <v>0</v>
      </c>
      <c r="B50" s="4" t="s">
        <v>7</v>
      </c>
      <c r="C50" s="4" t="s">
        <v>8</v>
      </c>
      <c r="D50" s="4" t="s">
        <v>183</v>
      </c>
      <c r="E50" s="4" t="s">
        <v>9</v>
      </c>
      <c r="F50" s="4" t="s">
        <v>10</v>
      </c>
      <c r="G50" s="4" t="s">
        <v>11</v>
      </c>
      <c r="H50" s="4" t="s">
        <v>190</v>
      </c>
      <c r="I50" s="4" t="s">
        <v>12</v>
      </c>
      <c r="J50" s="13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25">
      <c r="A51" s="83" t="s">
        <v>55</v>
      </c>
      <c r="B51" s="84"/>
      <c r="C51" s="84"/>
      <c r="D51" s="84"/>
      <c r="E51" s="7">
        <f t="shared" ref="E51:E56" si="13">G15</f>
        <v>1.2190000000000003E-2</v>
      </c>
      <c r="F51" s="84"/>
      <c r="G51" s="7">
        <f t="shared" ref="G51:G56" si="14">D33</f>
        <v>3.1684261299152741E-3</v>
      </c>
      <c r="H51" s="84"/>
      <c r="I51" s="7">
        <f t="shared" ref="I51:I56" si="15">SUM(B51:H51)</f>
        <v>1.5358426129915278E-2</v>
      </c>
      <c r="J51" s="13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25">
      <c r="A52" s="83" t="s">
        <v>53</v>
      </c>
      <c r="B52" s="7">
        <v>5.0000000000000001E-3</v>
      </c>
      <c r="C52" s="84"/>
      <c r="D52" s="84"/>
      <c r="E52" s="7">
        <f t="shared" si="13"/>
        <v>1.7345604989711889E-2</v>
      </c>
      <c r="F52" s="84"/>
      <c r="G52" s="7">
        <f t="shared" si="14"/>
        <v>6.0862590374511786E-3</v>
      </c>
      <c r="H52" s="84"/>
      <c r="I52" s="7">
        <f t="shared" si="15"/>
        <v>2.8431864027163068E-2</v>
      </c>
      <c r="J52" s="1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25">
      <c r="A53" s="83" t="s">
        <v>52</v>
      </c>
      <c r="B53" s="7">
        <v>5.0000000000000001E-3</v>
      </c>
      <c r="C53" s="84"/>
      <c r="D53" s="84"/>
      <c r="E53" s="7">
        <f t="shared" si="13"/>
        <v>1.7345604989711889E-2</v>
      </c>
      <c r="F53" s="84"/>
      <c r="G53" s="7">
        <f t="shared" si="14"/>
        <v>1.0040143739755038E-2</v>
      </c>
      <c r="H53" s="84"/>
      <c r="I53" s="7">
        <f t="shared" si="15"/>
        <v>3.238574872946693E-2</v>
      </c>
      <c r="J53" s="1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x14ac:dyDescent="0.25">
      <c r="A54" s="83" t="s">
        <v>51</v>
      </c>
      <c r="B54" s="7">
        <v>5.0000000000000001E-3</v>
      </c>
      <c r="C54" s="84"/>
      <c r="D54" s="84"/>
      <c r="E54" s="7">
        <f t="shared" si="13"/>
        <v>2.3363437733824346E-2</v>
      </c>
      <c r="F54" s="84"/>
      <c r="G54" s="7">
        <f t="shared" si="14"/>
        <v>1.4622205931349126E-2</v>
      </c>
      <c r="H54" s="84"/>
      <c r="I54" s="7">
        <f t="shared" si="15"/>
        <v>4.2985643665173476E-2</v>
      </c>
      <c r="J54" s="1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x14ac:dyDescent="0.25">
      <c r="A55" s="83" t="s">
        <v>50</v>
      </c>
      <c r="B55" s="7">
        <v>5.0000000000000001E-3</v>
      </c>
      <c r="C55" s="84"/>
      <c r="D55" s="84"/>
      <c r="E55" s="7">
        <f t="shared" si="13"/>
        <v>3.779220354126335E-2</v>
      </c>
      <c r="F55" s="84"/>
      <c r="G55" s="7">
        <f t="shared" si="14"/>
        <v>1.6979592717568943E-2</v>
      </c>
      <c r="H55" s="84"/>
      <c r="I55" s="7">
        <f t="shared" si="15"/>
        <v>5.9771796258832291E-2</v>
      </c>
      <c r="J55" s="1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x14ac:dyDescent="0.25">
      <c r="A56" s="11" t="s">
        <v>1</v>
      </c>
      <c r="B56" s="7">
        <v>5.0000000000000001E-3</v>
      </c>
      <c r="C56" s="84"/>
      <c r="D56" s="84"/>
      <c r="E56" s="7">
        <f t="shared" si="13"/>
        <v>4.3339485860730963E-2</v>
      </c>
      <c r="F56" s="84"/>
      <c r="G56" s="7">
        <f t="shared" si="14"/>
        <v>1.8263612443674918E-2</v>
      </c>
      <c r="H56" s="84"/>
      <c r="I56" s="7">
        <f t="shared" si="15"/>
        <v>6.6603098304405875E-2</v>
      </c>
      <c r="J56" s="1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x14ac:dyDescent="0.25">
      <c r="A57" s="14" t="str">
        <f t="shared" ref="A57:A63" si="16">A39</f>
        <v>2016-17</v>
      </c>
      <c r="B57" s="7">
        <v>2.2000000000000002E-2</v>
      </c>
      <c r="C57" s="7">
        <v>4.0000000000000001E-3</v>
      </c>
      <c r="E57" s="7">
        <f t="shared" ref="E57:E65" si="17">G21</f>
        <v>5.2919083589000722E-2</v>
      </c>
      <c r="F57" s="7"/>
      <c r="G57" s="7">
        <f t="shared" ref="G57:G65" si="18">D39</f>
        <v>2.2921321398509071E-2</v>
      </c>
      <c r="H57" s="7">
        <f t="shared" ref="H57:H59" si="19">H58-H$61/5</f>
        <v>1E-3</v>
      </c>
      <c r="I57" s="7">
        <f>SUM(B57:H57)</f>
        <v>0.10284040498750979</v>
      </c>
      <c r="J57" s="87"/>
    </row>
    <row r="58" spans="1:25" x14ac:dyDescent="0.25">
      <c r="A58" s="14" t="str">
        <f t="shared" si="16"/>
        <v>2017-18</v>
      </c>
      <c r="B58" s="7">
        <v>2.3E-2</v>
      </c>
      <c r="C58" s="7">
        <v>4.0000000000000001E-3</v>
      </c>
      <c r="E58" s="7">
        <f t="shared" si="17"/>
        <v>6.3083268944716456E-2</v>
      </c>
      <c r="F58" s="7">
        <v>3.0000000000000001E-3</v>
      </c>
      <c r="G58" s="7">
        <f t="shared" si="18"/>
        <v>2.6588104969126166E-2</v>
      </c>
      <c r="H58" s="7">
        <f t="shared" si="19"/>
        <v>2E-3</v>
      </c>
      <c r="I58" s="7">
        <f t="shared" ref="I58:I63" si="20">SUM(B58:H58)</f>
        <v>0.12167137391384263</v>
      </c>
      <c r="J58" s="87"/>
    </row>
    <row r="59" spans="1:25" x14ac:dyDescent="0.25">
      <c r="A59" s="14" t="str">
        <f t="shared" si="16"/>
        <v>2018-19</v>
      </c>
      <c r="B59" s="7">
        <v>2.3E-2</v>
      </c>
      <c r="C59" s="7">
        <v>4.0000000000000001E-3</v>
      </c>
      <c r="E59" s="7">
        <f t="shared" si="17"/>
        <v>8.5981191011957683E-2</v>
      </c>
      <c r="F59" s="7">
        <v>3.0000000000000001E-3</v>
      </c>
      <c r="G59" s="7">
        <f t="shared" si="18"/>
        <v>3.0815358122808993E-2</v>
      </c>
      <c r="H59" s="7">
        <f t="shared" si="19"/>
        <v>3.0000000000000001E-3</v>
      </c>
      <c r="I59" s="7">
        <f t="shared" si="20"/>
        <v>0.14979654913476667</v>
      </c>
      <c r="J59" s="87"/>
    </row>
    <row r="60" spans="1:25" x14ac:dyDescent="0.25">
      <c r="A60" s="14" t="str">
        <f t="shared" si="16"/>
        <v>2019-20</v>
      </c>
      <c r="B60" s="7">
        <v>2.3E-2</v>
      </c>
      <c r="C60" s="19">
        <f>0.4%+7/12*0.52*0.072</f>
        <v>2.5839999999999998E-2</v>
      </c>
      <c r="E60" s="7">
        <f t="shared" si="17"/>
        <v>0.11381068208321372</v>
      </c>
      <c r="F60" s="7">
        <v>3.0000000000000001E-3</v>
      </c>
      <c r="G60" s="7">
        <f t="shared" si="18"/>
        <v>3.5831071906203188E-2</v>
      </c>
      <c r="H60" s="7">
        <f>H61-H$61/5</f>
        <v>4.0000000000000001E-3</v>
      </c>
      <c r="I60" s="7">
        <f t="shared" si="20"/>
        <v>0.2054817539894169</v>
      </c>
      <c r="J60" s="87"/>
    </row>
    <row r="61" spans="1:25" x14ac:dyDescent="0.25">
      <c r="A61" s="14" t="str">
        <f t="shared" si="16"/>
        <v>2020-21</v>
      </c>
      <c r="B61" s="7">
        <v>2.3E-2</v>
      </c>
      <c r="C61" s="19">
        <f>0.4%+0.52*0.072</f>
        <v>4.1440000000000005E-2</v>
      </c>
      <c r="D61" s="19">
        <f>-0.004*D$9</f>
        <v>-7.5999999999999983E-4</v>
      </c>
      <c r="E61" s="7">
        <f t="shared" si="17"/>
        <v>0.14082816010236013</v>
      </c>
      <c r="F61" s="7">
        <v>3.0000000000000001E-3</v>
      </c>
      <c r="G61" s="7">
        <f t="shared" si="18"/>
        <v>4.8581487479021121E-2</v>
      </c>
      <c r="H61" s="7">
        <v>5.0000000000000001E-3</v>
      </c>
      <c r="I61" s="7">
        <f t="shared" si="20"/>
        <v>0.26108964758138126</v>
      </c>
      <c r="J61" s="87"/>
      <c r="K61" s="21"/>
    </row>
    <row r="62" spans="1:25" x14ac:dyDescent="0.25">
      <c r="A62" s="14" t="str">
        <f t="shared" si="16"/>
        <v>2021-22</v>
      </c>
      <c r="B62" s="7">
        <v>2.3E-2</v>
      </c>
      <c r="C62" s="19">
        <f>0.4%+0.52*0.072</f>
        <v>4.1440000000000005E-2</v>
      </c>
      <c r="D62" s="19">
        <f>-0.005*D$9</f>
        <v>-9.4999999999999978E-4</v>
      </c>
      <c r="E62" s="7">
        <f t="shared" si="17"/>
        <v>0.15469073185586299</v>
      </c>
      <c r="F62" s="7">
        <v>3.0000000000000001E-3</v>
      </c>
      <c r="G62" s="7">
        <f t="shared" si="18"/>
        <v>4.8054703028083873E-2</v>
      </c>
      <c r="H62" s="7">
        <f>H61+H$61/5</f>
        <v>6.0000000000000001E-3</v>
      </c>
      <c r="I62" s="7">
        <f t="shared" si="20"/>
        <v>0.27523543488394686</v>
      </c>
      <c r="J62" s="87"/>
    </row>
    <row r="63" spans="1:25" x14ac:dyDescent="0.25">
      <c r="A63" s="14" t="str">
        <f t="shared" si="16"/>
        <v>2022-23</v>
      </c>
      <c r="B63" s="7">
        <v>2.9000000000000001E-2</v>
      </c>
      <c r="C63" s="19">
        <f>0.4%+0.52*0.072</f>
        <v>4.1440000000000005E-2</v>
      </c>
      <c r="D63" s="19">
        <f>-0.005*D$9</f>
        <v>-9.4999999999999978E-4</v>
      </c>
      <c r="E63" s="7">
        <f t="shared" si="17"/>
        <v>0.16905092753407541</v>
      </c>
      <c r="F63" s="7">
        <v>3.0000000000000001E-3</v>
      </c>
      <c r="G63" s="7">
        <f t="shared" si="18"/>
        <v>5.7706578528361953E-2</v>
      </c>
      <c r="H63" s="7">
        <f>H62+H$61/5</f>
        <v>7.0000000000000001E-3</v>
      </c>
      <c r="I63" s="7">
        <f t="shared" si="20"/>
        <v>0.30624750606243739</v>
      </c>
      <c r="J63" s="87"/>
    </row>
    <row r="64" spans="1:25" x14ac:dyDescent="0.25">
      <c r="A64" s="11" t="s">
        <v>191</v>
      </c>
      <c r="B64" s="7">
        <v>2.9000000000000001E-2</v>
      </c>
      <c r="C64" s="19">
        <f t="shared" ref="C64:C65" si="21">0.4%+0.52*0.072</f>
        <v>4.1440000000000005E-2</v>
      </c>
      <c r="D64" s="19">
        <f t="shared" ref="D64:D65" si="22">-0.005*D$9</f>
        <v>-9.4999999999999978E-4</v>
      </c>
      <c r="E64" s="7">
        <f t="shared" si="17"/>
        <v>0.19594561767408317</v>
      </c>
      <c r="F64" s="7">
        <v>3.0000000000000001E-3</v>
      </c>
      <c r="G64" s="7">
        <f t="shared" si="18"/>
        <v>6.3676856774790347E-2</v>
      </c>
      <c r="H64" s="7">
        <f t="shared" ref="H64:H65" si="23">H63+H$61/5</f>
        <v>8.0000000000000002E-3</v>
      </c>
      <c r="I64" s="7">
        <f t="shared" ref="I64:I65" si="24">SUM(B64:H64)</f>
        <v>0.34011247444887355</v>
      </c>
      <c r="J64" s="87"/>
    </row>
    <row r="65" spans="1:10" x14ac:dyDescent="0.25">
      <c r="A65" s="11" t="s">
        <v>192</v>
      </c>
      <c r="B65" s="7">
        <v>2.9000000000000001E-2</v>
      </c>
      <c r="C65" s="19">
        <f t="shared" si="21"/>
        <v>4.1440000000000005E-2</v>
      </c>
      <c r="D65" s="19">
        <f t="shared" si="22"/>
        <v>-9.4999999999999978E-4</v>
      </c>
      <c r="E65" s="7">
        <f t="shared" si="17"/>
        <v>0.21771005835277246</v>
      </c>
      <c r="F65" s="7">
        <v>3.0000000000000001E-3</v>
      </c>
      <c r="G65" s="7">
        <f t="shared" si="18"/>
        <v>6.8380855365181265E-2</v>
      </c>
      <c r="H65" s="7">
        <f t="shared" si="23"/>
        <v>9.0000000000000011E-3</v>
      </c>
      <c r="I65" s="7">
        <f t="shared" si="24"/>
        <v>0.36758091371795376</v>
      </c>
      <c r="J65" s="87"/>
    </row>
    <row r="67" spans="1:10" ht="31.5" x14ac:dyDescent="0.5">
      <c r="A67" s="1" t="s">
        <v>17</v>
      </c>
    </row>
    <row r="68" spans="1:10" ht="30" x14ac:dyDescent="0.25">
      <c r="A68" s="15" t="s">
        <v>0</v>
      </c>
      <c r="B68" s="16" t="s">
        <v>214</v>
      </c>
      <c r="C68" s="16" t="s">
        <v>22</v>
      </c>
      <c r="D68" s="16" t="s">
        <v>215</v>
      </c>
      <c r="F68" s="81" t="s">
        <v>23</v>
      </c>
      <c r="G68" s="82"/>
    </row>
    <row r="69" spans="1:10" x14ac:dyDescent="0.25">
      <c r="A69" s="86" t="s">
        <v>57</v>
      </c>
      <c r="B69" s="108">
        <v>100</v>
      </c>
      <c r="C69" s="18">
        <f>$B69/$B$75*100</f>
        <v>93.755587396072102</v>
      </c>
      <c r="D69" s="18">
        <f>$B69/$B$82*100</f>
        <v>76.555170085216687</v>
      </c>
      <c r="F69" s="20" t="str">
        <f>LEFT(A69,4)&amp;" : "&amp;D69/100&amp;","</f>
        <v>2009 : 0.765551700852167,</v>
      </c>
      <c r="G69" s="20" t="str">
        <f>"'"&amp;A69&amp;"' : "&amp;D69/100&amp;","</f>
        <v>'2009-10' : 0.765551700852167,</v>
      </c>
    </row>
    <row r="70" spans="1:10" x14ac:dyDescent="0.25">
      <c r="A70" s="109" t="s">
        <v>55</v>
      </c>
      <c r="B70" s="18">
        <f>100+100*I51</f>
        <v>101.53584261299153</v>
      </c>
      <c r="C70" s="18">
        <f t="shared" ref="C70:C84" si="25">$B70/$B$75*100</f>
        <v>95.195525659361493</v>
      </c>
      <c r="D70" s="18">
        <f t="shared" ref="C70:D84" si="26">$B70/$B$82*100</f>
        <v>77.730937009833582</v>
      </c>
      <c r="F70" s="20" t="str">
        <f>LEFT(A70,4)&amp;" : "&amp;D70/100&amp;","</f>
        <v>2010 : 0.777309370098336,</v>
      </c>
      <c r="G70" s="20" t="str">
        <f>"'"&amp;A70&amp;"' : "&amp;D70/100&amp;","</f>
        <v>'2010-11' : 0.777309370098336,</v>
      </c>
    </row>
    <row r="71" spans="1:10" x14ac:dyDescent="0.25">
      <c r="A71" s="109" t="s">
        <v>53</v>
      </c>
      <c r="B71" s="18">
        <f>100+100*I52</f>
        <v>102.84318640271631</v>
      </c>
      <c r="C71" s="18">
        <f t="shared" si="25"/>
        <v>96.421233508704034</v>
      </c>
      <c r="D71" s="18">
        <f t="shared" si="26"/>
        <v>78.731776271655903</v>
      </c>
      <c r="F71" s="20" t="str">
        <f>LEFT(A71,4)&amp;" : "&amp;D71/100&amp;","</f>
        <v>2011 : 0.787317762716559,</v>
      </c>
      <c r="G71" s="20" t="str">
        <f>"'"&amp;A71&amp;"' : "&amp;D71/100&amp;","</f>
        <v>'2011-12' : 0.787317762716559,</v>
      </c>
    </row>
    <row r="72" spans="1:10" x14ac:dyDescent="0.25">
      <c r="A72" s="109" t="s">
        <v>52</v>
      </c>
      <c r="B72" s="18">
        <f>100+100*I53</f>
        <v>103.2385748729467</v>
      </c>
      <c r="C72" s="18">
        <f t="shared" si="25"/>
        <v>96.791932291464875</v>
      </c>
      <c r="D72" s="18">
        <f t="shared" si="26"/>
        <v>79.03446658753812</v>
      </c>
      <c r="F72" s="20" t="str">
        <f>LEFT(A72,4)&amp;" : "&amp;D72/100&amp;","</f>
        <v>2012 : 0.790344665875381,</v>
      </c>
      <c r="G72" s="20" t="str">
        <f>"'"&amp;A72&amp;"' : "&amp;D72/100&amp;","</f>
        <v>'2012-13' : 0.790344665875381,</v>
      </c>
    </row>
    <row r="73" spans="1:10" x14ac:dyDescent="0.25">
      <c r="A73" s="109" t="s">
        <v>51</v>
      </c>
      <c r="B73" s="18">
        <f>100+100*I54</f>
        <v>104.29856436651735</v>
      </c>
      <c r="C73" s="18">
        <f t="shared" si="25"/>
        <v>97.785731667498681</v>
      </c>
      <c r="D73" s="18">
        <f t="shared" si="26"/>
        <v>79.845943347226552</v>
      </c>
      <c r="F73" s="20" t="str">
        <f>LEFT(A73,4)&amp;" : "&amp;D73/100&amp;","</f>
        <v>2013 : 0.798459433472266,</v>
      </c>
      <c r="G73" s="20" t="str">
        <f>"'"&amp;A73&amp;"' : "&amp;D73/100&amp;","</f>
        <v>'2013-14' : 0.798459433472266,</v>
      </c>
    </row>
    <row r="74" spans="1:10" x14ac:dyDescent="0.25">
      <c r="A74" s="109" t="s">
        <v>50</v>
      </c>
      <c r="B74" s="18">
        <f>100+100*I55</f>
        <v>105.97717962588322</v>
      </c>
      <c r="C74" s="18">
        <f t="shared" si="25"/>
        <v>99.359527264037268</v>
      </c>
      <c r="D74" s="18">
        <f t="shared" si="26"/>
        <v>81.131010114110495</v>
      </c>
      <c r="F74" s="20" t="str">
        <f>LEFT(A74,4)&amp;" : "&amp;D74/100&amp;","</f>
        <v>2014 : 0.811310101141105,</v>
      </c>
      <c r="G74" s="20" t="str">
        <f>"'"&amp;A74&amp;"' : "&amp;D74/100&amp;","</f>
        <v>'2014-15' : 0.811310101141105,</v>
      </c>
    </row>
    <row r="75" spans="1:10" x14ac:dyDescent="0.25">
      <c r="A75" s="17" t="s">
        <v>1</v>
      </c>
      <c r="B75" s="18">
        <f>100+100*I56</f>
        <v>106.66030983044058</v>
      </c>
      <c r="C75" s="18">
        <f t="shared" si="25"/>
        <v>100</v>
      </c>
      <c r="D75" s="18">
        <f t="shared" si="26"/>
        <v>81.653981604112886</v>
      </c>
      <c r="F75" s="20" t="str">
        <f>LEFT(A75,4)&amp;" : "&amp;D75/100&amp;","</f>
        <v>2015 : 0.816539816041129,</v>
      </c>
      <c r="G75" s="20" t="str">
        <f>"'"&amp;A75&amp;"' : "&amp;D75/100&amp;","</f>
        <v>'2015-16' : 0.816539816041129,</v>
      </c>
    </row>
    <row r="76" spans="1:10" x14ac:dyDescent="0.25">
      <c r="A76" s="14" t="str">
        <f t="shared" ref="A76:A82" si="27">A57</f>
        <v>2016-17</v>
      </c>
      <c r="B76" s="18">
        <f>100+100*I57</f>
        <v>110.28404049875098</v>
      </c>
      <c r="C76" s="18">
        <f t="shared" si="25"/>
        <v>103.39744997372603</v>
      </c>
      <c r="D76" s="18">
        <f t="shared" si="26"/>
        <v>84.42813478066806</v>
      </c>
      <c r="F76" s="20" t="str">
        <f>LEFT(A76,4)&amp;" : "&amp;D76/100&amp;","</f>
        <v>2016 : 0.844281347806681,</v>
      </c>
      <c r="G76" s="20" t="str">
        <f>"'"&amp;A76&amp;"' : "&amp;D76/100&amp;","</f>
        <v>'2016-17' : 0.844281347806681,</v>
      </c>
    </row>
    <row r="77" spans="1:10" x14ac:dyDescent="0.25">
      <c r="A77" s="14" t="str">
        <f t="shared" si="27"/>
        <v>2017-18</v>
      </c>
      <c r="B77" s="18">
        <f>100+100*I58</f>
        <v>112.16713739138426</v>
      </c>
      <c r="C77" s="18">
        <f t="shared" si="25"/>
        <v>105.16295852665154</v>
      </c>
      <c r="D77" s="18">
        <f t="shared" si="26"/>
        <v>85.869742809692895</v>
      </c>
      <c r="F77" s="20" t="str">
        <f>LEFT(A77,4)&amp;" : "&amp;D77/100&amp;","</f>
        <v>2017 : 0.858697428096929,</v>
      </c>
      <c r="G77" s="20" t="str">
        <f>"'"&amp;A77&amp;"' : "&amp;D77/100&amp;","</f>
        <v>'2017-18' : 0.858697428096929,</v>
      </c>
    </row>
    <row r="78" spans="1:10" x14ac:dyDescent="0.25">
      <c r="A78" s="14" t="str">
        <f t="shared" si="27"/>
        <v>2018-19</v>
      </c>
      <c r="B78" s="18">
        <f>100+100*I59</f>
        <v>114.97965491347667</v>
      </c>
      <c r="C78" s="18">
        <f t="shared" si="25"/>
        <v>107.79985085010672</v>
      </c>
      <c r="D78" s="18">
        <f t="shared" si="26"/>
        <v>88.022870382407262</v>
      </c>
      <c r="F78" s="20" t="str">
        <f>LEFT(A78,4)&amp;" : "&amp;D78/100&amp;","</f>
        <v>2018 : 0.880228703824073,</v>
      </c>
      <c r="G78" s="20" t="str">
        <f>"'"&amp;A78&amp;"' : "&amp;D78/100&amp;","</f>
        <v>'2018-19' : 0.880228703824073,</v>
      </c>
    </row>
    <row r="79" spans="1:10" ht="15" customHeight="1" x14ac:dyDescent="0.25">
      <c r="A79" s="14" t="str">
        <f t="shared" si="27"/>
        <v>2019-20</v>
      </c>
      <c r="B79" s="18">
        <f>100+100*I60</f>
        <v>120.54817539894169</v>
      </c>
      <c r="C79" s="18">
        <f t="shared" si="25"/>
        <v>113.02064994052508</v>
      </c>
      <c r="D79" s="18">
        <f t="shared" si="26"/>
        <v>92.285860711285153</v>
      </c>
      <c r="F79" s="20" t="str">
        <f>LEFT(A79,4)&amp;" : "&amp;D79/100&amp;","</f>
        <v>2019 : 0.922858607112852,</v>
      </c>
      <c r="G79" s="20" t="str">
        <f>"'"&amp;A79&amp;"' : "&amp;D79/100&amp;","</f>
        <v>'2019-20' : 0.922858607112852,</v>
      </c>
    </row>
    <row r="80" spans="1:10" ht="15" customHeight="1" x14ac:dyDescent="0.25">
      <c r="A80" s="14" t="str">
        <f t="shared" si="27"/>
        <v>2020-21</v>
      </c>
      <c r="B80" s="18">
        <f>100+100*I61</f>
        <v>126.10896475813813</v>
      </c>
      <c r="C80" s="18">
        <f t="shared" si="25"/>
        <v>118.23420066809796</v>
      </c>
      <c r="D80" s="18">
        <f t="shared" si="26"/>
        <v>96.542932463298598</v>
      </c>
      <c r="F80" s="20" t="str">
        <f>LEFT(A80,4)&amp;" : "&amp;D80/100&amp;","</f>
        <v>2020 : 0.965429324632986,</v>
      </c>
      <c r="G80" s="20" t="str">
        <f>"'"&amp;A80&amp;"' : "&amp;D80/100&amp;","</f>
        <v>'2020-21' : 0.965429324632986,</v>
      </c>
    </row>
    <row r="81" spans="1:7" ht="15" customHeight="1" x14ac:dyDescent="0.25">
      <c r="A81" s="14" t="str">
        <f t="shared" si="27"/>
        <v>2021-22</v>
      </c>
      <c r="B81" s="18">
        <f>100+100*I62</f>
        <v>127.52354348839469</v>
      </c>
      <c r="C81" s="18">
        <f t="shared" si="25"/>
        <v>119.56044726582991</v>
      </c>
      <c r="D81" s="18">
        <f t="shared" si="26"/>
        <v>97.625865616235814</v>
      </c>
      <c r="F81" s="20" t="str">
        <f>LEFT(A81,4)&amp;" : "&amp;D81/100&amp;","</f>
        <v>2021 : 0.976258656162358,</v>
      </c>
      <c r="G81" s="20" t="str">
        <f>"'"&amp;A81&amp;"' : "&amp;D81/100&amp;","</f>
        <v>'2021-22' : 0.976258656162358,</v>
      </c>
    </row>
    <row r="82" spans="1:7" ht="15" customHeight="1" x14ac:dyDescent="0.25">
      <c r="A82" s="14" t="str">
        <f t="shared" si="27"/>
        <v>2022-23</v>
      </c>
      <c r="B82" s="18">
        <f>100+100*I63</f>
        <v>130.62475060624374</v>
      </c>
      <c r="C82" s="18">
        <f t="shared" si="25"/>
        <v>122.46800221553806</v>
      </c>
      <c r="D82" s="18">
        <f t="shared" si="26"/>
        <v>100</v>
      </c>
      <c r="F82" s="20" t="str">
        <f>LEFT(A82,4)&amp;" : "&amp;D82/100&amp;","</f>
        <v>2022 : 1,</v>
      </c>
      <c r="G82" s="20" t="str">
        <f>"'"&amp;A82&amp;"' : "&amp;D82/100&amp;","</f>
        <v>'2022-23' : 1,</v>
      </c>
    </row>
    <row r="83" spans="1:7" ht="15" customHeight="1" x14ac:dyDescent="0.25">
      <c r="A83" s="11" t="s">
        <v>191</v>
      </c>
      <c r="B83" s="18">
        <f>100+100*I64</f>
        <v>134.01124744488735</v>
      </c>
      <c r="C83" s="18">
        <f t="shared" si="25"/>
        <v>125.64303221875778</v>
      </c>
      <c r="D83" s="18">
        <f t="shared" si="26"/>
        <v>102.5925384147541</v>
      </c>
      <c r="F83" s="20" t="str">
        <f>LEFT(A83,4)&amp;" : "&amp;D83/100&amp;","</f>
        <v>2023 : 1.02592538414754,</v>
      </c>
      <c r="G83" s="20" t="str">
        <f>"'"&amp;A83&amp;"' : "&amp;D83/100&amp;","</f>
        <v>'2023-24' : 1.02592538414754,</v>
      </c>
    </row>
    <row r="84" spans="1:7" ht="15" customHeight="1" x14ac:dyDescent="0.25">
      <c r="A84" s="11" t="s">
        <v>192</v>
      </c>
      <c r="B84" s="18">
        <f>100+100*I65</f>
        <v>136.75809137179539</v>
      </c>
      <c r="C84" s="18">
        <f t="shared" si="25"/>
        <v>128.21835187728377</v>
      </c>
      <c r="D84" s="18">
        <f t="shared" si="26"/>
        <v>104.69538945497401</v>
      </c>
      <c r="F84" s="20" t="str">
        <f>LEFT(A84,4)&amp;" : "&amp;D84/100&amp;","</f>
        <v>2024 : 1.04695389454974,</v>
      </c>
      <c r="G84" s="20" t="str">
        <f>"'"&amp;A84&amp;"' : "&amp;D84/100&amp;","</f>
        <v>'2024-25' : 1.04695389454974,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C54A-F777-4295-B906-CCA489AFDECE}">
  <dimension ref="A1:A8"/>
  <sheetViews>
    <sheetView workbookViewId="0">
      <selection activeCell="A7" sqref="A7"/>
    </sheetView>
  </sheetViews>
  <sheetFormatPr defaultRowHeight="15" x14ac:dyDescent="0.25"/>
  <sheetData>
    <row r="1" spans="1:1" ht="31.5" x14ac:dyDescent="0.5">
      <c r="A1" s="1" t="s">
        <v>6</v>
      </c>
    </row>
    <row r="3" spans="1:1" x14ac:dyDescent="0.25">
      <c r="A3" s="79" t="s">
        <v>189</v>
      </c>
    </row>
    <row r="4" spans="1:1" x14ac:dyDescent="0.25">
      <c r="A4" s="79" t="s">
        <v>186</v>
      </c>
    </row>
    <row r="5" spans="1:1" x14ac:dyDescent="0.25">
      <c r="A5" s="79" t="s">
        <v>187</v>
      </c>
    </row>
    <row r="6" spans="1:1" x14ac:dyDescent="0.25">
      <c r="A6" s="79" t="s">
        <v>188</v>
      </c>
    </row>
    <row r="7" spans="1:1" x14ac:dyDescent="0.25">
      <c r="A7" s="79" t="s">
        <v>213</v>
      </c>
    </row>
    <row r="8" spans="1:1" x14ac:dyDescent="0.25">
      <c r="A8" s="21" t="s">
        <v>199</v>
      </c>
    </row>
  </sheetData>
  <hyperlinks>
    <hyperlink ref="A4" r:id="rId1" display="https://assets.publishing.service.gov.uk/government/uploads/system/uploads/attachment_data/file/678439/Schools_costs_technical_note.pdf" xr:uid="{DABFF057-F4B4-460E-A8B9-A48DB926D2CA}"/>
    <hyperlink ref="A6" r:id="rId2" display="https://assets.publishing.service.gov.uk/government/uploads/system/uploads/attachment_data/file/961096/Schools_costs_technical_note_January_2021.pdf" xr:uid="{62007C34-87F4-468E-A862-96695A4441F5}"/>
    <hyperlink ref="A3" r:id="rId3" display="Financial sustainability of schools" xr:uid="{E66AB3AA-B52F-447C-83FA-F984324BC27E}"/>
    <hyperlink ref="A8" r:id="rId4" xr:uid="{42D4B0BA-CBD3-4145-A0A2-5D4A5459D4F6}"/>
    <hyperlink ref="A5" r:id="rId5" xr:uid="{EF6CE749-47D6-46C9-9550-22AE6351109E}"/>
    <hyperlink ref="A7" r:id="rId6" display="https://assets.publishing.service.gov.uk/government/uploads/system/uploads/attachment_data/file/1087229/GDP_Deflators_Qtrly_National_Accounts_June_2022_update.xlsx" xr:uid="{8132BEA6-C8A2-4F5B-8AC5-626513B997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C2ED-FB1B-4C88-9C98-BBA1B3631B71}">
  <sheetPr>
    <pageSetUpPr fitToPage="1"/>
  </sheetPr>
  <dimension ref="A1:R103"/>
  <sheetViews>
    <sheetView showGridLines="0" topLeftCell="A58" workbookViewId="0">
      <selection activeCell="O58" sqref="O58"/>
    </sheetView>
  </sheetViews>
  <sheetFormatPr defaultColWidth="8.85546875" defaultRowHeight="12.75" x14ac:dyDescent="0.2"/>
  <cols>
    <col min="1" max="1" width="2.140625" style="22" customWidth="1"/>
    <col min="2" max="2" width="11.140625" style="22" customWidth="1"/>
    <col min="3" max="3" width="12.42578125" style="29" customWidth="1"/>
    <col min="4" max="4" width="12.42578125" style="28" customWidth="1"/>
    <col min="5" max="6" width="11.42578125" style="27" customWidth="1"/>
    <col min="7" max="7" width="2.140625" style="22" customWidth="1"/>
    <col min="8" max="8" width="9.42578125" style="26" customWidth="1"/>
    <col min="9" max="9" width="12.42578125" style="25" customWidth="1"/>
    <col min="10" max="10" width="12.42578125" style="24" customWidth="1"/>
    <col min="11" max="11" width="14" style="23" customWidth="1"/>
    <col min="12" max="16384" width="8.85546875" style="22"/>
  </cols>
  <sheetData>
    <row r="1" spans="1:13" s="26" customFormat="1" x14ac:dyDescent="0.2">
      <c r="A1" s="90"/>
      <c r="B1" s="77" t="s">
        <v>176</v>
      </c>
      <c r="C1" s="76"/>
      <c r="D1" s="75"/>
      <c r="E1" s="74"/>
      <c r="F1" s="74"/>
      <c r="G1" s="90"/>
      <c r="I1" s="25"/>
      <c r="J1" s="24"/>
      <c r="K1" s="23"/>
    </row>
    <row r="2" spans="1:13" s="26" customFormat="1" ht="3.95" customHeight="1" x14ac:dyDescent="0.2">
      <c r="A2" s="90"/>
      <c r="B2" s="77"/>
      <c r="C2" s="76"/>
      <c r="D2" s="75"/>
      <c r="E2" s="74"/>
      <c r="F2" s="74"/>
      <c r="G2" s="90"/>
      <c r="I2" s="25"/>
      <c r="J2" s="24"/>
      <c r="K2" s="23"/>
    </row>
    <row r="3" spans="1:13" ht="12.75" customHeight="1" x14ac:dyDescent="0.2">
      <c r="A3" s="30"/>
      <c r="B3" s="92" t="s">
        <v>212</v>
      </c>
      <c r="C3" s="92"/>
      <c r="D3" s="92"/>
      <c r="E3" s="92"/>
      <c r="F3" s="92"/>
      <c r="G3" s="92"/>
      <c r="H3" s="92"/>
      <c r="I3" s="92"/>
      <c r="J3" s="92"/>
      <c r="K3" s="92"/>
    </row>
    <row r="4" spans="1:13" x14ac:dyDescent="0.2">
      <c r="A4" s="30"/>
      <c r="B4" s="93" t="s">
        <v>193</v>
      </c>
      <c r="C4" s="93"/>
      <c r="D4" s="93"/>
      <c r="E4" s="93"/>
      <c r="F4" s="93"/>
      <c r="G4" s="93"/>
      <c r="H4" s="93"/>
      <c r="I4" s="93"/>
      <c r="J4" s="93"/>
      <c r="K4" s="93"/>
    </row>
    <row r="5" spans="1:13" x14ac:dyDescent="0.2">
      <c r="A5" s="30"/>
      <c r="B5" s="102" t="s">
        <v>172</v>
      </c>
      <c r="C5" s="103"/>
      <c r="D5" s="103"/>
      <c r="E5" s="103"/>
      <c r="F5" s="104"/>
      <c r="G5" s="73"/>
      <c r="H5" s="95" t="s">
        <v>169</v>
      </c>
      <c r="I5" s="96"/>
      <c r="J5" s="96"/>
      <c r="K5" s="97"/>
    </row>
    <row r="6" spans="1:13" s="26" customFormat="1" ht="15.75" x14ac:dyDescent="0.2">
      <c r="A6" s="90"/>
      <c r="B6" s="72"/>
      <c r="C6" s="98" t="s">
        <v>174</v>
      </c>
      <c r="D6" s="99"/>
      <c r="E6" s="71" t="s">
        <v>175</v>
      </c>
      <c r="F6" s="70"/>
      <c r="G6" s="90"/>
      <c r="H6" s="69"/>
      <c r="I6" s="100" t="s">
        <v>174</v>
      </c>
      <c r="J6" s="101"/>
      <c r="K6" s="68" t="s">
        <v>173</v>
      </c>
    </row>
    <row r="7" spans="1:13" s="36" customFormat="1" ht="51" customHeight="1" x14ac:dyDescent="0.25">
      <c r="A7" s="89"/>
      <c r="B7" s="65" t="s">
        <v>172</v>
      </c>
      <c r="C7" s="67" t="s">
        <v>211</v>
      </c>
      <c r="D7" s="63" t="s">
        <v>168</v>
      </c>
      <c r="E7" s="62" t="s">
        <v>171</v>
      </c>
      <c r="F7" s="62" t="s">
        <v>170</v>
      </c>
      <c r="G7" s="66"/>
      <c r="H7" s="65" t="s">
        <v>169</v>
      </c>
      <c r="I7" s="64" t="s">
        <v>194</v>
      </c>
      <c r="J7" s="63" t="s">
        <v>168</v>
      </c>
      <c r="K7" s="62" t="s">
        <v>167</v>
      </c>
    </row>
    <row r="8" spans="1:13" s="36" customFormat="1" x14ac:dyDescent="0.2">
      <c r="A8" s="89"/>
      <c r="B8" s="61" t="s">
        <v>166</v>
      </c>
      <c r="C8" s="59">
        <v>3.7045611222589594</v>
      </c>
      <c r="D8" s="55"/>
      <c r="E8" s="58">
        <v>19565</v>
      </c>
      <c r="F8" s="60">
        <v>19579</v>
      </c>
      <c r="G8" s="56"/>
      <c r="H8" s="51" t="s">
        <v>165</v>
      </c>
      <c r="I8" s="59">
        <v>3.6756000000000002</v>
      </c>
      <c r="J8" s="55"/>
      <c r="K8" s="58">
        <v>19160</v>
      </c>
      <c r="L8" s="56"/>
      <c r="M8" s="34"/>
    </row>
    <row r="9" spans="1:13" s="36" customFormat="1" x14ac:dyDescent="0.2">
      <c r="A9" s="89"/>
      <c r="B9" s="61" t="s">
        <v>164</v>
      </c>
      <c r="C9" s="59">
        <v>3.9365531616644041</v>
      </c>
      <c r="D9" s="55">
        <v>6.2623353144725833</v>
      </c>
      <c r="E9" s="58">
        <v>21149</v>
      </c>
      <c r="F9" s="60">
        <v>21125</v>
      </c>
      <c r="G9" s="56"/>
      <c r="H9" s="51" t="s">
        <v>163</v>
      </c>
      <c r="I9" s="59">
        <v>3.9304000000000001</v>
      </c>
      <c r="J9" s="55">
        <v>6.9322015453259302</v>
      </c>
      <c r="K9" s="58">
        <v>20832</v>
      </c>
      <c r="L9" s="56"/>
      <c r="M9" s="34"/>
    </row>
    <row r="10" spans="1:13" s="36" customFormat="1" x14ac:dyDescent="0.2">
      <c r="A10" s="89"/>
      <c r="B10" s="61" t="s">
        <v>162</v>
      </c>
      <c r="C10" s="59">
        <v>4.1179248052049431</v>
      </c>
      <c r="D10" s="55">
        <v>4.6073718832709405</v>
      </c>
      <c r="E10" s="58">
        <v>22499</v>
      </c>
      <c r="F10" s="60">
        <v>22514</v>
      </c>
      <c r="G10" s="56"/>
      <c r="H10" s="51" t="s">
        <v>161</v>
      </c>
      <c r="I10" s="59">
        <v>4.0877999999999997</v>
      </c>
      <c r="J10" s="55">
        <v>4.0046814573580178</v>
      </c>
      <c r="K10" s="58">
        <v>22093</v>
      </c>
      <c r="L10" s="56"/>
      <c r="M10" s="34"/>
    </row>
    <row r="11" spans="1:13" s="36" customFormat="1" x14ac:dyDescent="0.2">
      <c r="A11" s="89"/>
      <c r="B11" s="61" t="s">
        <v>160</v>
      </c>
      <c r="C11" s="59">
        <v>4.2174967729120585</v>
      </c>
      <c r="D11" s="55">
        <v>2.4180132570963702</v>
      </c>
      <c r="E11" s="58">
        <v>23325</v>
      </c>
      <c r="F11" s="60">
        <v>23296</v>
      </c>
      <c r="G11" s="56"/>
      <c r="H11" s="51" t="s">
        <v>159</v>
      </c>
      <c r="I11" s="59">
        <v>4.2374000000000001</v>
      </c>
      <c r="J11" s="55">
        <v>3.6596702382699839</v>
      </c>
      <c r="K11" s="58">
        <v>23210</v>
      </c>
      <c r="L11" s="56"/>
      <c r="M11" s="34"/>
    </row>
    <row r="12" spans="1:13" s="36" customFormat="1" x14ac:dyDescent="0.2">
      <c r="A12" s="89"/>
      <c r="B12" s="61" t="s">
        <v>158</v>
      </c>
      <c r="C12" s="59">
        <v>4.2382231088419395</v>
      </c>
      <c r="D12" s="55">
        <v>0.49143691260183503</v>
      </c>
      <c r="E12" s="58">
        <v>24862</v>
      </c>
      <c r="F12" s="60">
        <v>24916</v>
      </c>
      <c r="G12" s="56"/>
      <c r="H12" s="51" t="s">
        <v>157</v>
      </c>
      <c r="I12" s="59">
        <v>4.2682000000000002</v>
      </c>
      <c r="J12" s="55">
        <v>0.72686081087459675</v>
      </c>
      <c r="K12" s="58">
        <v>24378</v>
      </c>
      <c r="L12" s="56"/>
      <c r="M12" s="34"/>
    </row>
    <row r="13" spans="1:13" s="36" customFormat="1" x14ac:dyDescent="0.2">
      <c r="A13" s="89"/>
      <c r="B13" s="61" t="s">
        <v>156</v>
      </c>
      <c r="C13" s="59">
        <v>4.3246286935304816</v>
      </c>
      <c r="D13" s="55">
        <v>2.038721947135806</v>
      </c>
      <c r="E13" s="58">
        <v>26628</v>
      </c>
      <c r="F13" s="60">
        <v>26646</v>
      </c>
      <c r="G13" s="56"/>
      <c r="H13" s="51" t="s">
        <v>155</v>
      </c>
      <c r="I13" s="59">
        <v>4.3125</v>
      </c>
      <c r="J13" s="55">
        <v>1.0379082517220324</v>
      </c>
      <c r="K13" s="58">
        <v>26189</v>
      </c>
      <c r="L13" s="56"/>
      <c r="M13" s="34"/>
    </row>
    <row r="14" spans="1:13" s="36" customFormat="1" x14ac:dyDescent="0.2">
      <c r="A14" s="89"/>
      <c r="B14" s="61" t="s">
        <v>154</v>
      </c>
      <c r="C14" s="59">
        <v>4.4827224339263747</v>
      </c>
      <c r="D14" s="55">
        <v>3.6556604416096277</v>
      </c>
      <c r="E14" s="58">
        <v>28128</v>
      </c>
      <c r="F14" s="60">
        <v>28157</v>
      </c>
      <c r="G14" s="56"/>
      <c r="H14" s="51" t="s">
        <v>153</v>
      </c>
      <c r="I14" s="59">
        <v>4.4759000000000002</v>
      </c>
      <c r="J14" s="55">
        <v>3.7889855072463821</v>
      </c>
      <c r="K14" s="58">
        <v>27905</v>
      </c>
      <c r="L14" s="56"/>
      <c r="M14" s="34"/>
    </row>
    <row r="15" spans="1:13" s="36" customFormat="1" x14ac:dyDescent="0.2">
      <c r="A15" s="89"/>
      <c r="B15" s="61" t="s">
        <v>152</v>
      </c>
      <c r="C15" s="59">
        <v>4.6236486806230772</v>
      </c>
      <c r="D15" s="55">
        <v>3.1437647272143621</v>
      </c>
      <c r="E15" s="58">
        <v>29440</v>
      </c>
      <c r="F15" s="60">
        <v>29457</v>
      </c>
      <c r="G15" s="56"/>
      <c r="H15" s="51" t="s">
        <v>151</v>
      </c>
      <c r="I15" s="59">
        <v>4.6372</v>
      </c>
      <c r="J15" s="55">
        <v>3.6037444983131834</v>
      </c>
      <c r="K15" s="58">
        <v>29224</v>
      </c>
      <c r="L15" s="56"/>
      <c r="M15" s="34"/>
    </row>
    <row r="16" spans="1:13" s="36" customFormat="1" x14ac:dyDescent="0.2">
      <c r="A16" s="89"/>
      <c r="B16" s="61" t="s">
        <v>150</v>
      </c>
      <c r="C16" s="59">
        <v>4.7002172191387466</v>
      </c>
      <c r="D16" s="55">
        <v>1.6560198190782756</v>
      </c>
      <c r="E16" s="58">
        <v>31913</v>
      </c>
      <c r="F16" s="60">
        <v>31869</v>
      </c>
      <c r="G16" s="56"/>
      <c r="H16" s="51" t="s">
        <v>149</v>
      </c>
      <c r="I16" s="59">
        <v>4.7049000000000003</v>
      </c>
      <c r="J16" s="55">
        <v>1.4599327180195014</v>
      </c>
      <c r="K16" s="58">
        <v>31090</v>
      </c>
      <c r="L16" s="56"/>
      <c r="M16" s="34"/>
    </row>
    <row r="17" spans="1:13" ht="12.75" customHeight="1" x14ac:dyDescent="0.2">
      <c r="A17" s="30"/>
      <c r="B17" s="54" t="s">
        <v>148</v>
      </c>
      <c r="C17" s="50">
        <v>4.9217836703036948</v>
      </c>
      <c r="D17" s="55">
        <v>4.7139619476043571</v>
      </c>
      <c r="E17" s="48">
        <v>34844</v>
      </c>
      <c r="F17" s="57">
        <v>34912</v>
      </c>
      <c r="G17" s="56"/>
      <c r="H17" s="51" t="s">
        <v>147</v>
      </c>
      <c r="I17" s="50">
        <v>4.8733000000000004</v>
      </c>
      <c r="J17" s="49">
        <v>3.5792471678462898</v>
      </c>
      <c r="K17" s="48">
        <v>34038</v>
      </c>
      <c r="L17" s="56"/>
      <c r="M17" s="34"/>
    </row>
    <row r="18" spans="1:13" x14ac:dyDescent="0.2">
      <c r="A18" s="30"/>
      <c r="B18" s="54" t="s">
        <v>146</v>
      </c>
      <c r="C18" s="39">
        <v>5.1869568542678666</v>
      </c>
      <c r="D18" s="55">
        <v>5.3877456167798101</v>
      </c>
      <c r="E18" s="53">
        <v>37451</v>
      </c>
      <c r="F18" s="52">
        <v>37406</v>
      </c>
      <c r="G18" s="56"/>
      <c r="H18" s="51" t="s">
        <v>145</v>
      </c>
      <c r="I18" s="50">
        <v>5.1630000000000003</v>
      </c>
      <c r="J18" s="49">
        <v>5.9446371042209556</v>
      </c>
      <c r="K18" s="48">
        <v>36818</v>
      </c>
      <c r="L18" s="56"/>
      <c r="M18" s="34"/>
    </row>
    <row r="19" spans="1:13" x14ac:dyDescent="0.2">
      <c r="A19" s="30"/>
      <c r="B19" s="54" t="s">
        <v>144</v>
      </c>
      <c r="C19" s="39">
        <v>5.4516809692703152</v>
      </c>
      <c r="D19" s="55">
        <v>5.1036498363126288</v>
      </c>
      <c r="E19" s="53">
        <v>39939</v>
      </c>
      <c r="F19" s="52">
        <v>39935</v>
      </c>
      <c r="G19" s="56"/>
      <c r="H19" s="51" t="s">
        <v>143</v>
      </c>
      <c r="I19" s="50">
        <v>5.4386999999999999</v>
      </c>
      <c r="J19" s="49">
        <v>5.3399186519465349</v>
      </c>
      <c r="K19" s="48">
        <v>39383</v>
      </c>
      <c r="L19" s="56"/>
      <c r="M19" s="34"/>
    </row>
    <row r="20" spans="1:13" x14ac:dyDescent="0.2">
      <c r="A20" s="30"/>
      <c r="B20" s="54" t="s">
        <v>142</v>
      </c>
      <c r="C20" s="39">
        <v>5.6005751573256681</v>
      </c>
      <c r="D20" s="55">
        <v>2.7311610656351704</v>
      </c>
      <c r="E20" s="53">
        <v>42498</v>
      </c>
      <c r="F20" s="52">
        <v>42606</v>
      </c>
      <c r="G20" s="56"/>
      <c r="H20" s="51" t="s">
        <v>141</v>
      </c>
      <c r="I20" s="50">
        <v>5.5991</v>
      </c>
      <c r="J20" s="49">
        <v>2.9492341919944121</v>
      </c>
      <c r="K20" s="48">
        <v>41666</v>
      </c>
      <c r="L20" s="56"/>
      <c r="M20" s="34"/>
    </row>
    <row r="21" spans="1:13" x14ac:dyDescent="0.2">
      <c r="A21" s="30"/>
      <c r="B21" s="54" t="s">
        <v>140</v>
      </c>
      <c r="C21" s="39">
        <v>5.8936472282715364</v>
      </c>
      <c r="D21" s="55">
        <v>5.2328923853923106</v>
      </c>
      <c r="E21" s="53">
        <v>46753</v>
      </c>
      <c r="F21" s="52">
        <v>46775</v>
      </c>
      <c r="G21" s="56"/>
      <c r="H21" s="51" t="s">
        <v>139</v>
      </c>
      <c r="I21" s="50">
        <v>5.8341000000000003</v>
      </c>
      <c r="J21" s="49">
        <v>4.1971031058563044</v>
      </c>
      <c r="K21" s="48">
        <v>45786</v>
      </c>
      <c r="L21" s="56"/>
      <c r="M21" s="34"/>
    </row>
    <row r="22" spans="1:13" x14ac:dyDescent="0.2">
      <c r="A22" s="30"/>
      <c r="B22" s="54" t="s">
        <v>138</v>
      </c>
      <c r="C22" s="39">
        <v>6.300322817649489</v>
      </c>
      <c r="D22" s="55">
        <v>6.9002363668315549</v>
      </c>
      <c r="E22" s="53">
        <v>50834</v>
      </c>
      <c r="F22" s="52">
        <v>50889</v>
      </c>
      <c r="G22" s="56"/>
      <c r="H22" s="51" t="s">
        <v>137</v>
      </c>
      <c r="I22" s="50">
        <v>6.2207999999999997</v>
      </c>
      <c r="J22" s="49">
        <v>6.6282717128605837</v>
      </c>
      <c r="K22" s="48">
        <v>49754</v>
      </c>
      <c r="L22" s="56"/>
      <c r="M22" s="34"/>
    </row>
    <row r="23" spans="1:13" x14ac:dyDescent="0.2">
      <c r="A23" s="30"/>
      <c r="B23" s="54" t="s">
        <v>136</v>
      </c>
      <c r="C23" s="39">
        <v>6.9219322171084556</v>
      </c>
      <c r="D23" s="55">
        <v>9.8663103058404129</v>
      </c>
      <c r="E23" s="53">
        <v>57698</v>
      </c>
      <c r="F23" s="52">
        <v>57781</v>
      </c>
      <c r="G23" s="56"/>
      <c r="H23" s="51" t="s">
        <v>135</v>
      </c>
      <c r="I23" s="50">
        <v>6.8186999999999998</v>
      </c>
      <c r="J23" s="49">
        <v>9.6113040123456805</v>
      </c>
      <c r="K23" s="48">
        <v>56020</v>
      </c>
      <c r="L23" s="56"/>
      <c r="M23" s="34"/>
    </row>
    <row r="24" spans="1:13" x14ac:dyDescent="0.2">
      <c r="A24" s="30"/>
      <c r="B24" s="54" t="s">
        <v>134</v>
      </c>
      <c r="C24" s="39">
        <v>7.4450041091297283</v>
      </c>
      <c r="D24" s="55">
        <v>7.5567323633772734</v>
      </c>
      <c r="E24" s="53">
        <v>64537</v>
      </c>
      <c r="F24" s="52">
        <v>64444</v>
      </c>
      <c r="G24" s="56"/>
      <c r="H24" s="51" t="s">
        <v>133</v>
      </c>
      <c r="I24" s="50">
        <v>7.3834999999999997</v>
      </c>
      <c r="J24" s="49">
        <v>8.283103817443207</v>
      </c>
      <c r="K24" s="48">
        <v>62841</v>
      </c>
      <c r="L24" s="56"/>
      <c r="M24" s="34"/>
    </row>
    <row r="25" spans="1:13" x14ac:dyDescent="0.2">
      <c r="A25" s="30"/>
      <c r="B25" s="54" t="s">
        <v>132</v>
      </c>
      <c r="C25" s="39">
        <v>8.0773133808835773</v>
      </c>
      <c r="D25" s="55">
        <v>8.4930681365031742</v>
      </c>
      <c r="E25" s="53">
        <v>73843</v>
      </c>
      <c r="F25" s="52">
        <v>73945</v>
      </c>
      <c r="G25" s="56"/>
      <c r="H25" s="51" t="s">
        <v>131</v>
      </c>
      <c r="I25" s="50">
        <v>7.9412000000000003</v>
      </c>
      <c r="J25" s="49">
        <v>7.5533283673054852</v>
      </c>
      <c r="K25" s="48">
        <v>70502</v>
      </c>
      <c r="L25" s="56"/>
      <c r="M25" s="34"/>
    </row>
    <row r="26" spans="1:13" x14ac:dyDescent="0.2">
      <c r="A26" s="30"/>
      <c r="B26" s="54" t="s">
        <v>130</v>
      </c>
      <c r="C26" s="39">
        <v>8.7876926700969751</v>
      </c>
      <c r="D26" s="55">
        <v>8.7947471605427463</v>
      </c>
      <c r="E26" s="53">
        <v>82737</v>
      </c>
      <c r="F26" s="52">
        <v>82761</v>
      </c>
      <c r="G26" s="56"/>
      <c r="H26" s="51" t="s">
        <v>129</v>
      </c>
      <c r="I26" s="50">
        <v>8.6450999999999993</v>
      </c>
      <c r="J26" s="49">
        <v>8.8638996625195059</v>
      </c>
      <c r="K26" s="48">
        <v>81687</v>
      </c>
      <c r="L26" s="56"/>
      <c r="M26" s="34"/>
    </row>
    <row r="27" spans="1:13" x14ac:dyDescent="0.2">
      <c r="A27" s="30"/>
      <c r="B27" s="54" t="s">
        <v>128</v>
      </c>
      <c r="C27" s="39">
        <v>10.571065614547681</v>
      </c>
      <c r="D27" s="55">
        <v>20.293984000137158</v>
      </c>
      <c r="E27" s="53">
        <v>98039</v>
      </c>
      <c r="F27" s="52">
        <v>98210</v>
      </c>
      <c r="G27" s="56"/>
      <c r="H27" s="51" t="s">
        <v>127</v>
      </c>
      <c r="I27" s="50">
        <v>10.041600000000001</v>
      </c>
      <c r="J27" s="49">
        <v>16.153659298330865</v>
      </c>
      <c r="K27" s="48">
        <v>92534</v>
      </c>
      <c r="L27" s="56"/>
      <c r="M27" s="34"/>
    </row>
    <row r="28" spans="1:13" x14ac:dyDescent="0.2">
      <c r="A28" s="30"/>
      <c r="B28" s="54" t="s">
        <v>126</v>
      </c>
      <c r="C28" s="39">
        <v>13.161147299988325</v>
      </c>
      <c r="D28" s="55">
        <v>24.501613932622153</v>
      </c>
      <c r="E28" s="53">
        <v>120680</v>
      </c>
      <c r="F28" s="52">
        <v>120564</v>
      </c>
      <c r="G28" s="56"/>
      <c r="H28" s="51" t="s">
        <v>125</v>
      </c>
      <c r="I28" s="50">
        <v>12.6676</v>
      </c>
      <c r="J28" s="49">
        <v>26.151210962396419</v>
      </c>
      <c r="K28" s="48">
        <v>114936</v>
      </c>
      <c r="L28" s="56"/>
      <c r="M28" s="34"/>
    </row>
    <row r="29" spans="1:13" x14ac:dyDescent="0.2">
      <c r="A29" s="30"/>
      <c r="B29" s="54" t="s">
        <v>124</v>
      </c>
      <c r="C29" s="39">
        <v>14.993126263247214</v>
      </c>
      <c r="D29" s="55">
        <v>13.919599268222719</v>
      </c>
      <c r="E29" s="53">
        <v>141863</v>
      </c>
      <c r="F29" s="52">
        <v>142376</v>
      </c>
      <c r="G29" s="56"/>
      <c r="H29" s="51" t="s">
        <v>123</v>
      </c>
      <c r="I29" s="50">
        <v>14.6271</v>
      </c>
      <c r="J29" s="49">
        <v>15.468597050743632</v>
      </c>
      <c r="K29" s="48">
        <v>136800</v>
      </c>
      <c r="L29" s="56"/>
      <c r="M29" s="34"/>
    </row>
    <row r="30" spans="1:13" x14ac:dyDescent="0.2">
      <c r="A30" s="30"/>
      <c r="B30" s="54" t="s">
        <v>122</v>
      </c>
      <c r="C30" s="39">
        <v>17.056458793937885</v>
      </c>
      <c r="D30" s="55">
        <v>13.761856563220817</v>
      </c>
      <c r="E30" s="53">
        <v>165822</v>
      </c>
      <c r="F30" s="52">
        <v>165605</v>
      </c>
      <c r="G30" s="56"/>
      <c r="H30" s="51" t="s">
        <v>121</v>
      </c>
      <c r="I30" s="50">
        <v>16.655200000000001</v>
      </c>
      <c r="J30" s="49">
        <v>13.86535950393448</v>
      </c>
      <c r="K30" s="48">
        <v>159524</v>
      </c>
      <c r="L30" s="56"/>
      <c r="M30" s="34"/>
    </row>
    <row r="31" spans="1:13" x14ac:dyDescent="0.2">
      <c r="A31" s="30"/>
      <c r="B31" s="54" t="s">
        <v>120</v>
      </c>
      <c r="C31" s="39">
        <v>18.976731396128805</v>
      </c>
      <c r="D31" s="55">
        <v>11.258331083785182</v>
      </c>
      <c r="E31" s="53">
        <v>192026</v>
      </c>
      <c r="F31" s="52">
        <v>192145</v>
      </c>
      <c r="G31" s="56"/>
      <c r="H31" s="51" t="s">
        <v>119</v>
      </c>
      <c r="I31" s="50">
        <v>18.622199999999999</v>
      </c>
      <c r="J31" s="49">
        <v>11.810125366251974</v>
      </c>
      <c r="K31" s="48">
        <v>185837</v>
      </c>
      <c r="L31" s="56"/>
      <c r="M31" s="34"/>
    </row>
    <row r="32" spans="1:13" x14ac:dyDescent="0.2">
      <c r="A32" s="30"/>
      <c r="B32" s="54" t="s">
        <v>118</v>
      </c>
      <c r="C32" s="39">
        <v>22.176541184707769</v>
      </c>
      <c r="D32" s="55">
        <v>16.861754122902934</v>
      </c>
      <c r="E32" s="53">
        <v>232168</v>
      </c>
      <c r="F32" s="52">
        <v>232203</v>
      </c>
      <c r="G32" s="56"/>
      <c r="H32" s="51" t="s">
        <v>117</v>
      </c>
      <c r="I32" s="50">
        <v>21.311900000000001</v>
      </c>
      <c r="J32" s="49">
        <v>14.44351365574423</v>
      </c>
      <c r="K32" s="48">
        <v>220586</v>
      </c>
      <c r="L32" s="56"/>
      <c r="M32" s="34"/>
    </row>
    <row r="33" spans="1:13" x14ac:dyDescent="0.2">
      <c r="A33" s="30"/>
      <c r="B33" s="54" t="s">
        <v>116</v>
      </c>
      <c r="C33" s="39">
        <v>26.416564539589451</v>
      </c>
      <c r="D33" s="55">
        <v>19.11940784438227</v>
      </c>
      <c r="E33" s="53">
        <v>267048</v>
      </c>
      <c r="F33" s="52">
        <v>267330</v>
      </c>
      <c r="G33" s="56"/>
      <c r="H33" s="51" t="s">
        <v>115</v>
      </c>
      <c r="I33" s="50">
        <v>25.6187</v>
      </c>
      <c r="J33" s="49">
        <v>20.208428155162135</v>
      </c>
      <c r="K33" s="48">
        <v>259499</v>
      </c>
      <c r="L33" s="56"/>
      <c r="M33" s="34"/>
    </row>
    <row r="34" spans="1:13" x14ac:dyDescent="0.2">
      <c r="A34" s="30"/>
      <c r="B34" s="54" t="s">
        <v>114</v>
      </c>
      <c r="C34" s="39">
        <v>29.199183292472974</v>
      </c>
      <c r="D34" s="55">
        <v>10.533613289166812</v>
      </c>
      <c r="E34" s="53">
        <v>297719</v>
      </c>
      <c r="F34" s="52">
        <v>297165</v>
      </c>
      <c r="G34" s="56"/>
      <c r="H34" s="51" t="s">
        <v>113</v>
      </c>
      <c r="I34" s="50">
        <v>28.776700000000002</v>
      </c>
      <c r="J34" s="49">
        <v>12.326933060615882</v>
      </c>
      <c r="K34" s="48">
        <v>289653</v>
      </c>
      <c r="L34" s="56"/>
      <c r="M34" s="34"/>
    </row>
    <row r="35" spans="1:13" x14ac:dyDescent="0.2">
      <c r="A35" s="30"/>
      <c r="B35" s="54" t="s">
        <v>112</v>
      </c>
      <c r="C35" s="39">
        <v>31.347210200962628</v>
      </c>
      <c r="D35" s="55">
        <v>7.3564622920236866</v>
      </c>
      <c r="E35" s="53">
        <v>326894</v>
      </c>
      <c r="F35" s="52">
        <v>327154</v>
      </c>
      <c r="G35" s="56"/>
      <c r="H35" s="51" t="s">
        <v>111</v>
      </c>
      <c r="I35" s="50">
        <v>31.080400000000001</v>
      </c>
      <c r="J35" s="49">
        <v>8.0054349525831618</v>
      </c>
      <c r="K35" s="48">
        <v>318999</v>
      </c>
      <c r="L35" s="56"/>
      <c r="M35" s="34"/>
    </row>
    <row r="36" spans="1:13" x14ac:dyDescent="0.2">
      <c r="A36" s="30"/>
      <c r="B36" s="54" t="s">
        <v>110</v>
      </c>
      <c r="C36" s="39">
        <v>32.844118969839165</v>
      </c>
      <c r="D36" s="55">
        <v>4.775253552963922</v>
      </c>
      <c r="E36" s="53">
        <v>357532</v>
      </c>
      <c r="F36" s="52">
        <v>356789</v>
      </c>
      <c r="G36" s="56"/>
      <c r="H36" s="51" t="s">
        <v>109</v>
      </c>
      <c r="I36" s="50">
        <v>32.802500000000002</v>
      </c>
      <c r="J36" s="49">
        <v>5.5407909808110611</v>
      </c>
      <c r="K36" s="48">
        <v>350813</v>
      </c>
      <c r="L36" s="56"/>
      <c r="M36" s="34"/>
    </row>
    <row r="37" spans="1:13" x14ac:dyDescent="0.2">
      <c r="A37" s="30"/>
      <c r="B37" s="54" t="s">
        <v>108</v>
      </c>
      <c r="C37" s="39">
        <v>34.713487840076588</v>
      </c>
      <c r="D37" s="55">
        <v>5.6916395655309531</v>
      </c>
      <c r="E37" s="53">
        <v>385441</v>
      </c>
      <c r="F37" s="52">
        <v>384649</v>
      </c>
      <c r="G37" s="56"/>
      <c r="H37" s="51" t="s">
        <v>107</v>
      </c>
      <c r="I37" s="50">
        <v>34.515099999999997</v>
      </c>
      <c r="J37" s="49">
        <v>5.2209435256458949</v>
      </c>
      <c r="K37" s="48">
        <v>377386</v>
      </c>
      <c r="L37" s="56"/>
      <c r="M37" s="34"/>
    </row>
    <row r="38" spans="1:13" x14ac:dyDescent="0.2">
      <c r="A38" s="30"/>
      <c r="B38" s="54" t="s">
        <v>106</v>
      </c>
      <c r="C38" s="39">
        <v>36.645771646174254</v>
      </c>
      <c r="D38" s="55">
        <v>5.5663775849883077</v>
      </c>
      <c r="E38" s="53">
        <v>423319</v>
      </c>
      <c r="F38" s="52">
        <v>423888</v>
      </c>
      <c r="G38" s="56"/>
      <c r="H38" s="51" t="s">
        <v>105</v>
      </c>
      <c r="I38" s="50">
        <v>36.374499999999998</v>
      </c>
      <c r="J38" s="49">
        <v>5.3872073382374701</v>
      </c>
      <c r="K38" s="48">
        <v>414161</v>
      </c>
      <c r="L38" s="56"/>
      <c r="M38" s="34"/>
    </row>
    <row r="39" spans="1:13" x14ac:dyDescent="0.2">
      <c r="A39" s="30"/>
      <c r="B39" s="54" t="s">
        <v>104</v>
      </c>
      <c r="C39" s="39">
        <v>38.170840784114105</v>
      </c>
      <c r="D39" s="55">
        <v>4.1616510430312257</v>
      </c>
      <c r="E39" s="53">
        <v>455208</v>
      </c>
      <c r="F39" s="52">
        <v>455919</v>
      </c>
      <c r="G39" s="56"/>
      <c r="H39" s="51" t="s">
        <v>103</v>
      </c>
      <c r="I39" s="50">
        <v>38.005400000000002</v>
      </c>
      <c r="J39" s="49">
        <v>4.4836355138902366</v>
      </c>
      <c r="K39" s="48">
        <v>446361</v>
      </c>
      <c r="L39" s="56"/>
      <c r="M39" s="34"/>
    </row>
    <row r="40" spans="1:13" x14ac:dyDescent="0.2">
      <c r="A40" s="30"/>
      <c r="B40" s="54" t="s">
        <v>102</v>
      </c>
      <c r="C40" s="39">
        <v>40.349128210015209</v>
      </c>
      <c r="D40" s="55">
        <v>5.7066791853525558</v>
      </c>
      <c r="E40" s="53">
        <v>511132</v>
      </c>
      <c r="F40" s="52">
        <v>511489</v>
      </c>
      <c r="G40" s="56"/>
      <c r="H40" s="51" t="s">
        <v>101</v>
      </c>
      <c r="I40" s="50">
        <v>40.080800000000004</v>
      </c>
      <c r="J40" s="49">
        <v>5.4608029385297927</v>
      </c>
      <c r="K40" s="48">
        <v>496226</v>
      </c>
      <c r="L40" s="56"/>
      <c r="M40" s="34"/>
    </row>
    <row r="41" spans="1:13" x14ac:dyDescent="0.2">
      <c r="A41" s="30"/>
      <c r="B41" s="54" t="s">
        <v>100</v>
      </c>
      <c r="C41" s="39">
        <v>43.058589614100562</v>
      </c>
      <c r="D41" s="55">
        <v>6.7150432345966458</v>
      </c>
      <c r="E41" s="53">
        <v>570568</v>
      </c>
      <c r="F41" s="52">
        <v>571496</v>
      </c>
      <c r="G41" s="56"/>
      <c r="H41" s="51" t="s">
        <v>99</v>
      </c>
      <c r="I41" s="50">
        <v>42.527999999999999</v>
      </c>
      <c r="J41" s="49">
        <v>6.1056665535617931</v>
      </c>
      <c r="K41" s="48">
        <v>555980</v>
      </c>
      <c r="L41" s="56"/>
      <c r="M41" s="34"/>
    </row>
    <row r="42" spans="1:13" x14ac:dyDescent="0.2">
      <c r="A42" s="30"/>
      <c r="B42" s="54" t="s">
        <v>98</v>
      </c>
      <c r="C42" s="39">
        <v>46.466236466755198</v>
      </c>
      <c r="D42" s="55">
        <v>7.9139769397804924</v>
      </c>
      <c r="E42" s="53">
        <v>629075</v>
      </c>
      <c r="F42" s="52">
        <v>628782</v>
      </c>
      <c r="G42" s="56"/>
      <c r="H42" s="51" t="s">
        <v>97</v>
      </c>
      <c r="I42" s="50">
        <v>45.938299999999998</v>
      </c>
      <c r="J42" s="49">
        <v>8.0189522197140697</v>
      </c>
      <c r="K42" s="48">
        <v>615125</v>
      </c>
      <c r="L42" s="56"/>
      <c r="M42" s="34"/>
    </row>
    <row r="43" spans="1:13" x14ac:dyDescent="0.2">
      <c r="A43" s="30"/>
      <c r="B43" s="54" t="s">
        <v>96</v>
      </c>
      <c r="C43" s="39">
        <v>50.36109597743836</v>
      </c>
      <c r="D43" s="55">
        <v>8.3821282006985527</v>
      </c>
      <c r="E43" s="53">
        <v>679572</v>
      </c>
      <c r="F43" s="52">
        <v>681140</v>
      </c>
      <c r="G43" s="56"/>
      <c r="H43" s="51" t="s">
        <v>95</v>
      </c>
      <c r="I43" s="50">
        <v>49.719499999999996</v>
      </c>
      <c r="J43" s="49">
        <v>8.231040330182001</v>
      </c>
      <c r="K43" s="48">
        <v>669873</v>
      </c>
      <c r="L43" s="56"/>
      <c r="M43" s="34"/>
    </row>
    <row r="44" spans="1:13" x14ac:dyDescent="0.2">
      <c r="A44" s="30"/>
      <c r="B44" s="54" t="s">
        <v>94</v>
      </c>
      <c r="C44" s="39">
        <v>53.354313520096504</v>
      </c>
      <c r="D44" s="55">
        <v>5.9435115232581461</v>
      </c>
      <c r="E44" s="53">
        <v>716288</v>
      </c>
      <c r="F44" s="52">
        <v>714934</v>
      </c>
      <c r="G44" s="56"/>
      <c r="H44" s="51" t="s">
        <v>93</v>
      </c>
      <c r="I44" s="50">
        <v>53.087299999999999</v>
      </c>
      <c r="J44" s="49">
        <v>6.7735998954132732</v>
      </c>
      <c r="K44" s="48">
        <v>706821</v>
      </c>
      <c r="L44" s="56"/>
      <c r="M44" s="34"/>
    </row>
    <row r="45" spans="1:13" x14ac:dyDescent="0.2">
      <c r="A45" s="30"/>
      <c r="B45" s="54" t="s">
        <v>92</v>
      </c>
      <c r="C45" s="39">
        <v>54.816702243733658</v>
      </c>
      <c r="D45" s="55">
        <v>2.7409006454301568</v>
      </c>
      <c r="E45" s="53">
        <v>738955</v>
      </c>
      <c r="F45" s="52">
        <v>740734</v>
      </c>
      <c r="G45" s="56"/>
      <c r="H45" s="51" t="s">
        <v>91</v>
      </c>
      <c r="I45" s="50">
        <v>54.827399999999997</v>
      </c>
      <c r="J45" s="49">
        <v>3.2778084400600491</v>
      </c>
      <c r="K45" s="48">
        <v>732295</v>
      </c>
      <c r="L45" s="56"/>
      <c r="M45" s="34"/>
    </row>
    <row r="46" spans="1:13" x14ac:dyDescent="0.2">
      <c r="A46" s="30"/>
      <c r="B46" s="54" t="s">
        <v>90</v>
      </c>
      <c r="C46" s="39">
        <v>56.247736656785619</v>
      </c>
      <c r="D46" s="55">
        <v>2.6105809989975253</v>
      </c>
      <c r="E46" s="53">
        <v>783211</v>
      </c>
      <c r="F46" s="52">
        <v>780764</v>
      </c>
      <c r="G46" s="56"/>
      <c r="H46" s="51" t="s">
        <v>89</v>
      </c>
      <c r="I46" s="50">
        <v>56.400599999999997</v>
      </c>
      <c r="J46" s="49">
        <v>2.8693682355902341</v>
      </c>
      <c r="K46" s="48">
        <v>771414</v>
      </c>
      <c r="L46" s="56"/>
      <c r="M46" s="34"/>
    </row>
    <row r="47" spans="1:13" x14ac:dyDescent="0.2">
      <c r="A47" s="30"/>
      <c r="B47" s="54" t="s">
        <v>88</v>
      </c>
      <c r="C47" s="39">
        <v>57.042462981733401</v>
      </c>
      <c r="D47" s="55">
        <v>1.4129036512119055</v>
      </c>
      <c r="E47" s="53">
        <v>821875</v>
      </c>
      <c r="F47" s="52">
        <v>821678</v>
      </c>
      <c r="G47" s="56"/>
      <c r="H47" s="51" t="s">
        <v>87</v>
      </c>
      <c r="I47" s="50">
        <v>57.232700000000001</v>
      </c>
      <c r="J47" s="49">
        <v>1.4753389148342466</v>
      </c>
      <c r="K47" s="48">
        <v>812289</v>
      </c>
      <c r="L47" s="56"/>
      <c r="M47" s="34"/>
    </row>
    <row r="48" spans="1:13" x14ac:dyDescent="0.2">
      <c r="A48" s="30"/>
      <c r="B48" s="54" t="s">
        <v>86</v>
      </c>
      <c r="C48" s="39">
        <v>58.800515418172594</v>
      </c>
      <c r="D48" s="55">
        <v>3.0820065343289458</v>
      </c>
      <c r="E48" s="53">
        <v>866242</v>
      </c>
      <c r="F48" s="52">
        <v>865562</v>
      </c>
      <c r="G48" s="56"/>
      <c r="H48" s="51" t="s">
        <v>85</v>
      </c>
      <c r="I48" s="50">
        <v>58.681899999999999</v>
      </c>
      <c r="J48" s="49">
        <v>2.5321188760970519</v>
      </c>
      <c r="K48" s="48">
        <v>853228</v>
      </c>
      <c r="L48" s="56"/>
      <c r="M48" s="34"/>
    </row>
    <row r="49" spans="1:18" x14ac:dyDescent="0.2">
      <c r="A49" s="30"/>
      <c r="B49" s="54" t="s">
        <v>84</v>
      </c>
      <c r="C49" s="39">
        <v>60.899493228798079</v>
      </c>
      <c r="D49" s="55">
        <v>3.5696588638690483</v>
      </c>
      <c r="E49" s="53">
        <v>924297</v>
      </c>
      <c r="F49" s="52">
        <v>923925</v>
      </c>
      <c r="G49" s="56"/>
      <c r="H49" s="51" t="s">
        <v>83</v>
      </c>
      <c r="I49" s="50">
        <v>61.180500000000002</v>
      </c>
      <c r="J49" s="49">
        <v>4.2578716776382555</v>
      </c>
      <c r="K49" s="48">
        <v>911191</v>
      </c>
      <c r="L49" s="56"/>
      <c r="M49" s="34"/>
    </row>
    <row r="50" spans="1:18" x14ac:dyDescent="0.2">
      <c r="A50" s="30"/>
      <c r="B50" s="54" t="s">
        <v>82</v>
      </c>
      <c r="C50" s="39">
        <v>60.641990633513274</v>
      </c>
      <c r="D50" s="55">
        <v>-0.42283208222665081</v>
      </c>
      <c r="E50" s="53">
        <v>962708</v>
      </c>
      <c r="F50" s="52">
        <v>962216</v>
      </c>
      <c r="G50" s="56"/>
      <c r="H50" s="51" t="s">
        <v>81</v>
      </c>
      <c r="I50" s="50">
        <v>60.972099999999998</v>
      </c>
      <c r="J50" s="49">
        <v>-0.34063141033499983</v>
      </c>
      <c r="K50" s="48">
        <v>952585</v>
      </c>
      <c r="L50" s="56"/>
      <c r="M50" s="34"/>
    </row>
    <row r="51" spans="1:18" x14ac:dyDescent="0.2">
      <c r="A51" s="30"/>
      <c r="B51" s="54" t="s">
        <v>80</v>
      </c>
      <c r="C51" s="39">
        <v>62.027034418802685</v>
      </c>
      <c r="D51" s="55">
        <v>2.283968205562136</v>
      </c>
      <c r="E51" s="53">
        <v>1012210</v>
      </c>
      <c r="F51" s="52">
        <v>1013206</v>
      </c>
      <c r="G51" s="56"/>
      <c r="H51" s="51" t="s">
        <v>79</v>
      </c>
      <c r="I51" s="50">
        <v>61.940800000000003</v>
      </c>
      <c r="J51" s="49">
        <v>1.5887594489938932</v>
      </c>
      <c r="K51" s="48">
        <v>998318</v>
      </c>
      <c r="L51" s="56"/>
      <c r="M51" s="34"/>
    </row>
    <row r="52" spans="1:18" x14ac:dyDescent="0.2">
      <c r="A52" s="30"/>
      <c r="B52" s="54" t="s">
        <v>78</v>
      </c>
      <c r="C52" s="39">
        <v>62.379100293327753</v>
      </c>
      <c r="D52" s="55">
        <v>0.56760068867381308</v>
      </c>
      <c r="E52" s="53">
        <v>1054714</v>
      </c>
      <c r="F52" s="52">
        <v>1053779</v>
      </c>
      <c r="G52" s="56"/>
      <c r="H52" s="51" t="s">
        <v>77</v>
      </c>
      <c r="I52" s="50">
        <v>62.780200000000001</v>
      </c>
      <c r="J52" s="49">
        <v>1.3551649316766941</v>
      </c>
      <c r="K52" s="48">
        <v>1041970</v>
      </c>
      <c r="L52" s="56"/>
      <c r="M52" s="34"/>
    </row>
    <row r="53" spans="1:18" x14ac:dyDescent="0.2">
      <c r="A53" s="30"/>
      <c r="B53" s="54" t="s">
        <v>76</v>
      </c>
      <c r="C53" s="39">
        <v>63.618555063360844</v>
      </c>
      <c r="D53" s="55">
        <v>1.9869712198552942</v>
      </c>
      <c r="E53" s="53">
        <v>1110346</v>
      </c>
      <c r="F53" s="52">
        <v>1108412</v>
      </c>
      <c r="G53" s="56"/>
      <c r="H53" s="51" t="s">
        <v>75</v>
      </c>
      <c r="I53" s="50">
        <v>63.837400000000002</v>
      </c>
      <c r="J53" s="49">
        <v>1.6839704237960402</v>
      </c>
      <c r="K53" s="48">
        <v>1098500</v>
      </c>
      <c r="L53" s="56"/>
      <c r="M53" s="34"/>
    </row>
    <row r="54" spans="1:18" x14ac:dyDescent="0.2">
      <c r="A54" s="30"/>
      <c r="B54" s="54" t="s">
        <v>74</v>
      </c>
      <c r="C54" s="39">
        <v>64.946690444991134</v>
      </c>
      <c r="D54" s="55">
        <v>2.0876541133440307</v>
      </c>
      <c r="E54" s="53">
        <v>1151245</v>
      </c>
      <c r="F54" s="52">
        <v>1153602</v>
      </c>
      <c r="G54" s="56"/>
      <c r="H54" s="51" t="s">
        <v>73</v>
      </c>
      <c r="I54" s="50">
        <v>65.019000000000005</v>
      </c>
      <c r="J54" s="49">
        <v>1.8509525763893939</v>
      </c>
      <c r="K54" s="48">
        <v>1142023</v>
      </c>
      <c r="L54" s="56"/>
      <c r="M54" s="34"/>
    </row>
    <row r="55" spans="1:18" x14ac:dyDescent="0.2">
      <c r="A55" s="30"/>
      <c r="B55" s="54" t="s">
        <v>72</v>
      </c>
      <c r="C55" s="39">
        <v>66.323221507673139</v>
      </c>
      <c r="D55" s="55">
        <v>2.1194783802692863</v>
      </c>
      <c r="E55" s="53">
        <v>1208514</v>
      </c>
      <c r="F55" s="52">
        <v>1206447</v>
      </c>
      <c r="G55" s="56"/>
      <c r="H55" s="51" t="s">
        <v>71</v>
      </c>
      <c r="I55" s="50">
        <v>66.358500000000006</v>
      </c>
      <c r="J55" s="49">
        <v>2.0601670280994799</v>
      </c>
      <c r="K55" s="48">
        <v>1190336</v>
      </c>
      <c r="L55" s="56"/>
      <c r="M55" s="34"/>
    </row>
    <row r="56" spans="1:18" ht="15" customHeight="1" x14ac:dyDescent="0.2">
      <c r="A56" s="30"/>
      <c r="B56" s="54" t="s">
        <v>70</v>
      </c>
      <c r="C56" s="39">
        <v>68.00985451553251</v>
      </c>
      <c r="D56" s="55">
        <v>2.5430504874740421</v>
      </c>
      <c r="E56" s="53">
        <v>1275904</v>
      </c>
      <c r="F56" s="52">
        <v>1275183</v>
      </c>
      <c r="G56" s="56"/>
      <c r="H56" s="51" t="s">
        <v>69</v>
      </c>
      <c r="I56" s="50">
        <v>68.173599999999993</v>
      </c>
      <c r="J56" s="49">
        <v>2.7352938960343987</v>
      </c>
      <c r="K56" s="48">
        <v>1259970</v>
      </c>
      <c r="L56" s="56"/>
      <c r="M56" s="34"/>
    </row>
    <row r="57" spans="1:18" ht="15" customHeight="1" x14ac:dyDescent="0.2">
      <c r="A57" s="30"/>
      <c r="B57" s="54" t="s">
        <v>68</v>
      </c>
      <c r="C57" s="39">
        <v>70.028722704648928</v>
      </c>
      <c r="D57" s="55">
        <v>2.9684936153706025</v>
      </c>
      <c r="E57" s="53">
        <v>1341848</v>
      </c>
      <c r="F57" s="52">
        <v>1339834</v>
      </c>
      <c r="G57" s="56"/>
      <c r="H57" s="51" t="s">
        <v>67</v>
      </c>
      <c r="I57" s="50">
        <v>69.927999999999997</v>
      </c>
      <c r="J57" s="49">
        <v>2.5734301841181981</v>
      </c>
      <c r="K57" s="48">
        <v>1322795</v>
      </c>
      <c r="L57" s="56"/>
      <c r="M57" s="34"/>
    </row>
    <row r="58" spans="1:18" ht="15" customHeight="1" x14ac:dyDescent="0.2">
      <c r="A58" s="30"/>
      <c r="B58" s="54" t="s">
        <v>66</v>
      </c>
      <c r="C58" s="39">
        <v>72.104353359893793</v>
      </c>
      <c r="D58" s="55">
        <v>2.9639704610906348</v>
      </c>
      <c r="E58" s="53">
        <v>1423370</v>
      </c>
      <c r="F58" s="52">
        <v>1421392</v>
      </c>
      <c r="G58" s="56"/>
      <c r="H58" s="51" t="s">
        <v>65</v>
      </c>
      <c r="I58" s="50">
        <v>72.117800000000003</v>
      </c>
      <c r="J58" s="49">
        <v>3.1315066925981085</v>
      </c>
      <c r="K58" s="48">
        <v>1399656</v>
      </c>
      <c r="L58" s="56"/>
      <c r="M58" s="34"/>
      <c r="R58" s="27"/>
    </row>
    <row r="59" spans="1:18" ht="15" customHeight="1" x14ac:dyDescent="0.2">
      <c r="A59" s="30"/>
      <c r="B59" s="54" t="s">
        <v>64</v>
      </c>
      <c r="C59" s="39">
        <v>74.242876785182261</v>
      </c>
      <c r="D59" s="55">
        <v>2.9658728296396699</v>
      </c>
      <c r="E59" s="53">
        <v>1494225</v>
      </c>
      <c r="F59" s="52">
        <v>1495935</v>
      </c>
      <c r="G59" s="56"/>
      <c r="H59" s="51" t="s">
        <v>63</v>
      </c>
      <c r="I59" s="50">
        <v>74.1755</v>
      </c>
      <c r="J59" s="49">
        <v>2.853248435199073</v>
      </c>
      <c r="K59" s="48">
        <v>1476722</v>
      </c>
      <c r="L59" s="56"/>
      <c r="M59" s="34"/>
      <c r="O59" s="22" t="s">
        <v>62</v>
      </c>
      <c r="R59" s="27"/>
    </row>
    <row r="60" spans="1:18" ht="15" customHeight="1" x14ac:dyDescent="0.2">
      <c r="A60" s="30"/>
      <c r="B60" s="54" t="s">
        <v>61</v>
      </c>
      <c r="C60" s="39">
        <v>76.318042080173214</v>
      </c>
      <c r="D60" s="55">
        <v>2.7951035639356094</v>
      </c>
      <c r="E60" s="53">
        <v>1572772</v>
      </c>
      <c r="F60" s="52">
        <v>1573173</v>
      </c>
      <c r="G60" s="56"/>
      <c r="H60" s="51" t="s">
        <v>60</v>
      </c>
      <c r="I60" s="50">
        <v>76.249499999999998</v>
      </c>
      <c r="J60" s="49">
        <v>2.7960714791272023</v>
      </c>
      <c r="K60" s="48">
        <v>1552470</v>
      </c>
      <c r="L60" s="56"/>
      <c r="M60" s="34"/>
      <c r="R60" s="27"/>
    </row>
    <row r="61" spans="1:18" ht="15" customHeight="1" x14ac:dyDescent="0.2">
      <c r="A61" s="30"/>
      <c r="B61" s="54" t="s">
        <v>59</v>
      </c>
      <c r="C61" s="39">
        <v>78.578857661075645</v>
      </c>
      <c r="D61" s="55">
        <v>2.9623605628239407</v>
      </c>
      <c r="E61" s="53">
        <v>1583849</v>
      </c>
      <c r="F61" s="52">
        <v>1584008</v>
      </c>
      <c r="G61" s="56"/>
      <c r="H61" s="51" t="s">
        <v>58</v>
      </c>
      <c r="I61" s="50">
        <v>78.726799999999997</v>
      </c>
      <c r="J61" s="49">
        <v>3.2489393373071294</v>
      </c>
      <c r="K61" s="48">
        <v>1598752</v>
      </c>
      <c r="L61" s="56"/>
      <c r="M61" s="34"/>
      <c r="R61" s="27"/>
    </row>
    <row r="62" spans="1:18" ht="15" customHeight="1" x14ac:dyDescent="0.2">
      <c r="A62" s="30"/>
      <c r="B62" s="54" t="s">
        <v>57</v>
      </c>
      <c r="C62" s="39">
        <v>79.813588046435342</v>
      </c>
      <c r="D62" s="55">
        <v>1.571326463773888</v>
      </c>
      <c r="E62" s="53">
        <v>1566720</v>
      </c>
      <c r="F62" s="52">
        <v>1566126</v>
      </c>
      <c r="G62" s="56"/>
      <c r="H62" s="51" t="s">
        <v>56</v>
      </c>
      <c r="I62" s="50">
        <v>80.066000000000003</v>
      </c>
      <c r="J62" s="49">
        <v>1.7010725699507729</v>
      </c>
      <c r="K62" s="48">
        <v>1557120</v>
      </c>
      <c r="M62" s="34"/>
      <c r="R62" s="27"/>
    </row>
    <row r="63" spans="1:18" ht="15" customHeight="1" x14ac:dyDescent="0.2">
      <c r="A63" s="30"/>
      <c r="B63" s="54" t="s">
        <v>55</v>
      </c>
      <c r="C63" s="39">
        <v>81.14455361427018</v>
      </c>
      <c r="D63" s="55">
        <v>1.6675926999554078</v>
      </c>
      <c r="E63" s="53">
        <v>1631224</v>
      </c>
      <c r="F63" s="52">
        <v>1632907</v>
      </c>
      <c r="G63" s="56"/>
      <c r="H63" s="51" t="s">
        <v>54</v>
      </c>
      <c r="I63" s="50">
        <v>81.165700000000001</v>
      </c>
      <c r="J63" s="49">
        <v>1.3734918692079017</v>
      </c>
      <c r="K63" s="48">
        <v>1612195</v>
      </c>
      <c r="M63" s="34"/>
      <c r="R63" s="27"/>
    </row>
    <row r="64" spans="1:18" ht="15" customHeight="1" x14ac:dyDescent="0.2">
      <c r="A64" s="30"/>
      <c r="B64" s="54" t="s">
        <v>53</v>
      </c>
      <c r="C64" s="39">
        <v>82.370252107272321</v>
      </c>
      <c r="D64" s="55">
        <v>1.5105123368213205</v>
      </c>
      <c r="E64" s="53">
        <v>1678775</v>
      </c>
      <c r="F64" s="52">
        <v>1676778</v>
      </c>
      <c r="G64" s="56"/>
      <c r="H64" s="51">
        <v>2011</v>
      </c>
      <c r="I64" s="50">
        <v>82.844899999999996</v>
      </c>
      <c r="J64" s="49">
        <v>2.0688542081199257</v>
      </c>
      <c r="K64" s="48">
        <v>1669509</v>
      </c>
      <c r="M64" s="34"/>
      <c r="R64" s="27"/>
    </row>
    <row r="65" spans="1:18" ht="15" customHeight="1" x14ac:dyDescent="0.2">
      <c r="A65" s="30"/>
      <c r="B65" s="54" t="s">
        <v>52</v>
      </c>
      <c r="C65" s="39">
        <v>84.031166448392241</v>
      </c>
      <c r="D65" s="55">
        <v>2.0164007012590903</v>
      </c>
      <c r="E65" s="53">
        <v>1734589</v>
      </c>
      <c r="F65" s="52">
        <v>1736377</v>
      </c>
      <c r="G65" s="56"/>
      <c r="H65" s="51">
        <v>2012</v>
      </c>
      <c r="I65" s="50">
        <v>84.177999999999997</v>
      </c>
      <c r="J65" s="49">
        <v>1.6091515591183065</v>
      </c>
      <c r="K65" s="48">
        <v>1721355</v>
      </c>
      <c r="M65" s="34"/>
      <c r="R65" s="27"/>
    </row>
    <row r="66" spans="1:18" ht="15" customHeight="1" x14ac:dyDescent="0.2">
      <c r="A66" s="30"/>
      <c r="B66" s="54" t="s">
        <v>51</v>
      </c>
      <c r="C66" s="39">
        <v>85.955960259776646</v>
      </c>
      <c r="D66" s="55">
        <v>2.2905713352991675</v>
      </c>
      <c r="E66" s="53">
        <v>1817879</v>
      </c>
      <c r="F66" s="52">
        <v>1816590</v>
      </c>
      <c r="G66" s="56"/>
      <c r="H66" s="51">
        <v>2013</v>
      </c>
      <c r="I66" s="50">
        <v>86.06</v>
      </c>
      <c r="J66" s="49">
        <v>2.2357385540164949</v>
      </c>
      <c r="K66" s="48">
        <v>1793155</v>
      </c>
      <c r="M66" s="34"/>
      <c r="R66" s="27"/>
    </row>
    <row r="67" spans="1:18" ht="15" customHeight="1" x14ac:dyDescent="0.2">
      <c r="A67" s="30"/>
      <c r="B67" s="54" t="s">
        <v>50</v>
      </c>
      <c r="C67" s="39">
        <v>86.94623130094223</v>
      </c>
      <c r="D67" s="55">
        <v>1.1520679173064687</v>
      </c>
      <c r="E67" s="53">
        <v>1888390</v>
      </c>
      <c r="F67" s="52">
        <v>1891462</v>
      </c>
      <c r="G67" s="56"/>
      <c r="H67" s="51">
        <v>2014</v>
      </c>
      <c r="I67" s="50">
        <v>87.432900000000004</v>
      </c>
      <c r="J67" s="49">
        <v>1.5952823611433897</v>
      </c>
      <c r="K67" s="48">
        <v>1876162</v>
      </c>
      <c r="M67" s="34"/>
      <c r="R67" s="27"/>
    </row>
    <row r="68" spans="1:18" ht="15" customHeight="1" x14ac:dyDescent="0.2">
      <c r="A68" s="30"/>
      <c r="B68" s="54" t="s">
        <v>1</v>
      </c>
      <c r="C68" s="39">
        <v>87.485611413904962</v>
      </c>
      <c r="D68" s="55">
        <v>0.62036054339814362</v>
      </c>
      <c r="E68" s="53">
        <v>1953366</v>
      </c>
      <c r="F68" s="52">
        <v>1951685</v>
      </c>
      <c r="H68" s="51">
        <v>2015</v>
      </c>
      <c r="I68" s="50">
        <v>87.881500000000003</v>
      </c>
      <c r="J68" s="49">
        <v>0.51307917271416026</v>
      </c>
      <c r="K68" s="48">
        <v>1935212</v>
      </c>
      <c r="M68" s="34"/>
      <c r="R68" s="27"/>
    </row>
    <row r="69" spans="1:18" ht="15" customHeight="1" x14ac:dyDescent="0.2">
      <c r="A69" s="30"/>
      <c r="B69" s="54" t="s">
        <v>2</v>
      </c>
      <c r="C69" s="39">
        <v>89.442182275806672</v>
      </c>
      <c r="D69" s="49">
        <v>2.236448748863328</v>
      </c>
      <c r="E69" s="53">
        <v>2039801</v>
      </c>
      <c r="F69" s="52">
        <v>2040653</v>
      </c>
      <c r="H69" s="51">
        <v>2016</v>
      </c>
      <c r="I69" s="50">
        <v>89.548000000000002</v>
      </c>
      <c r="J69" s="49">
        <v>1.8963035451147277</v>
      </c>
      <c r="K69" s="48">
        <v>2016638</v>
      </c>
      <c r="M69" s="34"/>
      <c r="R69" s="27"/>
    </row>
    <row r="70" spans="1:18" ht="15" customHeight="1" x14ac:dyDescent="0.2">
      <c r="A70" s="30"/>
      <c r="B70" s="54" t="s">
        <v>3</v>
      </c>
      <c r="C70" s="39">
        <v>90.982493609283878</v>
      </c>
      <c r="D70" s="49">
        <v>1.7221307601009268</v>
      </c>
      <c r="E70" s="53">
        <v>2111738</v>
      </c>
      <c r="F70" s="52">
        <v>2114634</v>
      </c>
      <c r="H70" s="51">
        <v>2017</v>
      </c>
      <c r="I70" s="50">
        <v>91.178600000000003</v>
      </c>
      <c r="J70" s="49">
        <v>1.8209228570152332</v>
      </c>
      <c r="K70" s="48">
        <v>2097143</v>
      </c>
      <c r="M70" s="34"/>
      <c r="R70" s="27"/>
    </row>
    <row r="71" spans="1:18" ht="15" customHeight="1" x14ac:dyDescent="0.2">
      <c r="A71" s="30"/>
      <c r="B71" s="54" t="s">
        <v>4</v>
      </c>
      <c r="C71" s="39">
        <v>92.758242250210387</v>
      </c>
      <c r="D71" s="49">
        <v>1.9517476060310031</v>
      </c>
      <c r="E71" s="53">
        <v>2199704</v>
      </c>
      <c r="F71" s="52">
        <v>2195745</v>
      </c>
      <c r="H71" s="51">
        <v>2018</v>
      </c>
      <c r="I71" s="50">
        <v>93.001099999999994</v>
      </c>
      <c r="J71" s="49">
        <v>1.9988242855231282</v>
      </c>
      <c r="K71" s="48">
        <v>2174380</v>
      </c>
      <c r="M71" s="34"/>
      <c r="R71" s="27"/>
    </row>
    <row r="72" spans="1:18" ht="15" customHeight="1" x14ac:dyDescent="0.2">
      <c r="A72" s="30"/>
      <c r="B72" s="54" t="s">
        <v>5</v>
      </c>
      <c r="C72" s="39">
        <v>94.865200743192773</v>
      </c>
      <c r="D72" s="49">
        <v>2.2714515086421954</v>
      </c>
      <c r="E72" s="53">
        <v>2260614</v>
      </c>
      <c r="F72" s="52">
        <v>2259433</v>
      </c>
      <c r="H72" s="51">
        <v>2019</v>
      </c>
      <c r="I72" s="50">
        <v>94.876300000000001</v>
      </c>
      <c r="J72" s="49">
        <v>2.0163202370724722</v>
      </c>
      <c r="K72" s="48">
        <v>2255283</v>
      </c>
      <c r="M72" s="34"/>
      <c r="R72" s="27"/>
    </row>
    <row r="73" spans="1:18" ht="15" customHeight="1" x14ac:dyDescent="0.2">
      <c r="A73" s="30"/>
      <c r="B73" s="54" t="s">
        <v>19</v>
      </c>
      <c r="C73" s="39">
        <v>100.22128714292828</v>
      </c>
      <c r="D73" s="49">
        <v>5.6459970123658216</v>
      </c>
      <c r="E73" s="53">
        <v>2140996</v>
      </c>
      <c r="F73" s="52">
        <v>2144597</v>
      </c>
      <c r="H73" s="51">
        <v>2020</v>
      </c>
      <c r="I73" s="50">
        <v>99.9238</v>
      </c>
      <c r="J73" s="49">
        <v>5.3200852056836103</v>
      </c>
      <c r="K73" s="48">
        <v>2150381</v>
      </c>
    </row>
    <row r="74" spans="1:18" ht="15" customHeight="1" x14ac:dyDescent="0.2">
      <c r="A74" s="30"/>
      <c r="B74" s="54" t="s">
        <v>20</v>
      </c>
      <c r="C74" s="39">
        <v>100</v>
      </c>
      <c r="D74" s="49">
        <v>-0.22079854413832475</v>
      </c>
      <c r="E74" s="53">
        <v>2376012</v>
      </c>
      <c r="F74" s="52">
        <v>2382503</v>
      </c>
      <c r="H74" s="51">
        <v>2021</v>
      </c>
      <c r="I74" s="50">
        <v>100</v>
      </c>
      <c r="J74" s="49">
        <v>7.6258108678813302E-2</v>
      </c>
      <c r="K74" s="48">
        <v>2317054</v>
      </c>
    </row>
    <row r="75" spans="1:18" ht="15" customHeight="1" x14ac:dyDescent="0.2">
      <c r="A75" s="30"/>
      <c r="B75" s="54" t="s">
        <v>49</v>
      </c>
      <c r="C75" s="50" t="s">
        <v>41</v>
      </c>
      <c r="D75" s="49">
        <v>4.0544779739719816</v>
      </c>
      <c r="E75" s="53">
        <v>2513171</v>
      </c>
      <c r="F75" s="52">
        <v>2512583</v>
      </c>
      <c r="H75" s="51" t="s">
        <v>48</v>
      </c>
      <c r="I75" s="50" t="s">
        <v>41</v>
      </c>
      <c r="J75" s="49">
        <v>2.8492930312000952</v>
      </c>
      <c r="K75" s="48">
        <v>2473978</v>
      </c>
    </row>
    <row r="76" spans="1:18" ht="15" customHeight="1" x14ac:dyDescent="0.2">
      <c r="A76" s="30"/>
      <c r="B76" s="54" t="s">
        <v>47</v>
      </c>
      <c r="C76" s="50" t="s">
        <v>41</v>
      </c>
      <c r="D76" s="49">
        <v>2.4102219173580908</v>
      </c>
      <c r="E76" s="53">
        <v>2621534</v>
      </c>
      <c r="F76" s="52">
        <v>2622335</v>
      </c>
      <c r="H76" s="51" t="s">
        <v>46</v>
      </c>
      <c r="I76" s="50" t="s">
        <v>41</v>
      </c>
      <c r="J76" s="49">
        <v>3.143440902459993</v>
      </c>
      <c r="K76" s="48">
        <v>2596609</v>
      </c>
    </row>
    <row r="77" spans="1:18" ht="15" customHeight="1" x14ac:dyDescent="0.2">
      <c r="A77" s="30"/>
      <c r="B77" s="54" t="s">
        <v>45</v>
      </c>
      <c r="C77" s="50" t="s">
        <v>41</v>
      </c>
      <c r="D77" s="49">
        <v>1.8543270561598879</v>
      </c>
      <c r="E77" s="53">
        <v>2726167</v>
      </c>
      <c r="F77" s="52">
        <v>2725709</v>
      </c>
      <c r="H77" s="51" t="s">
        <v>44</v>
      </c>
      <c r="I77" s="50" t="s">
        <v>41</v>
      </c>
      <c r="J77" s="49">
        <v>1.8594732384912049</v>
      </c>
      <c r="K77" s="48">
        <v>2700903</v>
      </c>
    </row>
    <row r="78" spans="1:18" ht="15" customHeight="1" x14ac:dyDescent="0.2">
      <c r="A78" s="30"/>
      <c r="B78" s="54" t="s">
        <v>43</v>
      </c>
      <c r="C78" s="50" t="s">
        <v>41</v>
      </c>
      <c r="D78" s="49">
        <v>1.9530798172427088</v>
      </c>
      <c r="E78" s="53">
        <v>2826172</v>
      </c>
      <c r="F78" s="52">
        <v>2826096</v>
      </c>
      <c r="H78" s="51" t="s">
        <v>42</v>
      </c>
      <c r="I78" s="50" t="s">
        <v>41</v>
      </c>
      <c r="J78" s="49">
        <v>1.892198034308179</v>
      </c>
      <c r="K78" s="48">
        <v>2800966</v>
      </c>
    </row>
    <row r="79" spans="1:18" ht="15" customHeight="1" x14ac:dyDescent="0.2">
      <c r="A79" s="30"/>
      <c r="B79" s="47" t="s">
        <v>195</v>
      </c>
      <c r="C79" s="43" t="s">
        <v>41</v>
      </c>
      <c r="D79" s="42">
        <v>2.0005459598703146</v>
      </c>
      <c r="E79" s="46">
        <v>2931226</v>
      </c>
      <c r="F79" s="45">
        <v>2931334</v>
      </c>
      <c r="H79" s="44" t="s">
        <v>196</v>
      </c>
      <c r="I79" s="43" t="s">
        <v>41</v>
      </c>
      <c r="J79" s="42">
        <v>2.0003592159356653</v>
      </c>
      <c r="K79" s="41">
        <v>2904268</v>
      </c>
    </row>
    <row r="80" spans="1:18" x14ac:dyDescent="0.2">
      <c r="A80" s="30"/>
      <c r="B80" s="40" t="s">
        <v>40</v>
      </c>
      <c r="C80" s="39"/>
      <c r="D80" s="38"/>
      <c r="E80" s="37"/>
      <c r="F80" s="37"/>
      <c r="G80" s="30"/>
    </row>
    <row r="81" spans="1:16" ht="12.75" customHeight="1" x14ac:dyDescent="0.2">
      <c r="A81" s="30"/>
      <c r="B81" s="32" t="s">
        <v>39</v>
      </c>
      <c r="C81" s="94" t="s">
        <v>210</v>
      </c>
      <c r="D81" s="94"/>
      <c r="E81" s="94"/>
      <c r="F81" s="94"/>
      <c r="G81" s="94"/>
      <c r="H81" s="94"/>
      <c r="I81" s="94"/>
      <c r="J81" s="94"/>
      <c r="K81" s="94"/>
    </row>
    <row r="82" spans="1:16" ht="25.9" customHeight="1" x14ac:dyDescent="0.2">
      <c r="A82" s="30"/>
      <c r="B82" s="32"/>
      <c r="C82" s="105" t="s">
        <v>205</v>
      </c>
      <c r="D82" s="94"/>
      <c r="E82" s="94"/>
      <c r="F82" s="94"/>
      <c r="G82" s="94"/>
      <c r="H82" s="94"/>
      <c r="I82" s="94"/>
      <c r="J82" s="94"/>
      <c r="K82" s="94"/>
    </row>
    <row r="83" spans="1:16" ht="12.75" customHeight="1" x14ac:dyDescent="0.2">
      <c r="A83" s="30"/>
      <c r="B83" s="32"/>
      <c r="C83" s="94" t="s">
        <v>209</v>
      </c>
      <c r="D83" s="94"/>
      <c r="E83" s="94"/>
      <c r="F83" s="94"/>
      <c r="G83" s="94"/>
      <c r="H83" s="94"/>
      <c r="I83" s="94"/>
      <c r="J83" s="94"/>
      <c r="K83" s="94"/>
    </row>
    <row r="84" spans="1:16" ht="25.9" customHeight="1" x14ac:dyDescent="0.2">
      <c r="A84" s="30"/>
      <c r="B84" s="32"/>
      <c r="C84" s="105" t="s">
        <v>205</v>
      </c>
      <c r="D84" s="94"/>
      <c r="E84" s="94"/>
      <c r="F84" s="94"/>
      <c r="G84" s="94"/>
      <c r="H84" s="94"/>
      <c r="I84" s="94"/>
      <c r="J84" s="94"/>
      <c r="K84" s="94"/>
    </row>
    <row r="85" spans="1:16" ht="25.5" customHeight="1" x14ac:dyDescent="0.2">
      <c r="A85" s="30"/>
      <c r="B85" s="32"/>
      <c r="C85" s="106" t="s">
        <v>208</v>
      </c>
      <c r="D85" s="106"/>
      <c r="E85" s="106"/>
      <c r="F85" s="106"/>
      <c r="G85" s="106"/>
      <c r="H85" s="106"/>
      <c r="I85" s="106"/>
      <c r="J85" s="106"/>
      <c r="K85" s="106"/>
    </row>
    <row r="86" spans="1:16" ht="12.75" customHeight="1" x14ac:dyDescent="0.2">
      <c r="A86" s="30"/>
      <c r="B86" s="32"/>
      <c r="C86" s="105" t="s">
        <v>197</v>
      </c>
      <c r="D86" s="94"/>
      <c r="E86" s="94"/>
      <c r="F86" s="94"/>
      <c r="G86" s="94"/>
      <c r="H86" s="94"/>
      <c r="I86" s="94"/>
      <c r="J86" s="94"/>
      <c r="K86" s="94"/>
    </row>
    <row r="87" spans="1:16" ht="25.15" customHeight="1" x14ac:dyDescent="0.2">
      <c r="A87" s="30"/>
      <c r="B87" s="32" t="s">
        <v>38</v>
      </c>
      <c r="C87" s="94" t="s">
        <v>207</v>
      </c>
      <c r="D87" s="94"/>
      <c r="E87" s="94"/>
      <c r="F87" s="94"/>
      <c r="G87" s="94"/>
      <c r="H87" s="94"/>
      <c r="I87" s="94"/>
      <c r="J87" s="94"/>
      <c r="K87" s="94"/>
      <c r="M87" s="31"/>
      <c r="N87" s="31"/>
      <c r="P87" s="31"/>
    </row>
    <row r="88" spans="1:16" ht="25.9" customHeight="1" x14ac:dyDescent="0.2">
      <c r="A88" s="30"/>
      <c r="B88" s="32"/>
      <c r="C88" s="105" t="s">
        <v>205</v>
      </c>
      <c r="D88" s="94"/>
      <c r="E88" s="94"/>
      <c r="F88" s="94"/>
      <c r="G88" s="94"/>
      <c r="H88" s="94"/>
      <c r="I88" s="94"/>
      <c r="J88" s="94"/>
      <c r="K88" s="94"/>
    </row>
    <row r="89" spans="1:16" ht="12.75" customHeight="1" x14ac:dyDescent="0.2">
      <c r="A89" s="30"/>
      <c r="B89" s="32"/>
      <c r="C89" s="94" t="s">
        <v>206</v>
      </c>
      <c r="D89" s="94"/>
      <c r="E89" s="94"/>
      <c r="F89" s="94"/>
      <c r="G89" s="94"/>
      <c r="H89" s="94"/>
      <c r="I89" s="94"/>
      <c r="J89" s="94"/>
      <c r="K89" s="94"/>
      <c r="M89" s="31"/>
      <c r="N89" s="31"/>
      <c r="P89" s="31"/>
    </row>
    <row r="90" spans="1:16" ht="25.9" customHeight="1" x14ac:dyDescent="0.2">
      <c r="A90" s="30"/>
      <c r="B90" s="32"/>
      <c r="C90" s="105" t="s">
        <v>205</v>
      </c>
      <c r="D90" s="94"/>
      <c r="E90" s="94"/>
      <c r="F90" s="94"/>
      <c r="G90" s="94"/>
      <c r="H90" s="94"/>
      <c r="I90" s="94"/>
      <c r="J90" s="94"/>
      <c r="K90" s="94"/>
    </row>
    <row r="91" spans="1:16" ht="25.5" customHeight="1" x14ac:dyDescent="0.2">
      <c r="A91" s="30"/>
      <c r="B91" s="32"/>
      <c r="C91" s="106" t="s">
        <v>204</v>
      </c>
      <c r="D91" s="106"/>
      <c r="E91" s="106"/>
      <c r="F91" s="106"/>
      <c r="G91" s="106"/>
      <c r="H91" s="106"/>
      <c r="I91" s="106"/>
      <c r="J91" s="106"/>
      <c r="K91" s="106"/>
    </row>
    <row r="92" spans="1:16" ht="12.75" customHeight="1" x14ac:dyDescent="0.2">
      <c r="A92" s="30"/>
      <c r="B92" s="32"/>
      <c r="C92" s="105" t="s">
        <v>197</v>
      </c>
      <c r="D92" s="94"/>
      <c r="E92" s="94"/>
      <c r="F92" s="94"/>
      <c r="G92" s="94"/>
      <c r="H92" s="94"/>
      <c r="I92" s="94"/>
      <c r="J92" s="94"/>
      <c r="K92" s="94"/>
    </row>
    <row r="93" spans="1:16" x14ac:dyDescent="0.2">
      <c r="A93" s="30"/>
      <c r="B93" s="32" t="s">
        <v>37</v>
      </c>
      <c r="C93" s="31"/>
      <c r="D93" s="35"/>
      <c r="E93" s="34"/>
      <c r="F93" s="34"/>
      <c r="G93" s="36"/>
      <c r="H93" s="36"/>
      <c r="I93" s="31"/>
      <c r="J93" s="35"/>
      <c r="K93" s="34"/>
    </row>
    <row r="94" spans="1:16" ht="27.75" customHeight="1" x14ac:dyDescent="0.2">
      <c r="B94" s="33" t="s">
        <v>36</v>
      </c>
      <c r="C94" s="107" t="s">
        <v>203</v>
      </c>
      <c r="D94" s="107"/>
      <c r="E94" s="107"/>
      <c r="F94" s="107"/>
      <c r="G94" s="107"/>
      <c r="H94" s="107"/>
      <c r="I94" s="107"/>
      <c r="J94" s="107"/>
      <c r="K94" s="107"/>
      <c r="M94" s="31"/>
      <c r="N94" s="31"/>
      <c r="P94" s="31"/>
    </row>
    <row r="95" spans="1:16" ht="14.25" x14ac:dyDescent="0.2">
      <c r="B95" s="33" t="s">
        <v>35</v>
      </c>
      <c r="C95" s="94" t="s">
        <v>202</v>
      </c>
      <c r="D95" s="94"/>
      <c r="E95" s="94"/>
      <c r="F95" s="94"/>
      <c r="G95" s="94"/>
      <c r="H95" s="94"/>
      <c r="I95" s="94"/>
      <c r="J95" s="94"/>
      <c r="K95" s="94"/>
      <c r="M95" s="31"/>
      <c r="N95" s="31"/>
      <c r="P95" s="31"/>
    </row>
    <row r="96" spans="1:16" ht="27.75" customHeight="1" x14ac:dyDescent="0.2">
      <c r="B96" s="33" t="s">
        <v>34</v>
      </c>
      <c r="C96" s="94" t="s">
        <v>201</v>
      </c>
      <c r="D96" s="94"/>
      <c r="E96" s="94"/>
      <c r="F96" s="94"/>
      <c r="G96" s="94"/>
      <c r="H96" s="94"/>
      <c r="I96" s="94"/>
      <c r="J96" s="94"/>
      <c r="K96" s="94"/>
      <c r="M96" s="31"/>
      <c r="N96" s="31"/>
      <c r="P96" s="31"/>
    </row>
    <row r="97" spans="1:16" ht="27.75" customHeight="1" x14ac:dyDescent="0.2">
      <c r="B97" s="33" t="s">
        <v>33</v>
      </c>
      <c r="C97" s="94" t="s">
        <v>200</v>
      </c>
      <c r="D97" s="94"/>
      <c r="E97" s="94"/>
      <c r="F97" s="94"/>
      <c r="G97" s="94"/>
      <c r="H97" s="94"/>
      <c r="I97" s="94"/>
      <c r="J97" s="94"/>
      <c r="K97" s="94"/>
      <c r="M97" s="31"/>
      <c r="N97" s="31"/>
      <c r="P97" s="31"/>
    </row>
    <row r="98" spans="1:16" ht="13.35" customHeight="1" x14ac:dyDescent="0.2">
      <c r="B98" s="33" t="s">
        <v>32</v>
      </c>
      <c r="C98" s="94" t="s">
        <v>31</v>
      </c>
      <c r="D98" s="94"/>
      <c r="E98" s="94"/>
      <c r="F98" s="94"/>
      <c r="G98" s="94"/>
      <c r="H98" s="94"/>
      <c r="I98" s="94"/>
      <c r="J98" s="94"/>
      <c r="K98" s="94"/>
      <c r="M98" s="31"/>
      <c r="N98" s="31"/>
      <c r="P98" s="31"/>
    </row>
    <row r="99" spans="1:16" ht="15" customHeight="1" x14ac:dyDescent="0.2">
      <c r="A99" s="30"/>
      <c r="B99" s="32"/>
      <c r="C99" s="105" t="s">
        <v>30</v>
      </c>
      <c r="D99" s="94"/>
      <c r="E99" s="94"/>
      <c r="F99" s="94"/>
      <c r="G99" s="94"/>
      <c r="H99" s="94"/>
      <c r="I99" s="94"/>
      <c r="J99" s="94"/>
      <c r="K99" s="94"/>
      <c r="M99" s="31"/>
      <c r="N99" s="31"/>
      <c r="P99" s="31"/>
    </row>
    <row r="100" spans="1:16" ht="14.25" x14ac:dyDescent="0.2">
      <c r="B100" s="33" t="s">
        <v>29</v>
      </c>
      <c r="C100" s="94" t="s">
        <v>28</v>
      </c>
      <c r="D100" s="94"/>
      <c r="E100" s="94"/>
      <c r="F100" s="94"/>
      <c r="G100" s="94"/>
      <c r="H100" s="94"/>
      <c r="I100" s="94"/>
      <c r="J100" s="94"/>
      <c r="K100" s="94"/>
      <c r="M100" s="31"/>
      <c r="N100" s="31"/>
      <c r="P100" s="31"/>
    </row>
    <row r="101" spans="1:16" ht="15" customHeight="1" x14ac:dyDescent="0.2">
      <c r="A101" s="30"/>
      <c r="B101" s="32"/>
      <c r="C101" s="105" t="s">
        <v>27</v>
      </c>
      <c r="D101" s="94"/>
      <c r="E101" s="94"/>
      <c r="F101" s="94"/>
      <c r="G101" s="94"/>
      <c r="H101" s="94"/>
      <c r="I101" s="94"/>
      <c r="J101" s="94"/>
      <c r="K101" s="94"/>
      <c r="M101" s="31"/>
      <c r="N101" s="31"/>
      <c r="P101" s="31"/>
    </row>
    <row r="103" spans="1:16" x14ac:dyDescent="0.2">
      <c r="A103" s="30"/>
    </row>
  </sheetData>
  <mergeCells count="26">
    <mergeCell ref="C101:K101"/>
    <mergeCell ref="C100:K100"/>
    <mergeCell ref="C83:K83"/>
    <mergeCell ref="C84:K84"/>
    <mergeCell ref="C88:K88"/>
    <mergeCell ref="C89:K89"/>
    <mergeCell ref="C87:K87"/>
    <mergeCell ref="C96:K96"/>
    <mergeCell ref="C94:K94"/>
    <mergeCell ref="C99:K99"/>
    <mergeCell ref="C90:K90"/>
    <mergeCell ref="C91:K91"/>
    <mergeCell ref="C82:K82"/>
    <mergeCell ref="C85:K85"/>
    <mergeCell ref="C98:K98"/>
    <mergeCell ref="C97:K97"/>
    <mergeCell ref="C95:K95"/>
    <mergeCell ref="C86:K86"/>
    <mergeCell ref="C92:K92"/>
    <mergeCell ref="B3:K3"/>
    <mergeCell ref="B4:K4"/>
    <mergeCell ref="C81:K81"/>
    <mergeCell ref="H5:K5"/>
    <mergeCell ref="C6:D6"/>
    <mergeCell ref="I6:J6"/>
    <mergeCell ref="B5:F5"/>
  </mergeCells>
  <hyperlinks>
    <hyperlink ref="C101" r:id="rId1" xr:uid="{103135C5-E3C9-44D4-8173-824D09EC69E6}"/>
    <hyperlink ref="C99" r:id="rId2" xr:uid="{8C17D936-D482-4A44-95FC-26B7E7A0BF18}"/>
    <hyperlink ref="C86:K86" r:id="rId3" display="https://obr.uk/efo/economic-and-fiscal-outlook-march-2022/" xr:uid="{421FB7C3-CB8C-4D08-958E-DEF2EE77F50B}"/>
    <hyperlink ref="C92:K92" r:id="rId4" display="https://obr.uk/efo/economic-and-fiscal-outlook-march-2022/" xr:uid="{4769C13C-0A31-4E41-A3D8-7D2AFC63DDC3}"/>
    <hyperlink ref="C82:K82" r:id="rId5" display="https://www.ons.gov.uk/file?uri=/economy/grossdomesticproductgdp/datasets/uksecondestimateofgdpdatatables/quarter1jantomar2022quarterlynationalaccounts/quarterlynationalaccountsdatatables1.xls" xr:uid="{2C60C75B-0E8E-4A31-BD71-1816AAFE631D}"/>
    <hyperlink ref="C84:K84" r:id="rId6" display="https://www.ons.gov.uk/file?uri=/economy/grossdomesticproductgdp/datasets/uksecondestimateofgdpdatatables/quarter1jantomar2022quarterlynationalaccounts/quarterlynationalaccountsdatatables1.xls" xr:uid="{B450F7DA-6A6A-46CF-AC7B-804680F999ED}"/>
    <hyperlink ref="C88:K88" r:id="rId7" display="https://www.ons.gov.uk/file?uri=/economy/grossdomesticproductgdp/datasets/uksecondestimateofgdpdatatables/quarter1jantomar2022quarterlynationalaccounts/quarterlynationalaccountsdatatables1.xls" xr:uid="{0016BBF0-D2DE-4BE8-B3CE-9A2B8FDF3FCF}"/>
    <hyperlink ref="C90:K90" r:id="rId8" display="https://www.ons.gov.uk/file?uri=/economy/grossdomesticproductgdp/datasets/uksecondestimateofgdpdatatables/quarter1jantomar2022quarterlynationalaccounts/quarterlynationalaccountsdatatables1.xls" xr:uid="{E1565CE7-5E10-443A-B594-264DD4B194F5}"/>
  </hyperlinks>
  <pageMargins left="1.55" right="0.75" top="0.45" bottom="0.5" header="0.3" footer="0.23"/>
  <pageSetup paperSize="9" scale="78" orientation="portrait" horizontalDpi="300" verticalDpi="300" r:id="rId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School costs</vt:lpstr>
      <vt:lpstr>Sources</vt:lpstr>
      <vt:lpstr>30062022 deflator update</vt:lpstr>
      <vt:lpstr>Chart</vt:lpstr>
      <vt:lpstr>'30062022 deflator update'!Print_Area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Baisley</dc:creator>
  <cp:lastModifiedBy>Andrew Baisley</cp:lastModifiedBy>
  <dcterms:created xsi:type="dcterms:W3CDTF">2018-09-03T08:55:27Z</dcterms:created>
  <dcterms:modified xsi:type="dcterms:W3CDTF">2022-07-07T15:37:46Z</dcterms:modified>
</cp:coreProperties>
</file>