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data\school_costs\"/>
    </mc:Choice>
  </mc:AlternateContent>
  <xr:revisionPtr revIDLastSave="0" documentId="13_ncr:1_{B8FC3DFD-0632-4A24-A438-250D4D76441D}" xr6:coauthVersionLast="47" xr6:coauthVersionMax="47" xr10:uidLastSave="{00000000-0000-0000-0000-000000000000}"/>
  <bookViews>
    <workbookView xWindow="-120" yWindow="-120" windowWidth="29040" windowHeight="15990" xr2:uid="{57FDDB8D-F836-4B81-9F31-44CB78C42567}"/>
  </bookViews>
  <sheets>
    <sheet name="Summary" sheetId="15" r:id="rId1"/>
    <sheet name="Calculations" sheetId="14" r:id="rId2"/>
    <sheet name="Pay scales" sheetId="2" r:id="rId3"/>
    <sheet name="Pay scales all" sheetId="16" r:id="rId4"/>
    <sheet name="Sources" sheetId="18" r:id="rId5"/>
    <sheet name="Warwickshire" sheetId="26" r:id="rId6"/>
    <sheet name="East Cheshire" sheetId="25" r:id="rId7"/>
    <sheet name="Bradford" sheetId="23" r:id="rId8"/>
    <sheet name="Bolton" sheetId="22" r:id="rId9"/>
    <sheet name="Nottingham" sheetId="20" r:id="rId10"/>
    <sheet name="North Northamptonshore" sheetId="24" r:id="rId11"/>
    <sheet name="Lambeth" sheetId="5" r:id="rId12"/>
    <sheet name="Nottinghamshire" sheetId="9" r:id="rId13"/>
    <sheet name="Lancashire" sheetId="6" r:id="rId14"/>
    <sheet name="Cornwall" sheetId="7" r:id="rId15"/>
    <sheet name="Stockton-on-Tees" sheetId="8" r:id="rId16"/>
    <sheet name="Enfield" sheetId="10" r:id="rId17"/>
    <sheet name="Bracknell Forest" sheetId="11" r:id="rId18"/>
    <sheet name="Rochdale" sheetId="13" r:id="rId19"/>
    <sheet name="Leicester" sheetId="19" r:id="rId20"/>
    <sheet name="East RIding" sheetId="21" r:id="rId21"/>
  </sheets>
  <externalReferences>
    <externalReference r:id="rId22"/>
  </externalReferences>
  <definedNames>
    <definedName name="NI_lower">#REF!</definedName>
    <definedName name="NI_rate_in">#REF!</definedName>
    <definedName name="NI_rate_out_and_upper">#REF!</definedName>
    <definedName name="Ni_upper">#REF!</definedName>
    <definedName name="super_perc">#REF!</definedName>
    <definedName name="uplift_per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4" l="1" a="1"/>
  <c r="E142" i="14" s="1"/>
  <c r="E2" i="23"/>
  <c r="F2" i="23"/>
  <c r="G2" i="23"/>
  <c r="E3" i="23"/>
  <c r="F3" i="23"/>
  <c r="G3" i="23"/>
  <c r="E4" i="23"/>
  <c r="F4" i="23"/>
  <c r="G4" i="23"/>
  <c r="E5" i="23"/>
  <c r="F5" i="23"/>
  <c r="G5" i="23"/>
  <c r="E6" i="23"/>
  <c r="F6" i="23"/>
  <c r="G6" i="23"/>
  <c r="E7" i="23"/>
  <c r="F7" i="23"/>
  <c r="G7" i="23"/>
  <c r="E8" i="23"/>
  <c r="F8" i="23"/>
  <c r="G8" i="23"/>
  <c r="E9" i="23"/>
  <c r="F9" i="23"/>
  <c r="G9" i="23"/>
  <c r="E10" i="23"/>
  <c r="F10" i="23"/>
  <c r="G10" i="23"/>
  <c r="E11" i="23"/>
  <c r="F11" i="23"/>
  <c r="G11" i="23"/>
  <c r="E12" i="23"/>
  <c r="F12" i="23"/>
  <c r="G12" i="23"/>
  <c r="E13" i="23"/>
  <c r="F13" i="23"/>
  <c r="G13" i="23"/>
  <c r="E14" i="23"/>
  <c r="F14" i="23"/>
  <c r="G14" i="23"/>
  <c r="E15" i="23"/>
  <c r="F15" i="23"/>
  <c r="G15" i="23"/>
  <c r="E16" i="23"/>
  <c r="F16" i="23"/>
  <c r="G16" i="23"/>
  <c r="E17" i="23"/>
  <c r="F17" i="23"/>
  <c r="G17" i="23"/>
  <c r="E18" i="23"/>
  <c r="F18" i="23"/>
  <c r="G18" i="23"/>
  <c r="E19" i="23"/>
  <c r="F19" i="23"/>
  <c r="G19" i="23"/>
  <c r="E20" i="23"/>
  <c r="F20" i="23"/>
  <c r="G20" i="23"/>
  <c r="E21" i="23"/>
  <c r="F21" i="23"/>
  <c r="G21" i="23"/>
  <c r="E22" i="23"/>
  <c r="F22" i="23"/>
  <c r="G22" i="23"/>
  <c r="E23" i="23"/>
  <c r="F23" i="23"/>
  <c r="G23" i="23"/>
  <c r="E24" i="23"/>
  <c r="F24" i="23"/>
  <c r="G24" i="23"/>
  <c r="E25" i="23"/>
  <c r="F25" i="23"/>
  <c r="G25" i="23"/>
  <c r="E26" i="23"/>
  <c r="F26" i="23"/>
  <c r="G26" i="23"/>
  <c r="E27" i="23"/>
  <c r="F27" i="23"/>
  <c r="G27" i="23"/>
  <c r="E28" i="23"/>
  <c r="F28" i="23"/>
  <c r="G28" i="23"/>
  <c r="E29" i="23"/>
  <c r="F29" i="23"/>
  <c r="G29" i="23"/>
  <c r="E30" i="23"/>
  <c r="F30" i="23"/>
  <c r="G30" i="23"/>
  <c r="E31" i="23"/>
  <c r="F31" i="23"/>
  <c r="G31" i="23"/>
  <c r="E32" i="23"/>
  <c r="F32" i="23"/>
  <c r="G32" i="23"/>
  <c r="E33" i="23"/>
  <c r="F33" i="23"/>
  <c r="G33" i="23"/>
  <c r="E34" i="23"/>
  <c r="F34" i="23"/>
  <c r="G34" i="23"/>
  <c r="E35" i="23"/>
  <c r="F35" i="23"/>
  <c r="G35" i="23"/>
  <c r="E36" i="23"/>
  <c r="F36" i="23"/>
  <c r="G36" i="23"/>
  <c r="E37" i="23"/>
  <c r="F37" i="23"/>
  <c r="G37" i="23"/>
  <c r="E38" i="23"/>
  <c r="F38" i="23"/>
  <c r="G38" i="23"/>
  <c r="E39" i="23"/>
  <c r="F39" i="23"/>
  <c r="G39" i="23"/>
  <c r="E40" i="23"/>
  <c r="F40" i="23"/>
  <c r="G40" i="23"/>
  <c r="E41" i="23"/>
  <c r="F41" i="23"/>
  <c r="G41" i="23"/>
  <c r="E42" i="23"/>
  <c r="F42" i="23"/>
  <c r="G42" i="23"/>
  <c r="E43" i="23"/>
  <c r="F43" i="23"/>
  <c r="G43" i="23"/>
  <c r="E44" i="23"/>
  <c r="F44" i="23"/>
  <c r="G44" i="23"/>
  <c r="E45" i="23"/>
  <c r="F45" i="23"/>
  <c r="G45" i="23"/>
  <c r="E46" i="23"/>
  <c r="F46" i="23"/>
  <c r="G46" i="23"/>
  <c r="E47" i="23"/>
  <c r="F47" i="23"/>
  <c r="G47" i="23"/>
  <c r="E48" i="23"/>
  <c r="F48" i="23"/>
  <c r="G48" i="23"/>
  <c r="E49" i="23"/>
  <c r="F49" i="23"/>
  <c r="G49" i="23"/>
  <c r="E50" i="23"/>
  <c r="F50" i="23"/>
  <c r="G50" i="23"/>
  <c r="E51" i="23"/>
  <c r="F51" i="23"/>
  <c r="G51" i="23"/>
  <c r="E52" i="23"/>
  <c r="F52" i="23"/>
  <c r="G52" i="23"/>
  <c r="E53" i="23"/>
  <c r="F53" i="23"/>
  <c r="G53" i="23"/>
  <c r="E54" i="23"/>
  <c r="F54" i="23"/>
  <c r="G54" i="23"/>
  <c r="E55" i="23"/>
  <c r="F55" i="23"/>
  <c r="G55" i="23"/>
  <c r="E56" i="23"/>
  <c r="F56" i="23"/>
  <c r="G56" i="23"/>
  <c r="E57" i="23"/>
  <c r="F57" i="23"/>
  <c r="G57" i="23"/>
  <c r="E58" i="23"/>
  <c r="F58" i="23"/>
  <c r="G58" i="23"/>
  <c r="E59" i="23"/>
  <c r="F59" i="23"/>
  <c r="G59" i="23"/>
  <c r="E60" i="23"/>
  <c r="F60" i="23"/>
  <c r="G60" i="23"/>
  <c r="E61" i="23"/>
  <c r="F61" i="23"/>
  <c r="G61" i="23"/>
  <c r="E62" i="23"/>
  <c r="F62" i="23"/>
  <c r="G62" i="23"/>
  <c r="E63" i="23"/>
  <c r="F63" i="23"/>
  <c r="G63" i="23"/>
  <c r="E64" i="23"/>
  <c r="F64" i="23"/>
  <c r="G64" i="23"/>
  <c r="E65" i="23"/>
  <c r="F65" i="23"/>
  <c r="G65" i="23"/>
  <c r="E66" i="23"/>
  <c r="F66" i="23"/>
  <c r="G66" i="23"/>
  <c r="E67" i="23"/>
  <c r="F67" i="23"/>
  <c r="G67" i="23"/>
  <c r="E68" i="23"/>
  <c r="F68" i="23"/>
  <c r="G68" i="23"/>
  <c r="E69" i="23"/>
  <c r="F69" i="23"/>
  <c r="G69" i="23"/>
  <c r="E70" i="23"/>
  <c r="F70" i="23"/>
  <c r="G70" i="23"/>
  <c r="E71" i="23"/>
  <c r="F71" i="23"/>
  <c r="G71" i="23"/>
  <c r="E72" i="23"/>
  <c r="F72" i="23"/>
  <c r="G72" i="23"/>
  <c r="E73" i="23"/>
  <c r="F73" i="23"/>
  <c r="G73" i="23"/>
  <c r="E74" i="23"/>
  <c r="F74" i="23"/>
  <c r="G74" i="23"/>
  <c r="E75" i="23"/>
  <c r="F75" i="23"/>
  <c r="G75" i="23"/>
  <c r="E76" i="23"/>
  <c r="F76" i="23"/>
  <c r="G76" i="23"/>
  <c r="E77" i="23"/>
  <c r="F77" i="23"/>
  <c r="G77" i="23"/>
  <c r="E78" i="23"/>
  <c r="F78" i="23"/>
  <c r="G78" i="23"/>
  <c r="E79" i="23"/>
  <c r="F79" i="23"/>
  <c r="G79" i="23"/>
  <c r="E80" i="23"/>
  <c r="F80" i="23"/>
  <c r="G80" i="23"/>
  <c r="E81" i="23"/>
  <c r="F81" i="23"/>
  <c r="G81" i="23"/>
  <c r="E82" i="23"/>
  <c r="F82" i="23"/>
  <c r="G82" i="23"/>
  <c r="E83" i="23"/>
  <c r="F83" i="23"/>
  <c r="G83" i="23"/>
  <c r="E84" i="23"/>
  <c r="F84" i="23"/>
  <c r="G84" i="23"/>
  <c r="E85" i="23"/>
  <c r="F85" i="23"/>
  <c r="G85" i="23"/>
  <c r="E237" i="14" l="1"/>
  <c r="E205" i="14"/>
  <c r="E173" i="14"/>
  <c r="E220" i="14"/>
  <c r="E235" i="14"/>
  <c r="E227" i="14"/>
  <c r="E219" i="14"/>
  <c r="E211" i="14"/>
  <c r="E203" i="14"/>
  <c r="E195" i="14"/>
  <c r="E187" i="14"/>
  <c r="E179" i="14"/>
  <c r="E171" i="14"/>
  <c r="E163" i="14"/>
  <c r="E155" i="14"/>
  <c r="E147" i="14"/>
  <c r="E221" i="14"/>
  <c r="E197" i="14"/>
  <c r="E181" i="14"/>
  <c r="E149" i="14"/>
  <c r="E236" i="14"/>
  <c r="E212" i="14"/>
  <c r="E196" i="14"/>
  <c r="E180" i="14"/>
  <c r="E164" i="14"/>
  <c r="E148" i="14"/>
  <c r="E234" i="14"/>
  <c r="E226" i="14"/>
  <c r="E218" i="14"/>
  <c r="E210" i="14"/>
  <c r="E202" i="14"/>
  <c r="E194" i="14"/>
  <c r="E186" i="14"/>
  <c r="E178" i="14"/>
  <c r="E170" i="14"/>
  <c r="E162" i="14"/>
  <c r="E154" i="14"/>
  <c r="E146" i="14"/>
  <c r="E213" i="14"/>
  <c r="E189" i="14"/>
  <c r="E165" i="14"/>
  <c r="E228" i="14"/>
  <c r="E204" i="14"/>
  <c r="E188" i="14"/>
  <c r="E172" i="14"/>
  <c r="E156" i="14"/>
  <c r="E233" i="14"/>
  <c r="E225" i="14"/>
  <c r="E217" i="14"/>
  <c r="E209" i="14"/>
  <c r="E201" i="14"/>
  <c r="E193" i="14"/>
  <c r="E185" i="14"/>
  <c r="E177" i="14"/>
  <c r="E169" i="14"/>
  <c r="E161" i="14"/>
  <c r="E153" i="14"/>
  <c r="E145" i="14"/>
  <c r="E232" i="14"/>
  <c r="E224" i="14"/>
  <c r="E216" i="14"/>
  <c r="E208" i="14"/>
  <c r="E200" i="14"/>
  <c r="E192" i="14"/>
  <c r="E184" i="14"/>
  <c r="E176" i="14"/>
  <c r="E168" i="14"/>
  <c r="E160" i="14"/>
  <c r="E152" i="14"/>
  <c r="E144" i="14"/>
  <c r="E229" i="14"/>
  <c r="E157" i="14"/>
  <c r="E231" i="14"/>
  <c r="E207" i="14"/>
  <c r="E199" i="14"/>
  <c r="E191" i="14"/>
  <c r="E175" i="14"/>
  <c r="E167" i="14"/>
  <c r="E159" i="14"/>
  <c r="E151" i="14"/>
  <c r="E143" i="14"/>
  <c r="E223" i="14"/>
  <c r="E215" i="14"/>
  <c r="E183" i="14"/>
  <c r="E238" i="14"/>
  <c r="E230" i="14"/>
  <c r="E222" i="14"/>
  <c r="E214" i="14"/>
  <c r="E206" i="14"/>
  <c r="E198" i="14"/>
  <c r="E190" i="14"/>
  <c r="E182" i="14"/>
  <c r="E174" i="14"/>
  <c r="E166" i="14"/>
  <c r="E158" i="14"/>
  <c r="E150" i="14"/>
  <c r="G230" i="14"/>
  <c r="F6" i="14"/>
  <c r="G13" i="14"/>
  <c r="N149" i="14"/>
  <c r="R149" i="14" s="1"/>
  <c r="N157" i="14"/>
  <c r="N165" i="14"/>
  <c r="R165" i="14" s="1"/>
  <c r="N173" i="14"/>
  <c r="R173" i="14" s="1"/>
  <c r="N181" i="14"/>
  <c r="R181" i="14" s="1"/>
  <c r="N189" i="14"/>
  <c r="N197" i="14"/>
  <c r="R197" i="14" s="1"/>
  <c r="N205" i="14"/>
  <c r="R205" i="14" s="1"/>
  <c r="N213" i="14"/>
  <c r="R213" i="14" s="1"/>
  <c r="N221" i="14"/>
  <c r="R221" i="14" s="1"/>
  <c r="N229" i="14"/>
  <c r="R229" i="14" s="1"/>
  <c r="N237" i="14"/>
  <c r="R237" i="14" s="1"/>
  <c r="G143" i="14"/>
  <c r="G151" i="14"/>
  <c r="G159" i="14"/>
  <c r="G167" i="14"/>
  <c r="G175" i="14"/>
  <c r="G183" i="14"/>
  <c r="G191" i="14"/>
  <c r="G199" i="14"/>
  <c r="G207" i="14"/>
  <c r="G215" i="14"/>
  <c r="G223" i="14"/>
  <c r="N142" i="14"/>
  <c r="R142" i="14" s="1"/>
  <c r="N150" i="14"/>
  <c r="N158" i="14"/>
  <c r="R158" i="14" s="1"/>
  <c r="N166" i="14"/>
  <c r="N174" i="14"/>
  <c r="N182" i="14"/>
  <c r="R182" i="14" s="1"/>
  <c r="N190" i="14"/>
  <c r="R190" i="14" s="1"/>
  <c r="N198" i="14"/>
  <c r="R198" i="14" s="1"/>
  <c r="N206" i="14"/>
  <c r="R206" i="14" s="1"/>
  <c r="N214" i="14"/>
  <c r="N222" i="14"/>
  <c r="R222" i="14" s="1"/>
  <c r="N230" i="14"/>
  <c r="R230" i="14" s="1"/>
  <c r="G142" i="14"/>
  <c r="G150" i="14"/>
  <c r="G158" i="14"/>
  <c r="G166" i="14"/>
  <c r="G174" i="14"/>
  <c r="G182" i="14"/>
  <c r="G190" i="14"/>
  <c r="G198" i="14"/>
  <c r="G206" i="14"/>
  <c r="G214" i="14"/>
  <c r="G222" i="14"/>
  <c r="N143" i="14"/>
  <c r="R143" i="14" s="1"/>
  <c r="N151" i="14"/>
  <c r="N159" i="14"/>
  <c r="R159" i="14" s="1"/>
  <c r="N167" i="14"/>
  <c r="N175" i="14"/>
  <c r="N183" i="14"/>
  <c r="R183" i="14" s="1"/>
  <c r="N191" i="14"/>
  <c r="R191" i="14" s="1"/>
  <c r="N199" i="14"/>
  <c r="R199" i="14" s="1"/>
  <c r="N207" i="14"/>
  <c r="R207" i="14" s="1"/>
  <c r="N215" i="14"/>
  <c r="R215" i="14" s="1"/>
  <c r="N223" i="14"/>
  <c r="R223" i="14" s="1"/>
  <c r="N231" i="14"/>
  <c r="R231" i="14" s="1"/>
  <c r="G149" i="14"/>
  <c r="G157" i="14"/>
  <c r="G165" i="14"/>
  <c r="G173" i="14"/>
  <c r="G181" i="14"/>
  <c r="G189" i="14"/>
  <c r="G197" i="14"/>
  <c r="G205" i="14"/>
  <c r="G213" i="14"/>
  <c r="G221" i="14"/>
  <c r="N144" i="14"/>
  <c r="R144" i="14" s="1"/>
  <c r="N152" i="14"/>
  <c r="N160" i="14"/>
  <c r="R160" i="14" s="1"/>
  <c r="N168" i="14"/>
  <c r="R168" i="14" s="1"/>
  <c r="N176" i="14"/>
  <c r="R176" i="14" s="1"/>
  <c r="N184" i="14"/>
  <c r="R184" i="14" s="1"/>
  <c r="N192" i="14"/>
  <c r="N200" i="14"/>
  <c r="R200" i="14" s="1"/>
  <c r="N208" i="14"/>
  <c r="R208" i="14" s="1"/>
  <c r="N216" i="14"/>
  <c r="N224" i="14"/>
  <c r="R224" i="14" s="1"/>
  <c r="N232" i="14"/>
  <c r="R232" i="14" s="1"/>
  <c r="G148" i="14"/>
  <c r="G156" i="14"/>
  <c r="G164" i="14"/>
  <c r="G172" i="14"/>
  <c r="G180" i="14"/>
  <c r="G188" i="14"/>
  <c r="G196" i="14"/>
  <c r="G204" i="14"/>
  <c r="G212" i="14"/>
  <c r="G220" i="14"/>
  <c r="N145" i="14"/>
  <c r="R145" i="14" s="1"/>
  <c r="N153" i="14"/>
  <c r="R153" i="14" s="1"/>
  <c r="N161" i="14"/>
  <c r="R161" i="14" s="1"/>
  <c r="N169" i="14"/>
  <c r="R169" i="14" s="1"/>
  <c r="N177" i="14"/>
  <c r="N185" i="14"/>
  <c r="R185" i="14" s="1"/>
  <c r="N193" i="14"/>
  <c r="R193" i="14" s="1"/>
  <c r="N201" i="14"/>
  <c r="R201" i="14" s="1"/>
  <c r="N209" i="14"/>
  <c r="R209" i="14" s="1"/>
  <c r="N217" i="14"/>
  <c r="R217" i="14" s="1"/>
  <c r="N225" i="14"/>
  <c r="R225" i="14" s="1"/>
  <c r="N233" i="14"/>
  <c r="R233" i="14" s="1"/>
  <c r="G147" i="14"/>
  <c r="G155" i="14"/>
  <c r="G163" i="14"/>
  <c r="G171" i="14"/>
  <c r="G179" i="14"/>
  <c r="G187" i="14"/>
  <c r="G195" i="14"/>
  <c r="G203" i="14"/>
  <c r="G211" i="14"/>
  <c r="G219" i="14"/>
  <c r="N146" i="14"/>
  <c r="N154" i="14"/>
  <c r="R154" i="14" s="1"/>
  <c r="N162" i="14"/>
  <c r="R162" i="14" s="1"/>
  <c r="N170" i="14"/>
  <c r="R170" i="14" s="1"/>
  <c r="N178" i="14"/>
  <c r="R178" i="14" s="1"/>
  <c r="N186" i="14"/>
  <c r="R186" i="14" s="1"/>
  <c r="N194" i="14"/>
  <c r="N202" i="14"/>
  <c r="R202" i="14" s="1"/>
  <c r="N210" i="14"/>
  <c r="N218" i="14"/>
  <c r="R218" i="14" s="1"/>
  <c r="N226" i="14"/>
  <c r="R226" i="14" s="1"/>
  <c r="N234" i="14"/>
  <c r="R234" i="14" s="1"/>
  <c r="G146" i="14"/>
  <c r="G154" i="14"/>
  <c r="G162" i="14"/>
  <c r="G170" i="14"/>
  <c r="G178" i="14"/>
  <c r="G186" i="14"/>
  <c r="G194" i="14"/>
  <c r="G202" i="14"/>
  <c r="G210" i="14"/>
  <c r="G218" i="14"/>
  <c r="N147" i="14"/>
  <c r="N155" i="14"/>
  <c r="R155" i="14" s="1"/>
  <c r="N163" i="14"/>
  <c r="N171" i="14"/>
  <c r="R171" i="14" s="1"/>
  <c r="N179" i="14"/>
  <c r="R179" i="14" s="1"/>
  <c r="N187" i="14"/>
  <c r="R187" i="14" s="1"/>
  <c r="N195" i="14"/>
  <c r="R195" i="14" s="1"/>
  <c r="N203" i="14"/>
  <c r="R203" i="14" s="1"/>
  <c r="N211" i="14"/>
  <c r="N219" i="14"/>
  <c r="R219" i="14" s="1"/>
  <c r="N227" i="14"/>
  <c r="R227" i="14" s="1"/>
  <c r="N235" i="14"/>
  <c r="R235" i="14" s="1"/>
  <c r="G145" i="14"/>
  <c r="G153" i="14"/>
  <c r="G161" i="14"/>
  <c r="G169" i="14"/>
  <c r="G177" i="14"/>
  <c r="G185" i="14"/>
  <c r="G193" i="14"/>
  <c r="G201" i="14"/>
  <c r="G209" i="14"/>
  <c r="N148" i="14"/>
  <c r="R148" i="14" s="1"/>
  <c r="N212" i="14"/>
  <c r="R212" i="14" s="1"/>
  <c r="G184" i="14"/>
  <c r="G229" i="14"/>
  <c r="G237" i="14"/>
  <c r="N228" i="14"/>
  <c r="R228" i="14" s="1"/>
  <c r="G168" i="14"/>
  <c r="N236" i="14"/>
  <c r="R236" i="14" s="1"/>
  <c r="G217" i="14"/>
  <c r="G225" i="14"/>
  <c r="G144" i="14"/>
  <c r="G208" i="14"/>
  <c r="G231" i="14"/>
  <c r="N156" i="14"/>
  <c r="N220" i="14"/>
  <c r="R220" i="14" s="1"/>
  <c r="G176" i="14"/>
  <c r="G228" i="14"/>
  <c r="G236" i="14"/>
  <c r="N164" i="14"/>
  <c r="R164" i="14" s="1"/>
  <c r="G216" i="14"/>
  <c r="G224" i="14"/>
  <c r="G227" i="14"/>
  <c r="G235" i="14"/>
  <c r="N172" i="14"/>
  <c r="R172" i="14" s="1"/>
  <c r="G160" i="14"/>
  <c r="G226" i="14"/>
  <c r="G234" i="14"/>
  <c r="N180" i="14"/>
  <c r="G152" i="14"/>
  <c r="G233" i="14"/>
  <c r="N188" i="14"/>
  <c r="R188" i="14" s="1"/>
  <c r="G232" i="14"/>
  <c r="N196" i="14"/>
  <c r="R196" i="14" s="1"/>
  <c r="G200" i="14"/>
  <c r="N204" i="14"/>
  <c r="R204" i="14" s="1"/>
  <c r="G192" i="14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2" i="19"/>
  <c r="C3" i="19"/>
  <c r="C4" i="19" s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R61" i="2"/>
  <c r="Q61" i="2"/>
  <c r="P61" i="2"/>
  <c r="O61" i="2"/>
  <c r="N61" i="2"/>
  <c r="M61" i="2"/>
  <c r="R60" i="2"/>
  <c r="Q60" i="2"/>
  <c r="P60" i="2"/>
  <c r="O60" i="2"/>
  <c r="N60" i="2"/>
  <c r="M60" i="2"/>
  <c r="R59" i="2"/>
  <c r="Q59" i="2"/>
  <c r="P59" i="2"/>
  <c r="O59" i="2"/>
  <c r="N59" i="2"/>
  <c r="M59" i="2"/>
  <c r="R58" i="2"/>
  <c r="Q58" i="2"/>
  <c r="P58" i="2"/>
  <c r="O58" i="2"/>
  <c r="N58" i="2"/>
  <c r="M58" i="2"/>
  <c r="R57" i="2"/>
  <c r="Q57" i="2"/>
  <c r="P57" i="2"/>
  <c r="O57" i="2"/>
  <c r="N57" i="2"/>
  <c r="M57" i="2"/>
  <c r="R56" i="2"/>
  <c r="Q56" i="2"/>
  <c r="P56" i="2"/>
  <c r="O56" i="2"/>
  <c r="N56" i="2"/>
  <c r="M56" i="2"/>
  <c r="R55" i="2"/>
  <c r="Q55" i="2"/>
  <c r="P55" i="2"/>
  <c r="O55" i="2"/>
  <c r="N55" i="2"/>
  <c r="M55" i="2"/>
  <c r="R54" i="2"/>
  <c r="Q54" i="2"/>
  <c r="P54" i="2"/>
  <c r="O54" i="2"/>
  <c r="N54" i="2"/>
  <c r="M54" i="2"/>
  <c r="R53" i="2"/>
  <c r="Q53" i="2"/>
  <c r="P53" i="2"/>
  <c r="O53" i="2"/>
  <c r="N53" i="2"/>
  <c r="M53" i="2"/>
  <c r="R52" i="2"/>
  <c r="Q52" i="2"/>
  <c r="P52" i="2"/>
  <c r="O52" i="2"/>
  <c r="N52" i="2"/>
  <c r="M52" i="2"/>
  <c r="R51" i="2"/>
  <c r="Q51" i="2"/>
  <c r="P51" i="2"/>
  <c r="O51" i="2"/>
  <c r="N51" i="2"/>
  <c r="M51" i="2"/>
  <c r="R50" i="2"/>
  <c r="Q50" i="2"/>
  <c r="P50" i="2"/>
  <c r="O50" i="2"/>
  <c r="N50" i="2"/>
  <c r="M50" i="2"/>
  <c r="R49" i="2"/>
  <c r="Q49" i="2"/>
  <c r="P49" i="2"/>
  <c r="O49" i="2"/>
  <c r="N49" i="2"/>
  <c r="M49" i="2"/>
  <c r="R48" i="2"/>
  <c r="Q48" i="2"/>
  <c r="P48" i="2"/>
  <c r="O48" i="2"/>
  <c r="N48" i="2"/>
  <c r="M48" i="2"/>
  <c r="R47" i="2"/>
  <c r="Q47" i="2"/>
  <c r="P47" i="2"/>
  <c r="O47" i="2"/>
  <c r="N47" i="2"/>
  <c r="M47" i="2"/>
  <c r="R46" i="2"/>
  <c r="Q46" i="2"/>
  <c r="P46" i="2"/>
  <c r="O46" i="2"/>
  <c r="N46" i="2"/>
  <c r="M46" i="2"/>
  <c r="R45" i="2"/>
  <c r="Q45" i="2"/>
  <c r="P45" i="2"/>
  <c r="O45" i="2"/>
  <c r="N45" i="2"/>
  <c r="M45" i="2"/>
  <c r="R44" i="2"/>
  <c r="Q44" i="2"/>
  <c r="P44" i="2"/>
  <c r="O44" i="2"/>
  <c r="N44" i="2"/>
  <c r="M44" i="2"/>
  <c r="R43" i="2"/>
  <c r="Q43" i="2"/>
  <c r="P43" i="2"/>
  <c r="O43" i="2"/>
  <c r="N43" i="2"/>
  <c r="M43" i="2"/>
  <c r="R42" i="2"/>
  <c r="Q42" i="2"/>
  <c r="P42" i="2"/>
  <c r="O42" i="2"/>
  <c r="N42" i="2"/>
  <c r="M42" i="2"/>
  <c r="R41" i="2"/>
  <c r="Q41" i="2"/>
  <c r="P41" i="2"/>
  <c r="O41" i="2"/>
  <c r="N41" i="2"/>
  <c r="M41" i="2"/>
  <c r="R40" i="2"/>
  <c r="Q40" i="2"/>
  <c r="P40" i="2"/>
  <c r="O40" i="2"/>
  <c r="N40" i="2"/>
  <c r="M40" i="2"/>
  <c r="R39" i="2"/>
  <c r="Q39" i="2"/>
  <c r="P39" i="2"/>
  <c r="O39" i="2"/>
  <c r="N39" i="2"/>
  <c r="M39" i="2"/>
  <c r="R38" i="2"/>
  <c r="Q38" i="2"/>
  <c r="P38" i="2"/>
  <c r="O38" i="2"/>
  <c r="N38" i="2"/>
  <c r="M38" i="2"/>
  <c r="R37" i="2"/>
  <c r="Q37" i="2"/>
  <c r="P37" i="2"/>
  <c r="O37" i="2"/>
  <c r="N37" i="2"/>
  <c r="M37" i="2"/>
  <c r="R36" i="2"/>
  <c r="Q36" i="2"/>
  <c r="P36" i="2"/>
  <c r="O36" i="2"/>
  <c r="N36" i="2"/>
  <c r="M36" i="2"/>
  <c r="R35" i="2"/>
  <c r="Q35" i="2"/>
  <c r="P35" i="2"/>
  <c r="O35" i="2"/>
  <c r="N35" i="2"/>
  <c r="M35" i="2"/>
  <c r="R34" i="2"/>
  <c r="Q34" i="2"/>
  <c r="P34" i="2"/>
  <c r="O34" i="2"/>
  <c r="N34" i="2"/>
  <c r="M34" i="2"/>
  <c r="R33" i="2"/>
  <c r="Q33" i="2"/>
  <c r="P33" i="2"/>
  <c r="O33" i="2"/>
  <c r="N33" i="2"/>
  <c r="M33" i="2"/>
  <c r="R32" i="2"/>
  <c r="Q32" i="2"/>
  <c r="P32" i="2"/>
  <c r="O32" i="2"/>
  <c r="N32" i="2"/>
  <c r="M32" i="2"/>
  <c r="R31" i="2"/>
  <c r="Q31" i="2"/>
  <c r="P31" i="2"/>
  <c r="O31" i="2"/>
  <c r="N31" i="2"/>
  <c r="M31" i="2"/>
  <c r="R30" i="2"/>
  <c r="Q30" i="2"/>
  <c r="P30" i="2"/>
  <c r="O30" i="2"/>
  <c r="N30" i="2"/>
  <c r="M30" i="2"/>
  <c r="R29" i="2"/>
  <c r="Q29" i="2"/>
  <c r="P29" i="2"/>
  <c r="O29" i="2"/>
  <c r="N29" i="2"/>
  <c r="M29" i="2"/>
  <c r="R28" i="2"/>
  <c r="Q28" i="2"/>
  <c r="P28" i="2"/>
  <c r="O28" i="2"/>
  <c r="N28" i="2"/>
  <c r="M28" i="2"/>
  <c r="R27" i="2"/>
  <c r="Q27" i="2"/>
  <c r="P27" i="2"/>
  <c r="O27" i="2"/>
  <c r="N27" i="2"/>
  <c r="M27" i="2"/>
  <c r="R26" i="2"/>
  <c r="Q26" i="2"/>
  <c r="P26" i="2"/>
  <c r="O26" i="2"/>
  <c r="N26" i="2"/>
  <c r="M26" i="2"/>
  <c r="R25" i="2"/>
  <c r="Q25" i="2"/>
  <c r="P25" i="2"/>
  <c r="O25" i="2"/>
  <c r="N25" i="2"/>
  <c r="M25" i="2"/>
  <c r="R24" i="2"/>
  <c r="Q24" i="2"/>
  <c r="P24" i="2"/>
  <c r="O24" i="2"/>
  <c r="N24" i="2"/>
  <c r="M24" i="2"/>
  <c r="R23" i="2"/>
  <c r="Q23" i="2"/>
  <c r="P23" i="2"/>
  <c r="O23" i="2"/>
  <c r="N23" i="2"/>
  <c r="M23" i="2"/>
  <c r="R22" i="2"/>
  <c r="Q22" i="2"/>
  <c r="P22" i="2"/>
  <c r="O22" i="2"/>
  <c r="N22" i="2"/>
  <c r="M22" i="2"/>
  <c r="R21" i="2"/>
  <c r="Q21" i="2"/>
  <c r="P21" i="2"/>
  <c r="O21" i="2"/>
  <c r="N21" i="2"/>
  <c r="M21" i="2"/>
  <c r="R20" i="2"/>
  <c r="Q20" i="2"/>
  <c r="P20" i="2"/>
  <c r="O20" i="2"/>
  <c r="N20" i="2"/>
  <c r="M20" i="2"/>
  <c r="R19" i="2"/>
  <c r="Q19" i="2"/>
  <c r="P19" i="2"/>
  <c r="O19" i="2"/>
  <c r="N19" i="2"/>
  <c r="M19" i="2"/>
  <c r="R18" i="2"/>
  <c r="Q18" i="2"/>
  <c r="P18" i="2"/>
  <c r="O18" i="2"/>
  <c r="N18" i="2"/>
  <c r="M18" i="2"/>
  <c r="R17" i="2"/>
  <c r="Q17" i="2"/>
  <c r="P17" i="2"/>
  <c r="O17" i="2"/>
  <c r="N17" i="2"/>
  <c r="M17" i="2"/>
  <c r="R16" i="2"/>
  <c r="Q16" i="2"/>
  <c r="P16" i="2"/>
  <c r="O16" i="2"/>
  <c r="N16" i="2"/>
  <c r="M16" i="2"/>
  <c r="R15" i="2"/>
  <c r="Q15" i="2"/>
  <c r="P15" i="2"/>
  <c r="O15" i="2"/>
  <c r="N15" i="2"/>
  <c r="M15" i="2"/>
  <c r="R14" i="2"/>
  <c r="Q14" i="2"/>
  <c r="P14" i="2"/>
  <c r="O14" i="2"/>
  <c r="N14" i="2"/>
  <c r="M14" i="2"/>
  <c r="R13" i="2"/>
  <c r="Q13" i="2"/>
  <c r="P13" i="2"/>
  <c r="O13" i="2"/>
  <c r="N13" i="2"/>
  <c r="M13" i="2"/>
  <c r="R12" i="2"/>
  <c r="Q12" i="2"/>
  <c r="P12" i="2"/>
  <c r="O12" i="2"/>
  <c r="N12" i="2"/>
  <c r="M12" i="2"/>
  <c r="R11" i="2"/>
  <c r="Q11" i="2"/>
  <c r="P11" i="2"/>
  <c r="O11" i="2"/>
  <c r="N11" i="2"/>
  <c r="M11" i="2"/>
  <c r="R10" i="2"/>
  <c r="Q10" i="2"/>
  <c r="P10" i="2"/>
  <c r="O10" i="2"/>
  <c r="N10" i="2"/>
  <c r="M10" i="2"/>
  <c r="R9" i="2"/>
  <c r="Q9" i="2"/>
  <c r="P9" i="2"/>
  <c r="O9" i="2"/>
  <c r="N9" i="2"/>
  <c r="M9" i="2"/>
  <c r="R8" i="2"/>
  <c r="Q8" i="2"/>
  <c r="P8" i="2"/>
  <c r="O8" i="2"/>
  <c r="N8" i="2"/>
  <c r="M8" i="2"/>
  <c r="R7" i="2"/>
  <c r="Q7" i="2"/>
  <c r="P7" i="2"/>
  <c r="O7" i="2"/>
  <c r="N7" i="2"/>
  <c r="M7" i="2"/>
  <c r="R6" i="2"/>
  <c r="Q6" i="2"/>
  <c r="P6" i="2"/>
  <c r="O6" i="2"/>
  <c r="N6" i="2"/>
  <c r="M6" i="2"/>
  <c r="R5" i="2"/>
  <c r="Q5" i="2"/>
  <c r="P5" i="2"/>
  <c r="O5" i="2"/>
  <c r="N5" i="2"/>
  <c r="M5" i="2"/>
  <c r="R4" i="2"/>
  <c r="Q4" i="2"/>
  <c r="P4" i="2"/>
  <c r="O4" i="2"/>
  <c r="N4" i="2"/>
  <c r="M4" i="2"/>
  <c r="Q3" i="2"/>
  <c r="P3" i="2"/>
  <c r="O3" i="2"/>
  <c r="N3" i="2"/>
  <c r="M3" i="2"/>
  <c r="R3" i="2"/>
  <c r="N96" i="14"/>
  <c r="N3" i="14"/>
  <c r="AA3" i="14" s="1"/>
  <c r="H3" i="14"/>
  <c r="U3" i="14" s="1"/>
  <c r="I3" i="14"/>
  <c r="V3" i="14" s="1"/>
  <c r="J3" i="14"/>
  <c r="W3" i="14" s="1"/>
  <c r="K3" i="14"/>
  <c r="X3" i="14" s="1"/>
  <c r="L3" i="14"/>
  <c r="Y3" i="14" s="1"/>
  <c r="M3" i="14"/>
  <c r="Z3" i="14" s="1"/>
  <c r="G3" i="14"/>
  <c r="T3" i="14" s="1"/>
  <c r="L4" i="2"/>
  <c r="L5" i="2"/>
  <c r="L7" i="2"/>
  <c r="L8" i="2"/>
  <c r="L9" i="2"/>
  <c r="L10" i="2"/>
  <c r="L11" i="2"/>
  <c r="L12" i="2"/>
  <c r="L13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1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5" i="2"/>
  <c r="L56" i="2"/>
  <c r="L57" i="2"/>
  <c r="L58" i="2"/>
  <c r="L59" i="2"/>
  <c r="L60" i="2"/>
  <c r="L61" i="2"/>
  <c r="H1" i="14"/>
  <c r="H144" i="14" s="1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6" i="14"/>
  <c r="E1" i="9"/>
  <c r="F1" i="9" s="1"/>
  <c r="G1" i="9" s="1"/>
  <c r="H1" i="9" s="1"/>
  <c r="I1" i="9" s="1"/>
  <c r="J1" i="9" s="1"/>
  <c r="B32" i="9"/>
  <c r="K7" i="10"/>
  <c r="K6" i="10"/>
  <c r="K11" i="10"/>
  <c r="K10" i="10"/>
  <c r="K9" i="10"/>
  <c r="K12" i="10"/>
  <c r="K13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J19" i="10" s="1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J23" i="10" s="1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J2" i="10" s="1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J16" i="10" s="1"/>
  <c r="D102" i="10"/>
  <c r="D101" i="10"/>
  <c r="D100" i="10"/>
  <c r="D99" i="10"/>
  <c r="D98" i="10"/>
  <c r="D97" i="10"/>
  <c r="D96" i="10"/>
  <c r="D95" i="10"/>
  <c r="J4" i="10" s="1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J6" i="10" s="1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J24" i="10"/>
  <c r="D24" i="10"/>
  <c r="K23" i="10"/>
  <c r="D23" i="10"/>
  <c r="J18" i="10" s="1"/>
  <c r="K22" i="10"/>
  <c r="D22" i="10"/>
  <c r="K21" i="10"/>
  <c r="J21" i="10"/>
  <c r="D21" i="10"/>
  <c r="K20" i="10"/>
  <c r="J20" i="10"/>
  <c r="D20" i="10"/>
  <c r="K19" i="10"/>
  <c r="D19" i="10"/>
  <c r="K18" i="10"/>
  <c r="D18" i="10"/>
  <c r="K17" i="10"/>
  <c r="J17" i="10"/>
  <c r="D17" i="10"/>
  <c r="D16" i="10"/>
  <c r="J15" i="10"/>
  <c r="D15" i="10"/>
  <c r="D14" i="10"/>
  <c r="J13" i="10"/>
  <c r="D13" i="10"/>
  <c r="D12" i="10"/>
  <c r="J11" i="10"/>
  <c r="D11" i="10"/>
  <c r="D10" i="10"/>
  <c r="J22" i="10" s="1"/>
  <c r="J9" i="10"/>
  <c r="D9" i="10"/>
  <c r="J8" i="10"/>
  <c r="D8" i="10"/>
  <c r="J14" i="10" s="1"/>
  <c r="J7" i="10"/>
  <c r="D7" i="10"/>
  <c r="D6" i="10"/>
  <c r="J12" i="10" s="1"/>
  <c r="J5" i="10"/>
  <c r="D5" i="10"/>
  <c r="D4" i="10"/>
  <c r="J10" i="10" s="1"/>
  <c r="J3" i="10"/>
  <c r="D3" i="10"/>
  <c r="D2" i="10"/>
  <c r="D15" i="7"/>
  <c r="R174" i="14" l="1"/>
  <c r="R175" i="14"/>
  <c r="R216" i="14"/>
  <c r="R152" i="14"/>
  <c r="R166" i="14"/>
  <c r="R167" i="14"/>
  <c r="R157" i="14"/>
  <c r="R156" i="14"/>
  <c r="R163" i="14"/>
  <c r="R210" i="14"/>
  <c r="R146" i="14"/>
  <c r="R214" i="14"/>
  <c r="R150" i="14"/>
  <c r="R151" i="14"/>
  <c r="R180" i="14"/>
  <c r="R211" i="14"/>
  <c r="R147" i="14"/>
  <c r="R194" i="14"/>
  <c r="R177" i="14"/>
  <c r="R192" i="14"/>
  <c r="R189" i="14"/>
  <c r="H218" i="14"/>
  <c r="H209" i="14"/>
  <c r="H236" i="14"/>
  <c r="H162" i="14"/>
  <c r="H219" i="14"/>
  <c r="H229" i="14"/>
  <c r="H233" i="14"/>
  <c r="H221" i="14"/>
  <c r="E4" i="14"/>
  <c r="H210" i="14"/>
  <c r="H173" i="14"/>
  <c r="H208" i="14"/>
  <c r="H190" i="14"/>
  <c r="H159" i="14"/>
  <c r="H206" i="14"/>
  <c r="H223" i="14"/>
  <c r="H192" i="14"/>
  <c r="H175" i="14"/>
  <c r="H155" i="14"/>
  <c r="H157" i="14"/>
  <c r="H201" i="14"/>
  <c r="H185" i="14"/>
  <c r="H186" i="14"/>
  <c r="H204" i="14"/>
  <c r="H142" i="14"/>
  <c r="H235" i="14"/>
  <c r="H217" i="14"/>
  <c r="H178" i="14"/>
  <c r="H177" i="14"/>
  <c r="H188" i="14"/>
  <c r="H171" i="14"/>
  <c r="H226" i="14"/>
  <c r="H153" i="14"/>
  <c r="H170" i="14"/>
  <c r="H163" i="14"/>
  <c r="H196" i="14"/>
  <c r="H165" i="14"/>
  <c r="H198" i="14"/>
  <c r="H167" i="14"/>
  <c r="H200" i="14"/>
  <c r="H179" i="14"/>
  <c r="H212" i="14"/>
  <c r="H148" i="14"/>
  <c r="H181" i="14"/>
  <c r="H214" i="14"/>
  <c r="H150" i="14"/>
  <c r="H183" i="14"/>
  <c r="H216" i="14"/>
  <c r="H152" i="14"/>
  <c r="H234" i="14"/>
  <c r="H194" i="14"/>
  <c r="H187" i="14"/>
  <c r="H220" i="14"/>
  <c r="H156" i="14"/>
  <c r="H189" i="14"/>
  <c r="H222" i="14"/>
  <c r="H158" i="14"/>
  <c r="H191" i="14"/>
  <c r="H224" i="14"/>
  <c r="H160" i="14"/>
  <c r="H231" i="14"/>
  <c r="H145" i="14"/>
  <c r="H161" i="14"/>
  <c r="H228" i="14"/>
  <c r="H237" i="14"/>
  <c r="H230" i="14"/>
  <c r="H202" i="14"/>
  <c r="H195" i="14"/>
  <c r="H164" i="14"/>
  <c r="H197" i="14"/>
  <c r="H166" i="14"/>
  <c r="H199" i="14"/>
  <c r="H168" i="14"/>
  <c r="H227" i="14"/>
  <c r="H146" i="14"/>
  <c r="H203" i="14"/>
  <c r="H172" i="14"/>
  <c r="H205" i="14"/>
  <c r="H174" i="14"/>
  <c r="H207" i="14"/>
  <c r="H143" i="14"/>
  <c r="H176" i="14"/>
  <c r="H232" i="14"/>
  <c r="H225" i="14"/>
  <c r="H169" i="14"/>
  <c r="H193" i="14"/>
  <c r="H154" i="14"/>
  <c r="H211" i="14"/>
  <c r="H147" i="14"/>
  <c r="H180" i="14"/>
  <c r="H213" i="14"/>
  <c r="H149" i="14"/>
  <c r="H182" i="14"/>
  <c r="H215" i="14"/>
  <c r="H151" i="14"/>
  <c r="H184" i="14"/>
  <c r="G95" i="14"/>
  <c r="N9" i="14"/>
  <c r="R9" i="14" s="1"/>
  <c r="G87" i="14"/>
  <c r="N88" i="14"/>
  <c r="G71" i="14"/>
  <c r="N72" i="14"/>
  <c r="R72" i="14" s="1"/>
  <c r="K9" i="14"/>
  <c r="N128" i="14"/>
  <c r="R128" i="14" s="1"/>
  <c r="N80" i="14"/>
  <c r="R80" i="14" s="1"/>
  <c r="N32" i="14"/>
  <c r="N16" i="14"/>
  <c r="G47" i="14"/>
  <c r="N48" i="14"/>
  <c r="R48" i="14" s="1"/>
  <c r="G39" i="14"/>
  <c r="N40" i="14"/>
  <c r="R40" i="14" s="1"/>
  <c r="G23" i="14"/>
  <c r="N24" i="14"/>
  <c r="R24" i="14" s="1"/>
  <c r="G111" i="14"/>
  <c r="N112" i="14"/>
  <c r="G103" i="14"/>
  <c r="N104" i="14"/>
  <c r="R104" i="14" s="1"/>
  <c r="G55" i="14"/>
  <c r="L6" i="2"/>
  <c r="H6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J9" i="14"/>
  <c r="I8" i="14"/>
  <c r="H7" i="14"/>
  <c r="N135" i="14"/>
  <c r="R135" i="14" s="1"/>
  <c r="N127" i="14"/>
  <c r="R127" i="14" s="1"/>
  <c r="N119" i="14"/>
  <c r="N111" i="14"/>
  <c r="R111" i="14" s="1"/>
  <c r="N103" i="14"/>
  <c r="R103" i="14" s="1"/>
  <c r="N95" i="14"/>
  <c r="R95" i="14" s="1"/>
  <c r="N87" i="14"/>
  <c r="R87" i="14" s="1"/>
  <c r="N79" i="14"/>
  <c r="N71" i="14"/>
  <c r="R71" i="14" s="1"/>
  <c r="N63" i="14"/>
  <c r="R63" i="14" s="1"/>
  <c r="N55" i="14"/>
  <c r="R55" i="14" s="1"/>
  <c r="N47" i="14"/>
  <c r="R47" i="14" s="1"/>
  <c r="N39" i="14"/>
  <c r="R39" i="14" s="1"/>
  <c r="N31" i="14"/>
  <c r="R31" i="14" s="1"/>
  <c r="N23" i="14"/>
  <c r="N15" i="14"/>
  <c r="N7" i="14"/>
  <c r="R7" i="14" s="1"/>
  <c r="I6" i="14"/>
  <c r="G63" i="14"/>
  <c r="G15" i="14"/>
  <c r="N136" i="14"/>
  <c r="R136" i="14" s="1"/>
  <c r="N64" i="14"/>
  <c r="R64" i="14" s="1"/>
  <c r="N8" i="14"/>
  <c r="R8" i="14" s="1"/>
  <c r="G141" i="14"/>
  <c r="G133" i="14"/>
  <c r="G125" i="14"/>
  <c r="G117" i="14"/>
  <c r="G109" i="14"/>
  <c r="G101" i="14"/>
  <c r="G93" i="14"/>
  <c r="G85" i="14"/>
  <c r="G77" i="14"/>
  <c r="G69" i="14"/>
  <c r="G61" i="14"/>
  <c r="G53" i="14"/>
  <c r="G45" i="14"/>
  <c r="G37" i="14"/>
  <c r="G29" i="14"/>
  <c r="G21" i="14"/>
  <c r="I9" i="14"/>
  <c r="H8" i="14"/>
  <c r="G7" i="14"/>
  <c r="N134" i="14"/>
  <c r="R134" i="14" s="1"/>
  <c r="N126" i="14"/>
  <c r="R126" i="14" s="1"/>
  <c r="N118" i="14"/>
  <c r="R118" i="14" s="1"/>
  <c r="N110" i="14"/>
  <c r="N102" i="14"/>
  <c r="N94" i="14"/>
  <c r="N86" i="14"/>
  <c r="R86" i="14" s="1"/>
  <c r="N78" i="14"/>
  <c r="R78" i="14" s="1"/>
  <c r="N70" i="14"/>
  <c r="R70" i="14" s="1"/>
  <c r="N62" i="14"/>
  <c r="R62" i="14" s="1"/>
  <c r="N54" i="14"/>
  <c r="R54" i="14" s="1"/>
  <c r="N46" i="14"/>
  <c r="N38" i="14"/>
  <c r="N30" i="14"/>
  <c r="R30" i="14" s="1"/>
  <c r="N22" i="14"/>
  <c r="R22" i="14" s="1"/>
  <c r="N14" i="14"/>
  <c r="R14" i="14" s="1"/>
  <c r="N6" i="14"/>
  <c r="R6" i="14" s="1"/>
  <c r="G135" i="14"/>
  <c r="G119" i="14"/>
  <c r="G79" i="14"/>
  <c r="G31" i="14"/>
  <c r="N120" i="14"/>
  <c r="G6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H9" i="14"/>
  <c r="G8" i="14"/>
  <c r="N141" i="14"/>
  <c r="R141" i="14" s="1"/>
  <c r="N133" i="14"/>
  <c r="N125" i="14"/>
  <c r="R125" i="14" s="1"/>
  <c r="N117" i="14"/>
  <c r="N109" i="14"/>
  <c r="N101" i="14"/>
  <c r="R101" i="14" s="1"/>
  <c r="N93" i="14"/>
  <c r="R93" i="14" s="1"/>
  <c r="N85" i="14"/>
  <c r="R85" i="14" s="1"/>
  <c r="N77" i="14"/>
  <c r="R77" i="14" s="1"/>
  <c r="N69" i="14"/>
  <c r="R69" i="14" s="1"/>
  <c r="N61" i="14"/>
  <c r="R61" i="14" s="1"/>
  <c r="N53" i="14"/>
  <c r="R53" i="14" s="1"/>
  <c r="N45" i="14"/>
  <c r="R45" i="14" s="1"/>
  <c r="N37" i="14"/>
  <c r="R37" i="14" s="1"/>
  <c r="N29" i="14"/>
  <c r="R29" i="14" s="1"/>
  <c r="N21" i="14"/>
  <c r="R21" i="14" s="1"/>
  <c r="N13" i="14"/>
  <c r="R13" i="14" s="1"/>
  <c r="J8" i="14"/>
  <c r="N56" i="14"/>
  <c r="R56" i="14" s="1"/>
  <c r="L14" i="2"/>
  <c r="M6" i="14"/>
  <c r="G139" i="14"/>
  <c r="G131" i="14"/>
  <c r="G123" i="14"/>
  <c r="G115" i="14"/>
  <c r="G107" i="14"/>
  <c r="G99" i="14"/>
  <c r="G91" i="14"/>
  <c r="G83" i="14"/>
  <c r="G75" i="14"/>
  <c r="G67" i="14"/>
  <c r="G59" i="14"/>
  <c r="G51" i="14"/>
  <c r="G43" i="14"/>
  <c r="G35" i="14"/>
  <c r="G27" i="14"/>
  <c r="G19" i="14"/>
  <c r="G11" i="14"/>
  <c r="G9" i="14"/>
  <c r="M7" i="14"/>
  <c r="N140" i="14"/>
  <c r="R140" i="14" s="1"/>
  <c r="N132" i="14"/>
  <c r="R132" i="14" s="1"/>
  <c r="N124" i="14"/>
  <c r="R124" i="14" s="1"/>
  <c r="N116" i="14"/>
  <c r="R116" i="14" s="1"/>
  <c r="N108" i="14"/>
  <c r="R108" i="14" s="1"/>
  <c r="N100" i="14"/>
  <c r="R100" i="14" s="1"/>
  <c r="N92" i="14"/>
  <c r="R92" i="14" s="1"/>
  <c r="N84" i="14"/>
  <c r="R84" i="14" s="1"/>
  <c r="N76" i="14"/>
  <c r="R76" i="14" s="1"/>
  <c r="N68" i="14"/>
  <c r="R68" i="14" s="1"/>
  <c r="N60" i="14"/>
  <c r="R60" i="14" s="1"/>
  <c r="N52" i="14"/>
  <c r="R52" i="14" s="1"/>
  <c r="N44" i="14"/>
  <c r="R44" i="14" s="1"/>
  <c r="N36" i="14"/>
  <c r="R36" i="14" s="1"/>
  <c r="N28" i="14"/>
  <c r="R28" i="14" s="1"/>
  <c r="N20" i="14"/>
  <c r="R20" i="14" s="1"/>
  <c r="N12" i="14"/>
  <c r="R12" i="14" s="1"/>
  <c r="L3" i="2"/>
  <c r="L30" i="2"/>
  <c r="L6" i="14"/>
  <c r="G138" i="14"/>
  <c r="G130" i="14"/>
  <c r="G122" i="14"/>
  <c r="G114" i="14"/>
  <c r="G106" i="14"/>
  <c r="G98" i="14"/>
  <c r="G90" i="14"/>
  <c r="G82" i="14"/>
  <c r="G74" i="14"/>
  <c r="G66" i="14"/>
  <c r="G58" i="14"/>
  <c r="G50" i="14"/>
  <c r="G42" i="14"/>
  <c r="G34" i="14"/>
  <c r="G26" i="14"/>
  <c r="G18" i="14"/>
  <c r="G10" i="14"/>
  <c r="M8" i="14"/>
  <c r="L7" i="14"/>
  <c r="N139" i="14"/>
  <c r="R139" i="14" s="1"/>
  <c r="N131" i="14"/>
  <c r="R131" i="14" s="1"/>
  <c r="N123" i="14"/>
  <c r="R123" i="14" s="1"/>
  <c r="N115" i="14"/>
  <c r="N107" i="14"/>
  <c r="R107" i="14" s="1"/>
  <c r="N99" i="14"/>
  <c r="R99" i="14" s="1"/>
  <c r="N91" i="14"/>
  <c r="R91" i="14" s="1"/>
  <c r="N83" i="14"/>
  <c r="R83" i="14" s="1"/>
  <c r="N75" i="14"/>
  <c r="R75" i="14" s="1"/>
  <c r="N67" i="14"/>
  <c r="R67" i="14" s="1"/>
  <c r="N59" i="14"/>
  <c r="R59" i="14" s="1"/>
  <c r="N51" i="14"/>
  <c r="R51" i="14" s="1"/>
  <c r="N43" i="14"/>
  <c r="R43" i="14" s="1"/>
  <c r="N35" i="14"/>
  <c r="R35" i="14" s="1"/>
  <c r="N27" i="14"/>
  <c r="R27" i="14" s="1"/>
  <c r="N19" i="14"/>
  <c r="R19" i="14" s="1"/>
  <c r="N11" i="14"/>
  <c r="R11" i="14" s="1"/>
  <c r="I7" i="14"/>
  <c r="L54" i="2"/>
  <c r="K6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M9" i="14"/>
  <c r="L8" i="14"/>
  <c r="K7" i="14"/>
  <c r="N138" i="14"/>
  <c r="R138" i="14" s="1"/>
  <c r="N130" i="14"/>
  <c r="R130" i="14" s="1"/>
  <c r="N122" i="14"/>
  <c r="R122" i="14" s="1"/>
  <c r="N114" i="14"/>
  <c r="R114" i="14" s="1"/>
  <c r="N106" i="14"/>
  <c r="R106" i="14" s="1"/>
  <c r="N98" i="14"/>
  <c r="R98" i="14" s="1"/>
  <c r="N90" i="14"/>
  <c r="R90" i="14" s="1"/>
  <c r="N82" i="14"/>
  <c r="R82" i="14" s="1"/>
  <c r="N74" i="14"/>
  <c r="R74" i="14" s="1"/>
  <c r="N66" i="14"/>
  <c r="R66" i="14" s="1"/>
  <c r="N58" i="14"/>
  <c r="R58" i="14" s="1"/>
  <c r="N50" i="14"/>
  <c r="R50" i="14" s="1"/>
  <c r="N42" i="14"/>
  <c r="R42" i="14" s="1"/>
  <c r="N34" i="14"/>
  <c r="R34" i="14" s="1"/>
  <c r="N26" i="14"/>
  <c r="R26" i="14" s="1"/>
  <c r="N18" i="14"/>
  <c r="R18" i="14" s="1"/>
  <c r="N10" i="14"/>
  <c r="R10" i="14" s="1"/>
  <c r="L32" i="2"/>
  <c r="G127" i="14"/>
  <c r="H16" i="14"/>
  <c r="J6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L9" i="14"/>
  <c r="K8" i="14"/>
  <c r="J7" i="14"/>
  <c r="N137" i="14"/>
  <c r="R137" i="14" s="1"/>
  <c r="N129" i="14"/>
  <c r="R129" i="14" s="1"/>
  <c r="N121" i="14"/>
  <c r="R121" i="14" s="1"/>
  <c r="N113" i="14"/>
  <c r="R113" i="14" s="1"/>
  <c r="N105" i="14"/>
  <c r="R105" i="14" s="1"/>
  <c r="N97" i="14"/>
  <c r="R97" i="14" s="1"/>
  <c r="N89" i="14"/>
  <c r="R89" i="14" s="1"/>
  <c r="N81" i="14"/>
  <c r="R81" i="14" s="1"/>
  <c r="N73" i="14"/>
  <c r="R73" i="14" s="1"/>
  <c r="N65" i="14"/>
  <c r="R65" i="14" s="1"/>
  <c r="N57" i="14"/>
  <c r="R57" i="14" s="1"/>
  <c r="N49" i="14"/>
  <c r="R49" i="14" s="1"/>
  <c r="N41" i="14"/>
  <c r="R41" i="14" s="1"/>
  <c r="N33" i="14"/>
  <c r="R33" i="14" s="1"/>
  <c r="N25" i="14"/>
  <c r="R25" i="14" s="1"/>
  <c r="N17" i="14"/>
  <c r="R17" i="14" s="1"/>
  <c r="R96" i="14"/>
  <c r="R88" i="14"/>
  <c r="R32" i="14"/>
  <c r="R16" i="14"/>
  <c r="H135" i="14"/>
  <c r="R120" i="14"/>
  <c r="R112" i="14"/>
  <c r="R23" i="14"/>
  <c r="R15" i="14"/>
  <c r="R110" i="14"/>
  <c r="R102" i="14"/>
  <c r="R94" i="14"/>
  <c r="R46" i="14"/>
  <c r="R38" i="14"/>
  <c r="R119" i="14"/>
  <c r="R79" i="14"/>
  <c r="R133" i="14"/>
  <c r="R117" i="14"/>
  <c r="R109" i="14"/>
  <c r="R115" i="14"/>
  <c r="H127" i="14"/>
  <c r="H104" i="14"/>
  <c r="H136" i="14"/>
  <c r="H128" i="14"/>
  <c r="H122" i="14"/>
  <c r="H118" i="14"/>
  <c r="H99" i="14"/>
  <c r="H89" i="14"/>
  <c r="H65" i="14"/>
  <c r="H49" i="14"/>
  <c r="H33" i="14"/>
  <c r="H17" i="14"/>
  <c r="H129" i="14"/>
  <c r="H120" i="14"/>
  <c r="H96" i="14"/>
  <c r="H138" i="14"/>
  <c r="H130" i="14"/>
  <c r="H113" i="14"/>
  <c r="H91" i="14"/>
  <c r="H81" i="14"/>
  <c r="H64" i="14"/>
  <c r="H48" i="14"/>
  <c r="H32" i="14"/>
  <c r="H15" i="14"/>
  <c r="H23" i="14"/>
  <c r="H31" i="14"/>
  <c r="H39" i="14"/>
  <c r="H47" i="14"/>
  <c r="H55" i="14"/>
  <c r="H63" i="14"/>
  <c r="H71" i="14"/>
  <c r="H79" i="14"/>
  <c r="H87" i="14"/>
  <c r="H95" i="14"/>
  <c r="H103" i="14"/>
  <c r="H111" i="14"/>
  <c r="H119" i="14"/>
  <c r="H14" i="14"/>
  <c r="H22" i="14"/>
  <c r="H30" i="14"/>
  <c r="H38" i="14"/>
  <c r="H46" i="14"/>
  <c r="H54" i="14"/>
  <c r="H62" i="14"/>
  <c r="H70" i="14"/>
  <c r="H78" i="14"/>
  <c r="H86" i="14"/>
  <c r="H94" i="14"/>
  <c r="H102" i="14"/>
  <c r="H110" i="14"/>
  <c r="H13" i="14"/>
  <c r="H21" i="14"/>
  <c r="H29" i="14"/>
  <c r="H37" i="14"/>
  <c r="H45" i="14"/>
  <c r="H53" i="14"/>
  <c r="H61" i="14"/>
  <c r="H69" i="14"/>
  <c r="H77" i="14"/>
  <c r="H85" i="14"/>
  <c r="H93" i="14"/>
  <c r="H101" i="14"/>
  <c r="H109" i="14"/>
  <c r="H117" i="14"/>
  <c r="H12" i="14"/>
  <c r="H20" i="14"/>
  <c r="H28" i="14"/>
  <c r="H36" i="14"/>
  <c r="H44" i="14"/>
  <c r="H52" i="14"/>
  <c r="H60" i="14"/>
  <c r="H68" i="14"/>
  <c r="H76" i="14"/>
  <c r="H84" i="14"/>
  <c r="H92" i="14"/>
  <c r="H100" i="14"/>
  <c r="H108" i="14"/>
  <c r="H116" i="14"/>
  <c r="H11" i="14"/>
  <c r="H19" i="14"/>
  <c r="H27" i="14"/>
  <c r="H35" i="14"/>
  <c r="H43" i="14"/>
  <c r="H51" i="14"/>
  <c r="H59" i="14"/>
  <c r="H67" i="14"/>
  <c r="H10" i="14"/>
  <c r="H18" i="14"/>
  <c r="H26" i="14"/>
  <c r="H34" i="14"/>
  <c r="H42" i="14"/>
  <c r="H50" i="14"/>
  <c r="H58" i="14"/>
  <c r="H66" i="14"/>
  <c r="H74" i="14"/>
  <c r="H82" i="14"/>
  <c r="H90" i="14"/>
  <c r="H98" i="14"/>
  <c r="H106" i="14"/>
  <c r="H114" i="14"/>
  <c r="H137" i="14"/>
  <c r="H139" i="14"/>
  <c r="H131" i="14"/>
  <c r="H123" i="14"/>
  <c r="H88" i="14"/>
  <c r="H140" i="14"/>
  <c r="H132" i="14"/>
  <c r="H124" i="14"/>
  <c r="H115" i="14"/>
  <c r="H105" i="14"/>
  <c r="H83" i="14"/>
  <c r="H73" i="14"/>
  <c r="H57" i="14"/>
  <c r="H41" i="14"/>
  <c r="H25" i="14"/>
  <c r="H141" i="14"/>
  <c r="H133" i="14"/>
  <c r="H125" i="14"/>
  <c r="H121" i="14"/>
  <c r="H112" i="14"/>
  <c r="H80" i="14"/>
  <c r="H134" i="14"/>
  <c r="H126" i="14"/>
  <c r="H107" i="14"/>
  <c r="H97" i="14"/>
  <c r="H75" i="14"/>
  <c r="H72" i="14"/>
  <c r="H56" i="14"/>
  <c r="H40" i="14"/>
  <c r="H24" i="14"/>
  <c r="I1" i="14"/>
  <c r="R4" i="14" l="1"/>
  <c r="I193" i="14"/>
  <c r="I160" i="14"/>
  <c r="I224" i="14"/>
  <c r="I191" i="14"/>
  <c r="I158" i="14"/>
  <c r="I222" i="14"/>
  <c r="I189" i="14"/>
  <c r="I156" i="14"/>
  <c r="I220" i="14"/>
  <c r="I163" i="14"/>
  <c r="I236" i="14"/>
  <c r="I211" i="14"/>
  <c r="I230" i="14"/>
  <c r="I232" i="14"/>
  <c r="I185" i="14"/>
  <c r="I152" i="14"/>
  <c r="I216" i="14"/>
  <c r="I183" i="14"/>
  <c r="I150" i="14"/>
  <c r="I214" i="14"/>
  <c r="I181" i="14"/>
  <c r="I148" i="14"/>
  <c r="I212" i="14"/>
  <c r="I155" i="14"/>
  <c r="I202" i="14"/>
  <c r="I237" i="14"/>
  <c r="I170" i="14"/>
  <c r="I235" i="14"/>
  <c r="I219" i="14"/>
  <c r="I177" i="14"/>
  <c r="I144" i="14"/>
  <c r="I208" i="14"/>
  <c r="I175" i="14"/>
  <c r="I142" i="14"/>
  <c r="I206" i="14"/>
  <c r="I173" i="14"/>
  <c r="I204" i="14"/>
  <c r="I147" i="14"/>
  <c r="I210" i="14"/>
  <c r="I233" i="14"/>
  <c r="I169" i="14"/>
  <c r="I200" i="14"/>
  <c r="I167" i="14"/>
  <c r="I198" i="14"/>
  <c r="I165" i="14"/>
  <c r="I196" i="14"/>
  <c r="I203" i="14"/>
  <c r="I231" i="14"/>
  <c r="I161" i="14"/>
  <c r="I192" i="14"/>
  <c r="I159" i="14"/>
  <c r="I223" i="14"/>
  <c r="I190" i="14"/>
  <c r="I157" i="14"/>
  <c r="I221" i="14"/>
  <c r="I188" i="14"/>
  <c r="I195" i="14"/>
  <c r="I226" i="14"/>
  <c r="I178" i="14"/>
  <c r="I162" i="14"/>
  <c r="I234" i="14"/>
  <c r="I145" i="14"/>
  <c r="I209" i="14"/>
  <c r="I176" i="14"/>
  <c r="I143" i="14"/>
  <c r="I207" i="14"/>
  <c r="I174" i="14"/>
  <c r="I205" i="14"/>
  <c r="I172" i="14"/>
  <c r="I179" i="14"/>
  <c r="I186" i="14"/>
  <c r="I218" i="14"/>
  <c r="I194" i="14"/>
  <c r="I201" i="14"/>
  <c r="I168" i="14"/>
  <c r="I199" i="14"/>
  <c r="I182" i="14"/>
  <c r="I213" i="14"/>
  <c r="I217" i="14"/>
  <c r="I184" i="14"/>
  <c r="I225" i="14"/>
  <c r="I153" i="14"/>
  <c r="I151" i="14"/>
  <c r="I227" i="14"/>
  <c r="I229" i="14"/>
  <c r="I166" i="14"/>
  <c r="I197" i="14"/>
  <c r="I146" i="14"/>
  <c r="I149" i="14"/>
  <c r="I180" i="14"/>
  <c r="I187" i="14"/>
  <c r="I215" i="14"/>
  <c r="I171" i="14"/>
  <c r="I228" i="14"/>
  <c r="I164" i="14"/>
  <c r="I154" i="14"/>
  <c r="I16" i="14"/>
  <c r="I24" i="14"/>
  <c r="I32" i="14"/>
  <c r="I40" i="14"/>
  <c r="I48" i="14"/>
  <c r="I56" i="14"/>
  <c r="I64" i="14"/>
  <c r="I72" i="14"/>
  <c r="I80" i="14"/>
  <c r="I88" i="14"/>
  <c r="I96" i="14"/>
  <c r="I104" i="14"/>
  <c r="I112" i="14"/>
  <c r="I120" i="14"/>
  <c r="I15" i="14"/>
  <c r="I23" i="14"/>
  <c r="I31" i="14"/>
  <c r="I39" i="14"/>
  <c r="I47" i="14"/>
  <c r="I55" i="14"/>
  <c r="I63" i="14"/>
  <c r="I71" i="14"/>
  <c r="I79" i="14"/>
  <c r="I87" i="14"/>
  <c r="I95" i="14"/>
  <c r="I103" i="14"/>
  <c r="I111" i="14"/>
  <c r="I14" i="14"/>
  <c r="I22" i="14"/>
  <c r="I30" i="14"/>
  <c r="I38" i="14"/>
  <c r="I46" i="14"/>
  <c r="I54" i="14"/>
  <c r="I62" i="14"/>
  <c r="I70" i="14"/>
  <c r="I78" i="14"/>
  <c r="I86" i="14"/>
  <c r="I94" i="14"/>
  <c r="I102" i="14"/>
  <c r="I110" i="14"/>
  <c r="I118" i="14"/>
  <c r="I13" i="14"/>
  <c r="I21" i="14"/>
  <c r="I29" i="14"/>
  <c r="I37" i="14"/>
  <c r="I45" i="14"/>
  <c r="I53" i="14"/>
  <c r="I61" i="14"/>
  <c r="I69" i="14"/>
  <c r="I77" i="14"/>
  <c r="I85" i="14"/>
  <c r="I93" i="14"/>
  <c r="I101" i="14"/>
  <c r="I109" i="14"/>
  <c r="I117" i="14"/>
  <c r="I12" i="14"/>
  <c r="I20" i="14"/>
  <c r="I28" i="14"/>
  <c r="I36" i="14"/>
  <c r="I44" i="14"/>
  <c r="I52" i="14"/>
  <c r="I60" i="14"/>
  <c r="I68" i="14"/>
  <c r="I11" i="14"/>
  <c r="I19" i="14"/>
  <c r="I27" i="14"/>
  <c r="I35" i="14"/>
  <c r="I43" i="14"/>
  <c r="I51" i="14"/>
  <c r="I59" i="14"/>
  <c r="I67" i="14"/>
  <c r="I75" i="14"/>
  <c r="I83" i="14"/>
  <c r="I91" i="14"/>
  <c r="I99" i="14"/>
  <c r="I107" i="14"/>
  <c r="I115" i="14"/>
  <c r="I92" i="14"/>
  <c r="I127" i="14"/>
  <c r="I135" i="14"/>
  <c r="I18" i="14"/>
  <c r="I34" i="14"/>
  <c r="I50" i="14"/>
  <c r="I66" i="14"/>
  <c r="I90" i="14"/>
  <c r="I97" i="14"/>
  <c r="I126" i="14"/>
  <c r="I134" i="14"/>
  <c r="I100" i="14"/>
  <c r="I119" i="14"/>
  <c r="I121" i="14"/>
  <c r="I125" i="14"/>
  <c r="I133" i="14"/>
  <c r="I141" i="14"/>
  <c r="I17" i="14"/>
  <c r="I33" i="14"/>
  <c r="I65" i="14"/>
  <c r="I122" i="14"/>
  <c r="I25" i="14"/>
  <c r="I41" i="14"/>
  <c r="I57" i="14"/>
  <c r="I73" i="14"/>
  <c r="I98" i="14"/>
  <c r="I105" i="14"/>
  <c r="I124" i="14"/>
  <c r="I132" i="14"/>
  <c r="I140" i="14"/>
  <c r="I113" i="14"/>
  <c r="I130" i="14"/>
  <c r="I138" i="14"/>
  <c r="I76" i="14"/>
  <c r="I108" i="14"/>
  <c r="I123" i="14"/>
  <c r="I131" i="14"/>
  <c r="I139" i="14"/>
  <c r="I10" i="14"/>
  <c r="I26" i="14"/>
  <c r="I42" i="14"/>
  <c r="I58" i="14"/>
  <c r="I74" i="14"/>
  <c r="I81" i="14"/>
  <c r="I106" i="14"/>
  <c r="I82" i="14"/>
  <c r="I89" i="14"/>
  <c r="I84" i="14"/>
  <c r="I116" i="14"/>
  <c r="I129" i="14"/>
  <c r="I137" i="14"/>
  <c r="I49" i="14"/>
  <c r="I114" i="14"/>
  <c r="I128" i="14"/>
  <c r="I136" i="14"/>
  <c r="J1" i="14"/>
  <c r="S209" i="14" l="1"/>
  <c r="S228" i="14"/>
  <c r="S230" i="14"/>
  <c r="S233" i="14"/>
  <c r="S219" i="14"/>
  <c r="S151" i="14"/>
  <c r="S158" i="14"/>
  <c r="S191" i="14"/>
  <c r="S221" i="14"/>
  <c r="S205" i="14"/>
  <c r="S145" i="14"/>
  <c r="S195" i="14"/>
  <c r="S187" i="14"/>
  <c r="S166" i="14"/>
  <c r="S220" i="14"/>
  <c r="S169" i="14"/>
  <c r="S155" i="14"/>
  <c r="S213" i="14"/>
  <c r="S218" i="14"/>
  <c r="S181" i="14"/>
  <c r="S206" i="14"/>
  <c r="S157" i="14"/>
  <c r="S216" i="14"/>
  <c r="S208" i="14"/>
  <c r="S202" i="14"/>
  <c r="S179" i="14"/>
  <c r="S204" i="14"/>
  <c r="S232" i="14"/>
  <c r="S226" i="14"/>
  <c r="S149" i="14"/>
  <c r="S154" i="14"/>
  <c r="S199" i="14"/>
  <c r="S142" i="14"/>
  <c r="S153" i="14"/>
  <c r="S152" i="14"/>
  <c r="S144" i="14"/>
  <c r="S201" i="14"/>
  <c r="S194" i="14"/>
  <c r="S186" i="14"/>
  <c r="S180" i="14"/>
  <c r="S168" i="14"/>
  <c r="S162" i="14"/>
  <c r="S164" i="14"/>
  <c r="S217" i="14"/>
  <c r="S214" i="14"/>
  <c r="S229" i="14"/>
  <c r="S224" i="14"/>
  <c r="S223" i="14"/>
  <c r="S203" i="14"/>
  <c r="S190" i="14"/>
  <c r="S193" i="14"/>
  <c r="S235" i="14"/>
  <c r="S227" i="14"/>
  <c r="S196" i="14"/>
  <c r="S236" i="14"/>
  <c r="S200" i="14"/>
  <c r="S150" i="14"/>
  <c r="S165" i="14"/>
  <c r="S160" i="14"/>
  <c r="S159" i="14"/>
  <c r="S188" i="14"/>
  <c r="S189" i="14"/>
  <c r="S185" i="14"/>
  <c r="S171" i="14"/>
  <c r="S163" i="14"/>
  <c r="S225" i="14"/>
  <c r="S148" i="14"/>
  <c r="S207" i="14"/>
  <c r="S237" i="14"/>
  <c r="S176" i="14"/>
  <c r="S231" i="14"/>
  <c r="S174" i="14"/>
  <c r="S210" i="14"/>
  <c r="S172" i="14"/>
  <c r="S192" i="14"/>
  <c r="S178" i="14"/>
  <c r="S234" i="14"/>
  <c r="S156" i="14"/>
  <c r="S161" i="14"/>
  <c r="S211" i="14"/>
  <c r="S143" i="14"/>
  <c r="S173" i="14"/>
  <c r="S183" i="14"/>
  <c r="S167" i="14"/>
  <c r="S197" i="14"/>
  <c r="S146" i="14"/>
  <c r="S175" i="14"/>
  <c r="S177" i="14"/>
  <c r="S170" i="14"/>
  <c r="S212" i="14"/>
  <c r="S215" i="14"/>
  <c r="S147" i="14"/>
  <c r="S222" i="14"/>
  <c r="S184" i="14"/>
  <c r="S198" i="14"/>
  <c r="S182" i="14"/>
  <c r="J202" i="14"/>
  <c r="J169" i="14"/>
  <c r="J200" i="14"/>
  <c r="J167" i="14"/>
  <c r="J198" i="14"/>
  <c r="J165" i="14"/>
  <c r="J172" i="14"/>
  <c r="J228" i="14"/>
  <c r="J235" i="14"/>
  <c r="J195" i="14"/>
  <c r="J225" i="14"/>
  <c r="J194" i="14"/>
  <c r="J161" i="14"/>
  <c r="J192" i="14"/>
  <c r="J159" i="14"/>
  <c r="J223" i="14"/>
  <c r="J190" i="14"/>
  <c r="J157" i="14"/>
  <c r="J221" i="14"/>
  <c r="J164" i="14"/>
  <c r="J187" i="14"/>
  <c r="J231" i="14"/>
  <c r="J211" i="14"/>
  <c r="J227" i="14"/>
  <c r="J234" i="14"/>
  <c r="J186" i="14"/>
  <c r="J153" i="14"/>
  <c r="J217" i="14"/>
  <c r="J184" i="14"/>
  <c r="J151" i="14"/>
  <c r="J215" i="14"/>
  <c r="J182" i="14"/>
  <c r="J149" i="14"/>
  <c r="J213" i="14"/>
  <c r="J156" i="14"/>
  <c r="J220" i="14"/>
  <c r="J229" i="14"/>
  <c r="J178" i="14"/>
  <c r="J145" i="14"/>
  <c r="J209" i="14"/>
  <c r="J176" i="14"/>
  <c r="J143" i="14"/>
  <c r="J207" i="14"/>
  <c r="J174" i="14"/>
  <c r="J205" i="14"/>
  <c r="J148" i="14"/>
  <c r="J147" i="14"/>
  <c r="J179" i="14"/>
  <c r="J163" i="14"/>
  <c r="J170" i="14"/>
  <c r="J201" i="14"/>
  <c r="J168" i="14"/>
  <c r="J199" i="14"/>
  <c r="J166" i="14"/>
  <c r="J197" i="14"/>
  <c r="J204" i="14"/>
  <c r="J219" i="14"/>
  <c r="J232" i="14"/>
  <c r="J236" i="14"/>
  <c r="J154" i="14"/>
  <c r="J218" i="14"/>
  <c r="J185" i="14"/>
  <c r="J152" i="14"/>
  <c r="J216" i="14"/>
  <c r="J183" i="14"/>
  <c r="J150" i="14"/>
  <c r="J214" i="14"/>
  <c r="J181" i="14"/>
  <c r="J188" i="14"/>
  <c r="J155" i="14"/>
  <c r="J230" i="14"/>
  <c r="J212" i="14"/>
  <c r="J237" i="14"/>
  <c r="J233" i="14"/>
  <c r="J146" i="14"/>
  <c r="J210" i="14"/>
  <c r="J177" i="14"/>
  <c r="J144" i="14"/>
  <c r="J224" i="14"/>
  <c r="J203" i="14"/>
  <c r="J180" i="14"/>
  <c r="J226" i="14"/>
  <c r="J142" i="14"/>
  <c r="J173" i="14"/>
  <c r="J193" i="14"/>
  <c r="J208" i="14"/>
  <c r="J191" i="14"/>
  <c r="J222" i="14"/>
  <c r="J162" i="14"/>
  <c r="J160" i="14"/>
  <c r="J171" i="14"/>
  <c r="J175" i="14"/>
  <c r="J206" i="14"/>
  <c r="J158" i="14"/>
  <c r="J189" i="14"/>
  <c r="J196" i="14"/>
  <c r="J17" i="14"/>
  <c r="J25" i="14"/>
  <c r="J33" i="14"/>
  <c r="J41" i="14"/>
  <c r="J49" i="14"/>
  <c r="J57" i="14"/>
  <c r="J65" i="14"/>
  <c r="J73" i="14"/>
  <c r="J81" i="14"/>
  <c r="J89" i="14"/>
  <c r="J97" i="14"/>
  <c r="J105" i="14"/>
  <c r="J113" i="14"/>
  <c r="J121" i="14"/>
  <c r="J16" i="14"/>
  <c r="J24" i="14"/>
  <c r="J32" i="14"/>
  <c r="J40" i="14"/>
  <c r="J48" i="14"/>
  <c r="J56" i="14"/>
  <c r="J64" i="14"/>
  <c r="J72" i="14"/>
  <c r="J80" i="14"/>
  <c r="J88" i="14"/>
  <c r="J96" i="14"/>
  <c r="J104" i="14"/>
  <c r="J112" i="14"/>
  <c r="J15" i="14"/>
  <c r="J23" i="14"/>
  <c r="J31" i="14"/>
  <c r="J39" i="14"/>
  <c r="J47" i="14"/>
  <c r="J55" i="14"/>
  <c r="J63" i="14"/>
  <c r="J71" i="14"/>
  <c r="J79" i="14"/>
  <c r="J87" i="14"/>
  <c r="J95" i="14"/>
  <c r="J103" i="14"/>
  <c r="J111" i="14"/>
  <c r="J119" i="14"/>
  <c r="J14" i="14"/>
  <c r="J22" i="14"/>
  <c r="J30" i="14"/>
  <c r="J38" i="14"/>
  <c r="J46" i="14"/>
  <c r="J54" i="14"/>
  <c r="J62" i="14"/>
  <c r="J70" i="14"/>
  <c r="J78" i="14"/>
  <c r="J86" i="14"/>
  <c r="J94" i="14"/>
  <c r="J102" i="14"/>
  <c r="J110" i="14"/>
  <c r="J118" i="14"/>
  <c r="J13" i="14"/>
  <c r="J21" i="14"/>
  <c r="J29" i="14"/>
  <c r="J37" i="14"/>
  <c r="J45" i="14"/>
  <c r="J53" i="14"/>
  <c r="J61" i="14"/>
  <c r="J69" i="14"/>
  <c r="J12" i="14"/>
  <c r="J20" i="14"/>
  <c r="J28" i="14"/>
  <c r="J36" i="14"/>
  <c r="J44" i="14"/>
  <c r="J52" i="14"/>
  <c r="J60" i="14"/>
  <c r="J68" i="14"/>
  <c r="J76" i="14"/>
  <c r="J84" i="14"/>
  <c r="J92" i="14"/>
  <c r="J100" i="14"/>
  <c r="J108" i="14"/>
  <c r="J116" i="14"/>
  <c r="J11" i="14"/>
  <c r="J27" i="14"/>
  <c r="J43" i="14"/>
  <c r="J59" i="14"/>
  <c r="J77" i="14"/>
  <c r="J82" i="14"/>
  <c r="J109" i="14"/>
  <c r="J114" i="14"/>
  <c r="J122" i="14"/>
  <c r="J128" i="14"/>
  <c r="J136" i="14"/>
  <c r="J75" i="14"/>
  <c r="J107" i="14"/>
  <c r="J127" i="14"/>
  <c r="J135" i="14"/>
  <c r="J18" i="14"/>
  <c r="J34" i="14"/>
  <c r="J50" i="14"/>
  <c r="J66" i="14"/>
  <c r="J85" i="14"/>
  <c r="J90" i="14"/>
  <c r="J117" i="14"/>
  <c r="J126" i="14"/>
  <c r="J134" i="14"/>
  <c r="J83" i="14"/>
  <c r="J115" i="14"/>
  <c r="J125" i="14"/>
  <c r="J133" i="14"/>
  <c r="J141" i="14"/>
  <c r="J19" i="14"/>
  <c r="J35" i="14"/>
  <c r="J51" i="14"/>
  <c r="J67" i="14"/>
  <c r="J93" i="14"/>
  <c r="J98" i="14"/>
  <c r="J124" i="14"/>
  <c r="J132" i="14"/>
  <c r="J140" i="14"/>
  <c r="J91" i="14"/>
  <c r="J123" i="14"/>
  <c r="J131" i="14"/>
  <c r="J139" i="14"/>
  <c r="J129" i="14"/>
  <c r="J10" i="14"/>
  <c r="J26" i="14"/>
  <c r="J42" i="14"/>
  <c r="J58" i="14"/>
  <c r="J74" i="14"/>
  <c r="J101" i="14"/>
  <c r="J106" i="14"/>
  <c r="J120" i="14"/>
  <c r="J130" i="14"/>
  <c r="J138" i="14"/>
  <c r="J99" i="14"/>
  <c r="J137" i="14"/>
  <c r="K1" i="14"/>
  <c r="AA182" i="14" l="1"/>
  <c r="V182" i="14"/>
  <c r="U182" i="14"/>
  <c r="W182" i="14"/>
  <c r="T182" i="14"/>
  <c r="T177" i="14"/>
  <c r="W177" i="14"/>
  <c r="AA177" i="14"/>
  <c r="U177" i="14"/>
  <c r="V177" i="14"/>
  <c r="AA211" i="14"/>
  <c r="U211" i="14"/>
  <c r="V211" i="14"/>
  <c r="W211" i="14"/>
  <c r="T211" i="14"/>
  <c r="W174" i="14"/>
  <c r="AA174" i="14"/>
  <c r="T174" i="14"/>
  <c r="U174" i="14"/>
  <c r="V174" i="14"/>
  <c r="W171" i="14"/>
  <c r="AA171" i="14"/>
  <c r="V171" i="14"/>
  <c r="T171" i="14"/>
  <c r="U171" i="14"/>
  <c r="U200" i="14"/>
  <c r="V200" i="14"/>
  <c r="W200" i="14"/>
  <c r="T200" i="14"/>
  <c r="AA200" i="14"/>
  <c r="U223" i="14"/>
  <c r="T223" i="14"/>
  <c r="V223" i="14"/>
  <c r="W223" i="14"/>
  <c r="AA223" i="14"/>
  <c r="V180" i="14"/>
  <c r="U180" i="14"/>
  <c r="AA180" i="14"/>
  <c r="W180" i="14"/>
  <c r="T180" i="14"/>
  <c r="W199" i="14"/>
  <c r="T199" i="14"/>
  <c r="U199" i="14"/>
  <c r="V199" i="14"/>
  <c r="AA199" i="14"/>
  <c r="U208" i="14"/>
  <c r="W208" i="14"/>
  <c r="V208" i="14"/>
  <c r="AA208" i="14"/>
  <c r="T208" i="14"/>
  <c r="T169" i="14"/>
  <c r="V169" i="14"/>
  <c r="AA169" i="14"/>
  <c r="U169" i="14"/>
  <c r="W169" i="14"/>
  <c r="W191" i="14"/>
  <c r="AA191" i="14"/>
  <c r="V191" i="14"/>
  <c r="T191" i="14"/>
  <c r="U191" i="14"/>
  <c r="AA198" i="14"/>
  <c r="W198" i="14"/>
  <c r="T198" i="14"/>
  <c r="U198" i="14"/>
  <c r="V198" i="14"/>
  <c r="W175" i="14"/>
  <c r="T175" i="14"/>
  <c r="AA175" i="14"/>
  <c r="U175" i="14"/>
  <c r="V175" i="14"/>
  <c r="T161" i="14"/>
  <c r="W161" i="14"/>
  <c r="AA161" i="14"/>
  <c r="V161" i="14"/>
  <c r="U161" i="14"/>
  <c r="V231" i="14"/>
  <c r="AA231" i="14"/>
  <c r="T231" i="14"/>
  <c r="W231" i="14"/>
  <c r="U231" i="14"/>
  <c r="T185" i="14"/>
  <c r="U185" i="14"/>
  <c r="V185" i="14"/>
  <c r="W185" i="14"/>
  <c r="AA185" i="14"/>
  <c r="W236" i="14"/>
  <c r="V236" i="14"/>
  <c r="U236" i="14"/>
  <c r="T236" i="14"/>
  <c r="AA236" i="14"/>
  <c r="W224" i="14"/>
  <c r="AA224" i="14"/>
  <c r="T224" i="14"/>
  <c r="U224" i="14"/>
  <c r="V224" i="14"/>
  <c r="V186" i="14"/>
  <c r="AA186" i="14"/>
  <c r="T186" i="14"/>
  <c r="U186" i="14"/>
  <c r="W186" i="14"/>
  <c r="U154" i="14"/>
  <c r="V154" i="14"/>
  <c r="AA154" i="14"/>
  <c r="T154" i="14"/>
  <c r="W154" i="14"/>
  <c r="W216" i="14"/>
  <c r="T216" i="14"/>
  <c r="V216" i="14"/>
  <c r="U216" i="14"/>
  <c r="AA216" i="14"/>
  <c r="W220" i="14"/>
  <c r="T220" i="14"/>
  <c r="V220" i="14"/>
  <c r="AA220" i="14"/>
  <c r="U220" i="14"/>
  <c r="V158" i="14"/>
  <c r="AA158" i="14"/>
  <c r="T158" i="14"/>
  <c r="U158" i="14"/>
  <c r="W158" i="14"/>
  <c r="U184" i="14"/>
  <c r="W184" i="14"/>
  <c r="V184" i="14"/>
  <c r="AA184" i="14"/>
  <c r="T184" i="14"/>
  <c r="T146" i="14"/>
  <c r="AA146" i="14"/>
  <c r="W146" i="14"/>
  <c r="U146" i="14"/>
  <c r="V146" i="14"/>
  <c r="V156" i="14"/>
  <c r="W156" i="14"/>
  <c r="AA156" i="14"/>
  <c r="T156" i="14"/>
  <c r="U156" i="14"/>
  <c r="U176" i="14"/>
  <c r="V176" i="14"/>
  <c r="W176" i="14"/>
  <c r="AA176" i="14"/>
  <c r="T176" i="14"/>
  <c r="AA189" i="14"/>
  <c r="W189" i="14"/>
  <c r="T189" i="14"/>
  <c r="U189" i="14"/>
  <c r="V189" i="14"/>
  <c r="V196" i="14"/>
  <c r="U196" i="14"/>
  <c r="W196" i="14"/>
  <c r="AA196" i="14"/>
  <c r="T196" i="14"/>
  <c r="T229" i="14"/>
  <c r="AA229" i="14"/>
  <c r="V229" i="14"/>
  <c r="U229" i="14"/>
  <c r="W229" i="14"/>
  <c r="AA194" i="14"/>
  <c r="U194" i="14"/>
  <c r="T194" i="14"/>
  <c r="V194" i="14"/>
  <c r="W194" i="14"/>
  <c r="V149" i="14"/>
  <c r="T149" i="14"/>
  <c r="W149" i="14"/>
  <c r="U149" i="14"/>
  <c r="AA149" i="14"/>
  <c r="AA157" i="14"/>
  <c r="T157" i="14"/>
  <c r="W157" i="14"/>
  <c r="U157" i="14"/>
  <c r="V157" i="14"/>
  <c r="AA166" i="14"/>
  <c r="U166" i="14"/>
  <c r="T166" i="14"/>
  <c r="V166" i="14"/>
  <c r="W166" i="14"/>
  <c r="W151" i="14"/>
  <c r="T151" i="14"/>
  <c r="U151" i="14"/>
  <c r="AA151" i="14"/>
  <c r="V151" i="14"/>
  <c r="T222" i="14"/>
  <c r="V222" i="14"/>
  <c r="W222" i="14"/>
  <c r="AA222" i="14"/>
  <c r="U222" i="14"/>
  <c r="T197" i="14"/>
  <c r="U197" i="14"/>
  <c r="V197" i="14"/>
  <c r="AA197" i="14"/>
  <c r="W197" i="14"/>
  <c r="T234" i="14"/>
  <c r="U234" i="14"/>
  <c r="W234" i="14"/>
  <c r="V234" i="14"/>
  <c r="AA234" i="14"/>
  <c r="V237" i="14"/>
  <c r="T237" i="14"/>
  <c r="U237" i="14"/>
  <c r="W237" i="14"/>
  <c r="AA237" i="14"/>
  <c r="V188" i="14"/>
  <c r="U188" i="14"/>
  <c r="AA188" i="14"/>
  <c r="T188" i="14"/>
  <c r="W188" i="14"/>
  <c r="U227" i="14"/>
  <c r="T227" i="14"/>
  <c r="AA227" i="14"/>
  <c r="V227" i="14"/>
  <c r="W227" i="14"/>
  <c r="AA214" i="14"/>
  <c r="T214" i="14"/>
  <c r="V214" i="14"/>
  <c r="W214" i="14"/>
  <c r="U214" i="14"/>
  <c r="T201" i="14"/>
  <c r="AA201" i="14"/>
  <c r="W201" i="14"/>
  <c r="V201" i="14"/>
  <c r="U201" i="14"/>
  <c r="T226" i="14"/>
  <c r="U226" i="14"/>
  <c r="V226" i="14"/>
  <c r="W226" i="14"/>
  <c r="AA226" i="14"/>
  <c r="T206" i="14"/>
  <c r="V206" i="14"/>
  <c r="AA206" i="14"/>
  <c r="U206" i="14"/>
  <c r="W206" i="14"/>
  <c r="T187" i="14"/>
  <c r="W187" i="14"/>
  <c r="U187" i="14"/>
  <c r="V187" i="14"/>
  <c r="AA187" i="14"/>
  <c r="AA219" i="14"/>
  <c r="V219" i="14"/>
  <c r="T219" i="14"/>
  <c r="U219" i="14"/>
  <c r="W219" i="14"/>
  <c r="V147" i="14"/>
  <c r="AA147" i="14"/>
  <c r="W147" i="14"/>
  <c r="T147" i="14"/>
  <c r="U147" i="14"/>
  <c r="W167" i="14"/>
  <c r="T167" i="14"/>
  <c r="AA167" i="14"/>
  <c r="U167" i="14"/>
  <c r="V167" i="14"/>
  <c r="W178" i="14"/>
  <c r="V178" i="14"/>
  <c r="AA178" i="14"/>
  <c r="U178" i="14"/>
  <c r="T178" i="14"/>
  <c r="W207" i="14"/>
  <c r="T207" i="14"/>
  <c r="U207" i="14"/>
  <c r="V207" i="14"/>
  <c r="AA207" i="14"/>
  <c r="W159" i="14"/>
  <c r="T159" i="14"/>
  <c r="V159" i="14"/>
  <c r="AA159" i="14"/>
  <c r="U159" i="14"/>
  <c r="V235" i="14"/>
  <c r="AA235" i="14"/>
  <c r="T235" i="14"/>
  <c r="W235" i="14"/>
  <c r="U235" i="14"/>
  <c r="T217" i="14"/>
  <c r="W217" i="14"/>
  <c r="AA217" i="14"/>
  <c r="U217" i="14"/>
  <c r="V217" i="14"/>
  <c r="U144" i="14"/>
  <c r="T144" i="14"/>
  <c r="V144" i="14"/>
  <c r="AA144" i="14"/>
  <c r="W144" i="14"/>
  <c r="W232" i="14"/>
  <c r="T232" i="14"/>
  <c r="V232" i="14"/>
  <c r="AA232" i="14"/>
  <c r="U232" i="14"/>
  <c r="T181" i="14"/>
  <c r="AA181" i="14"/>
  <c r="V181" i="14"/>
  <c r="U181" i="14"/>
  <c r="W181" i="14"/>
  <c r="T195" i="14"/>
  <c r="W195" i="14"/>
  <c r="AA195" i="14"/>
  <c r="U195" i="14"/>
  <c r="V195" i="14"/>
  <c r="T233" i="14"/>
  <c r="AA233" i="14"/>
  <c r="U233" i="14"/>
  <c r="W233" i="14"/>
  <c r="V233" i="14"/>
  <c r="AA215" i="14"/>
  <c r="T215" i="14"/>
  <c r="V215" i="14"/>
  <c r="W215" i="14"/>
  <c r="U215" i="14"/>
  <c r="W183" i="14"/>
  <c r="T183" i="14"/>
  <c r="AA183" i="14"/>
  <c r="V183" i="14"/>
  <c r="U183" i="14"/>
  <c r="V192" i="14"/>
  <c r="U192" i="14"/>
  <c r="W192" i="14"/>
  <c r="AA192" i="14"/>
  <c r="T192" i="14"/>
  <c r="W148" i="14"/>
  <c r="U148" i="14"/>
  <c r="V148" i="14"/>
  <c r="AA148" i="14"/>
  <c r="T148" i="14"/>
  <c r="U160" i="14"/>
  <c r="AA160" i="14"/>
  <c r="W160" i="14"/>
  <c r="V160" i="14"/>
  <c r="T160" i="14"/>
  <c r="T193" i="14"/>
  <c r="V193" i="14"/>
  <c r="U193" i="14"/>
  <c r="W193" i="14"/>
  <c r="AA193" i="14"/>
  <c r="V164" i="14"/>
  <c r="U164" i="14"/>
  <c r="W164" i="14"/>
  <c r="AA164" i="14"/>
  <c r="T164" i="14"/>
  <c r="U152" i="14"/>
  <c r="AA152" i="14"/>
  <c r="V152" i="14"/>
  <c r="W152" i="14"/>
  <c r="T152" i="14"/>
  <c r="V204" i="14"/>
  <c r="AA204" i="14"/>
  <c r="T204" i="14"/>
  <c r="U204" i="14"/>
  <c r="W204" i="14"/>
  <c r="AA218" i="14"/>
  <c r="T218" i="14"/>
  <c r="U218" i="14"/>
  <c r="V218" i="14"/>
  <c r="W218" i="14"/>
  <c r="V145" i="14"/>
  <c r="AA145" i="14"/>
  <c r="U145" i="14"/>
  <c r="T145" i="14"/>
  <c r="W145" i="14"/>
  <c r="T230" i="14"/>
  <c r="AA230" i="14"/>
  <c r="W230" i="14"/>
  <c r="V230" i="14"/>
  <c r="U230" i="14"/>
  <c r="W212" i="14"/>
  <c r="AA212" i="14"/>
  <c r="V212" i="14"/>
  <c r="T212" i="14"/>
  <c r="U212" i="14"/>
  <c r="V173" i="14"/>
  <c r="U173" i="14"/>
  <c r="W173" i="14"/>
  <c r="AA173" i="14"/>
  <c r="T173" i="14"/>
  <c r="V172" i="14"/>
  <c r="W172" i="14"/>
  <c r="AA172" i="14"/>
  <c r="T172" i="14"/>
  <c r="U172" i="14"/>
  <c r="T225" i="14"/>
  <c r="V225" i="14"/>
  <c r="U225" i="14"/>
  <c r="W225" i="14"/>
  <c r="AA225" i="14"/>
  <c r="AA165" i="14"/>
  <c r="U165" i="14"/>
  <c r="V165" i="14"/>
  <c r="W165" i="14"/>
  <c r="T165" i="14"/>
  <c r="T190" i="14"/>
  <c r="W190" i="14"/>
  <c r="AA190" i="14"/>
  <c r="U190" i="14"/>
  <c r="V190" i="14"/>
  <c r="AA162" i="14"/>
  <c r="U162" i="14"/>
  <c r="T162" i="14"/>
  <c r="V162" i="14"/>
  <c r="W162" i="14"/>
  <c r="U153" i="14"/>
  <c r="V153" i="14"/>
  <c r="AA153" i="14"/>
  <c r="T153" i="14"/>
  <c r="W153" i="14"/>
  <c r="W179" i="14"/>
  <c r="T179" i="14"/>
  <c r="AA179" i="14"/>
  <c r="U179" i="14"/>
  <c r="V179" i="14"/>
  <c r="T213" i="14"/>
  <c r="U213" i="14"/>
  <c r="V213" i="14"/>
  <c r="AA213" i="14"/>
  <c r="W213" i="14"/>
  <c r="AA205" i="14"/>
  <c r="W205" i="14"/>
  <c r="T205" i="14"/>
  <c r="U205" i="14"/>
  <c r="V205" i="14"/>
  <c r="W228" i="14"/>
  <c r="V228" i="14"/>
  <c r="AA228" i="14"/>
  <c r="U228" i="14"/>
  <c r="T228" i="14"/>
  <c r="V170" i="14"/>
  <c r="W170" i="14"/>
  <c r="T170" i="14"/>
  <c r="AA170" i="14"/>
  <c r="U170" i="14"/>
  <c r="W143" i="14"/>
  <c r="AA143" i="14"/>
  <c r="U143" i="14"/>
  <c r="V143" i="14"/>
  <c r="T143" i="14"/>
  <c r="T210" i="14"/>
  <c r="U210" i="14"/>
  <c r="W210" i="14"/>
  <c r="AA210" i="14"/>
  <c r="V210" i="14"/>
  <c r="T163" i="14"/>
  <c r="W163" i="14"/>
  <c r="U163" i="14"/>
  <c r="V163" i="14"/>
  <c r="AA163" i="14"/>
  <c r="T150" i="14"/>
  <c r="U150" i="14"/>
  <c r="V150" i="14"/>
  <c r="W150" i="14"/>
  <c r="AA150" i="14"/>
  <c r="T203" i="14"/>
  <c r="V203" i="14"/>
  <c r="W203" i="14"/>
  <c r="AA203" i="14"/>
  <c r="U203" i="14"/>
  <c r="U168" i="14"/>
  <c r="W168" i="14"/>
  <c r="AA168" i="14"/>
  <c r="T168" i="14"/>
  <c r="V168" i="14"/>
  <c r="T142" i="14"/>
  <c r="V142" i="14"/>
  <c r="W142" i="14"/>
  <c r="AA142" i="14"/>
  <c r="U142" i="14"/>
  <c r="V202" i="14"/>
  <c r="T202" i="14"/>
  <c r="W202" i="14"/>
  <c r="AA202" i="14"/>
  <c r="U202" i="14"/>
  <c r="W155" i="14"/>
  <c r="T155" i="14"/>
  <c r="U155" i="14"/>
  <c r="V155" i="14"/>
  <c r="AA155" i="14"/>
  <c r="T221" i="14"/>
  <c r="AA221" i="14"/>
  <c r="U221" i="14"/>
  <c r="W221" i="14"/>
  <c r="V221" i="14"/>
  <c r="T209" i="14"/>
  <c r="AA209" i="14"/>
  <c r="V209" i="14"/>
  <c r="U209" i="14"/>
  <c r="W209" i="14"/>
  <c r="K147" i="14"/>
  <c r="X147" i="14" s="1"/>
  <c r="K211" i="14"/>
  <c r="X211" i="14" s="1"/>
  <c r="K178" i="14"/>
  <c r="X178" i="14" s="1"/>
  <c r="K145" i="14"/>
  <c r="X145" i="14" s="1"/>
  <c r="K209" i="14"/>
  <c r="X209" i="14" s="1"/>
  <c r="K176" i="14"/>
  <c r="X176" i="14" s="1"/>
  <c r="K143" i="14"/>
  <c r="X143" i="14" s="1"/>
  <c r="K207" i="14"/>
  <c r="X207" i="14" s="1"/>
  <c r="K174" i="14"/>
  <c r="X174" i="14" s="1"/>
  <c r="K181" i="14"/>
  <c r="X181" i="14" s="1"/>
  <c r="K220" i="14"/>
  <c r="X220" i="14" s="1"/>
  <c r="K227" i="14"/>
  <c r="X227" i="14" s="1"/>
  <c r="K172" i="14"/>
  <c r="X172" i="14" s="1"/>
  <c r="K164" i="14"/>
  <c r="X164" i="14" s="1"/>
  <c r="K203" i="14"/>
  <c r="X203" i="14" s="1"/>
  <c r="K170" i="14"/>
  <c r="X170" i="14" s="1"/>
  <c r="K201" i="14"/>
  <c r="X201" i="14" s="1"/>
  <c r="K168" i="14"/>
  <c r="X168" i="14" s="1"/>
  <c r="K199" i="14"/>
  <c r="X199" i="14" s="1"/>
  <c r="K166" i="14"/>
  <c r="X166" i="14" s="1"/>
  <c r="K173" i="14"/>
  <c r="X173" i="14" s="1"/>
  <c r="K232" i="14"/>
  <c r="X232" i="14" s="1"/>
  <c r="K148" i="14"/>
  <c r="X148" i="14" s="1"/>
  <c r="K195" i="14"/>
  <c r="X195" i="14" s="1"/>
  <c r="K162" i="14"/>
  <c r="X162" i="14" s="1"/>
  <c r="K193" i="14"/>
  <c r="X193" i="14" s="1"/>
  <c r="K160" i="14"/>
  <c r="X160" i="14" s="1"/>
  <c r="K224" i="14"/>
  <c r="X224" i="14" s="1"/>
  <c r="K191" i="14"/>
  <c r="X191" i="14" s="1"/>
  <c r="K158" i="14"/>
  <c r="X158" i="14" s="1"/>
  <c r="K165" i="14"/>
  <c r="X165" i="14" s="1"/>
  <c r="K213" i="14"/>
  <c r="X213" i="14" s="1"/>
  <c r="K188" i="14"/>
  <c r="X188" i="14" s="1"/>
  <c r="K237" i="14"/>
  <c r="X237" i="14" s="1"/>
  <c r="K187" i="14"/>
  <c r="X187" i="14" s="1"/>
  <c r="K154" i="14"/>
  <c r="X154" i="14" s="1"/>
  <c r="K218" i="14"/>
  <c r="X218" i="14" s="1"/>
  <c r="K185" i="14"/>
  <c r="X185" i="14" s="1"/>
  <c r="K152" i="14"/>
  <c r="X152" i="14" s="1"/>
  <c r="K216" i="14"/>
  <c r="X216" i="14" s="1"/>
  <c r="K183" i="14"/>
  <c r="X183" i="14" s="1"/>
  <c r="K150" i="14"/>
  <c r="X150" i="14" s="1"/>
  <c r="K214" i="14"/>
  <c r="X214" i="14" s="1"/>
  <c r="K157" i="14"/>
  <c r="X157" i="14" s="1"/>
  <c r="K231" i="14"/>
  <c r="X231" i="14" s="1"/>
  <c r="K222" i="14"/>
  <c r="X222" i="14" s="1"/>
  <c r="K235" i="14"/>
  <c r="X235" i="14" s="1"/>
  <c r="K179" i="14"/>
  <c r="X179" i="14" s="1"/>
  <c r="K146" i="14"/>
  <c r="X146" i="14" s="1"/>
  <c r="K210" i="14"/>
  <c r="X210" i="14" s="1"/>
  <c r="K177" i="14"/>
  <c r="X177" i="14" s="1"/>
  <c r="K144" i="14"/>
  <c r="X144" i="14" s="1"/>
  <c r="K208" i="14"/>
  <c r="X208" i="14" s="1"/>
  <c r="K175" i="14"/>
  <c r="X175" i="14" s="1"/>
  <c r="K142" i="14"/>
  <c r="X142" i="14" s="1"/>
  <c r="K206" i="14"/>
  <c r="X206" i="14" s="1"/>
  <c r="K149" i="14"/>
  <c r="X149" i="14" s="1"/>
  <c r="K156" i="14"/>
  <c r="X156" i="14" s="1"/>
  <c r="K212" i="14"/>
  <c r="X212" i="14" s="1"/>
  <c r="K163" i="14"/>
  <c r="X163" i="14" s="1"/>
  <c r="K194" i="14"/>
  <c r="X194" i="14" s="1"/>
  <c r="K161" i="14"/>
  <c r="X161" i="14" s="1"/>
  <c r="K192" i="14"/>
  <c r="X192" i="14" s="1"/>
  <c r="K159" i="14"/>
  <c r="X159" i="14" s="1"/>
  <c r="K223" i="14"/>
  <c r="X223" i="14" s="1"/>
  <c r="K190" i="14"/>
  <c r="X190" i="14" s="1"/>
  <c r="K197" i="14"/>
  <c r="X197" i="14" s="1"/>
  <c r="K225" i="14"/>
  <c r="X225" i="14" s="1"/>
  <c r="K230" i="14"/>
  <c r="X230" i="14" s="1"/>
  <c r="K155" i="14"/>
  <c r="X155" i="14" s="1"/>
  <c r="K219" i="14"/>
  <c r="X219" i="14" s="1"/>
  <c r="K186" i="14"/>
  <c r="X186" i="14" s="1"/>
  <c r="K153" i="14"/>
  <c r="X153" i="14" s="1"/>
  <c r="K221" i="14"/>
  <c r="X221" i="14" s="1"/>
  <c r="K234" i="14"/>
  <c r="X234" i="14" s="1"/>
  <c r="K184" i="14"/>
  <c r="X184" i="14" s="1"/>
  <c r="K215" i="14"/>
  <c r="X215" i="14" s="1"/>
  <c r="K204" i="14"/>
  <c r="X204" i="14" s="1"/>
  <c r="K226" i="14"/>
  <c r="X226" i="14" s="1"/>
  <c r="K167" i="14"/>
  <c r="X167" i="14" s="1"/>
  <c r="K198" i="14"/>
  <c r="X198" i="14" s="1"/>
  <c r="K205" i="14"/>
  <c r="X205" i="14" s="1"/>
  <c r="K180" i="14"/>
  <c r="X180" i="14" s="1"/>
  <c r="K233" i="14"/>
  <c r="X233" i="14" s="1"/>
  <c r="K202" i="14"/>
  <c r="X202" i="14" s="1"/>
  <c r="K151" i="14"/>
  <c r="X151" i="14" s="1"/>
  <c r="K182" i="14"/>
  <c r="X182" i="14" s="1"/>
  <c r="K189" i="14"/>
  <c r="X189" i="14" s="1"/>
  <c r="K236" i="14"/>
  <c r="X236" i="14" s="1"/>
  <c r="K171" i="14"/>
  <c r="X171" i="14" s="1"/>
  <c r="K217" i="14"/>
  <c r="X217" i="14" s="1"/>
  <c r="K200" i="14"/>
  <c r="X200" i="14" s="1"/>
  <c r="K228" i="14"/>
  <c r="X228" i="14" s="1"/>
  <c r="K169" i="14"/>
  <c r="X169" i="14" s="1"/>
  <c r="K196" i="14"/>
  <c r="X196" i="14" s="1"/>
  <c r="K229" i="14"/>
  <c r="X229" i="14" s="1"/>
  <c r="K10" i="14"/>
  <c r="K18" i="14"/>
  <c r="K26" i="14"/>
  <c r="K34" i="14"/>
  <c r="K42" i="14"/>
  <c r="K50" i="14"/>
  <c r="K58" i="14"/>
  <c r="K66" i="14"/>
  <c r="K74" i="14"/>
  <c r="K82" i="14"/>
  <c r="K90" i="14"/>
  <c r="K98" i="14"/>
  <c r="K106" i="14"/>
  <c r="K114" i="14"/>
  <c r="K122" i="14"/>
  <c r="K17" i="14"/>
  <c r="K25" i="14"/>
  <c r="K33" i="14"/>
  <c r="K41" i="14"/>
  <c r="K49" i="14"/>
  <c r="K57" i="14"/>
  <c r="K65" i="14"/>
  <c r="K73" i="14"/>
  <c r="K81" i="14"/>
  <c r="K89" i="14"/>
  <c r="K97" i="14"/>
  <c r="K105" i="14"/>
  <c r="K113" i="14"/>
  <c r="K16" i="14"/>
  <c r="K24" i="14"/>
  <c r="K32" i="14"/>
  <c r="K40" i="14"/>
  <c r="K48" i="14"/>
  <c r="K56" i="14"/>
  <c r="K64" i="14"/>
  <c r="K72" i="14"/>
  <c r="K80" i="14"/>
  <c r="K88" i="14"/>
  <c r="K96" i="14"/>
  <c r="K104" i="14"/>
  <c r="K112" i="14"/>
  <c r="K120" i="14"/>
  <c r="K15" i="14"/>
  <c r="K23" i="14"/>
  <c r="K31" i="14"/>
  <c r="K39" i="14"/>
  <c r="K47" i="14"/>
  <c r="K55" i="14"/>
  <c r="K63" i="14"/>
  <c r="K71" i="14"/>
  <c r="K79" i="14"/>
  <c r="K87" i="14"/>
  <c r="K95" i="14"/>
  <c r="K103" i="14"/>
  <c r="K111" i="14"/>
  <c r="K119" i="14"/>
  <c r="K14" i="14"/>
  <c r="K22" i="14"/>
  <c r="K30" i="14"/>
  <c r="K38" i="14"/>
  <c r="K46" i="14"/>
  <c r="K54" i="14"/>
  <c r="K62" i="14"/>
  <c r="K70" i="14"/>
  <c r="K13" i="14"/>
  <c r="K21" i="14"/>
  <c r="K29" i="14"/>
  <c r="K37" i="14"/>
  <c r="K45" i="14"/>
  <c r="K53" i="14"/>
  <c r="K61" i="14"/>
  <c r="K69" i="14"/>
  <c r="K77" i="14"/>
  <c r="K85" i="14"/>
  <c r="K93" i="14"/>
  <c r="K101" i="14"/>
  <c r="K109" i="14"/>
  <c r="K117" i="14"/>
  <c r="K94" i="14"/>
  <c r="K99" i="14"/>
  <c r="K129" i="14"/>
  <c r="K137" i="14"/>
  <c r="K11" i="14"/>
  <c r="K27" i="14"/>
  <c r="K43" i="14"/>
  <c r="K59" i="14"/>
  <c r="K92" i="14"/>
  <c r="K128" i="14"/>
  <c r="K136" i="14"/>
  <c r="K75" i="14"/>
  <c r="K102" i="14"/>
  <c r="K107" i="14"/>
  <c r="K127" i="14"/>
  <c r="K135" i="14"/>
  <c r="K20" i="14"/>
  <c r="K36" i="14"/>
  <c r="K52" i="14"/>
  <c r="K116" i="14"/>
  <c r="K12" i="14"/>
  <c r="K28" i="14"/>
  <c r="K44" i="14"/>
  <c r="K60" i="14"/>
  <c r="K100" i="14"/>
  <c r="K121" i="14"/>
  <c r="K126" i="14"/>
  <c r="K134" i="14"/>
  <c r="K140" i="14"/>
  <c r="K68" i="14"/>
  <c r="K78" i="14"/>
  <c r="K83" i="14"/>
  <c r="K110" i="14"/>
  <c r="K115" i="14"/>
  <c r="K125" i="14"/>
  <c r="K133" i="14"/>
  <c r="K141" i="14"/>
  <c r="K19" i="14"/>
  <c r="K35" i="14"/>
  <c r="K51" i="14"/>
  <c r="K67" i="14"/>
  <c r="K76" i="14"/>
  <c r="K108" i="14"/>
  <c r="K124" i="14"/>
  <c r="K132" i="14"/>
  <c r="K118" i="14"/>
  <c r="K130" i="14"/>
  <c r="K86" i="14"/>
  <c r="K91" i="14"/>
  <c r="K123" i="14"/>
  <c r="K131" i="14"/>
  <c r="K139" i="14"/>
  <c r="K84" i="14"/>
  <c r="K138" i="14"/>
  <c r="L1" i="14"/>
  <c r="L156" i="14" l="1"/>
  <c r="Y156" i="14" s="1"/>
  <c r="L220" i="14"/>
  <c r="Y220" i="14" s="1"/>
  <c r="L187" i="14"/>
  <c r="Y187" i="14" s="1"/>
  <c r="L154" i="14"/>
  <c r="Y154" i="14" s="1"/>
  <c r="L218" i="14"/>
  <c r="Y218" i="14" s="1"/>
  <c r="L185" i="14"/>
  <c r="Y185" i="14" s="1"/>
  <c r="L152" i="14"/>
  <c r="Y152" i="14" s="1"/>
  <c r="L216" i="14"/>
  <c r="Y216" i="14" s="1"/>
  <c r="L183" i="14"/>
  <c r="Y183" i="14" s="1"/>
  <c r="L190" i="14"/>
  <c r="Y190" i="14" s="1"/>
  <c r="L189" i="14"/>
  <c r="Y189" i="14" s="1"/>
  <c r="L148" i="14"/>
  <c r="Y148" i="14" s="1"/>
  <c r="L212" i="14"/>
  <c r="Y212" i="14" s="1"/>
  <c r="L179" i="14"/>
  <c r="Y179" i="14" s="1"/>
  <c r="L146" i="14"/>
  <c r="Y146" i="14" s="1"/>
  <c r="L210" i="14"/>
  <c r="Y210" i="14" s="1"/>
  <c r="L177" i="14"/>
  <c r="Y177" i="14" s="1"/>
  <c r="L144" i="14"/>
  <c r="Y144" i="14" s="1"/>
  <c r="L208" i="14"/>
  <c r="Y208" i="14" s="1"/>
  <c r="L175" i="14"/>
  <c r="Y175" i="14" s="1"/>
  <c r="L182" i="14"/>
  <c r="Y182" i="14" s="1"/>
  <c r="L230" i="14"/>
  <c r="Y230" i="14" s="1"/>
  <c r="L237" i="14"/>
  <c r="Y237" i="14" s="1"/>
  <c r="L173" i="14"/>
  <c r="Y173" i="14" s="1"/>
  <c r="L204" i="14"/>
  <c r="Y204" i="14" s="1"/>
  <c r="L171" i="14"/>
  <c r="Y171" i="14" s="1"/>
  <c r="L202" i="14"/>
  <c r="Y202" i="14" s="1"/>
  <c r="L169" i="14"/>
  <c r="Y169" i="14" s="1"/>
  <c r="L200" i="14"/>
  <c r="Y200" i="14" s="1"/>
  <c r="L167" i="14"/>
  <c r="Y167" i="14" s="1"/>
  <c r="L174" i="14"/>
  <c r="Y174" i="14" s="1"/>
  <c r="L205" i="14"/>
  <c r="Y205" i="14" s="1"/>
  <c r="L157" i="14"/>
  <c r="Y157" i="14" s="1"/>
  <c r="L233" i="14"/>
  <c r="Y233" i="14" s="1"/>
  <c r="L229" i="14"/>
  <c r="Y229" i="14" s="1"/>
  <c r="L236" i="14"/>
  <c r="Y236" i="14" s="1"/>
  <c r="L227" i="14"/>
  <c r="Y227" i="14" s="1"/>
  <c r="L196" i="14"/>
  <c r="Y196" i="14" s="1"/>
  <c r="L163" i="14"/>
  <c r="Y163" i="14" s="1"/>
  <c r="L194" i="14"/>
  <c r="Y194" i="14" s="1"/>
  <c r="L161" i="14"/>
  <c r="Y161" i="14" s="1"/>
  <c r="L192" i="14"/>
  <c r="Y192" i="14" s="1"/>
  <c r="L159" i="14"/>
  <c r="Y159" i="14" s="1"/>
  <c r="L166" i="14"/>
  <c r="Y166" i="14" s="1"/>
  <c r="L231" i="14"/>
  <c r="Y231" i="14" s="1"/>
  <c r="L213" i="14"/>
  <c r="Y213" i="14" s="1"/>
  <c r="L214" i="14"/>
  <c r="Y214" i="14" s="1"/>
  <c r="L188" i="14"/>
  <c r="Y188" i="14" s="1"/>
  <c r="L155" i="14"/>
  <c r="Y155" i="14" s="1"/>
  <c r="L219" i="14"/>
  <c r="Y219" i="14" s="1"/>
  <c r="L186" i="14"/>
  <c r="Y186" i="14" s="1"/>
  <c r="L153" i="14"/>
  <c r="Y153" i="14" s="1"/>
  <c r="L217" i="14"/>
  <c r="Y217" i="14" s="1"/>
  <c r="L184" i="14"/>
  <c r="Y184" i="14" s="1"/>
  <c r="L151" i="14"/>
  <c r="Y151" i="14" s="1"/>
  <c r="L215" i="14"/>
  <c r="Y215" i="14" s="1"/>
  <c r="L158" i="14"/>
  <c r="Y158" i="14" s="1"/>
  <c r="L197" i="14"/>
  <c r="Y197" i="14" s="1"/>
  <c r="L181" i="14"/>
  <c r="Y181" i="14" s="1"/>
  <c r="L225" i="14"/>
  <c r="Y225" i="14" s="1"/>
  <c r="L222" i="14"/>
  <c r="Y222" i="14" s="1"/>
  <c r="L235" i="14"/>
  <c r="Y235" i="14" s="1"/>
  <c r="L172" i="14"/>
  <c r="Y172" i="14" s="1"/>
  <c r="L203" i="14"/>
  <c r="Y203" i="14" s="1"/>
  <c r="L170" i="14"/>
  <c r="Y170" i="14" s="1"/>
  <c r="L201" i="14"/>
  <c r="Y201" i="14" s="1"/>
  <c r="L168" i="14"/>
  <c r="Y168" i="14" s="1"/>
  <c r="L199" i="14"/>
  <c r="Y199" i="14" s="1"/>
  <c r="L142" i="14"/>
  <c r="Y142" i="14" s="1"/>
  <c r="L206" i="14"/>
  <c r="Y206" i="14" s="1"/>
  <c r="L234" i="14"/>
  <c r="Y234" i="14" s="1"/>
  <c r="L149" i="14"/>
  <c r="Y149" i="14" s="1"/>
  <c r="L228" i="14"/>
  <c r="Y228" i="14" s="1"/>
  <c r="L164" i="14"/>
  <c r="Y164" i="14" s="1"/>
  <c r="L195" i="14"/>
  <c r="Y195" i="14" s="1"/>
  <c r="L180" i="14"/>
  <c r="Y180" i="14" s="1"/>
  <c r="L147" i="14"/>
  <c r="Y147" i="14" s="1"/>
  <c r="L160" i="14"/>
  <c r="Y160" i="14" s="1"/>
  <c r="L191" i="14"/>
  <c r="Y191" i="14" s="1"/>
  <c r="L150" i="14"/>
  <c r="Y150" i="14" s="1"/>
  <c r="L198" i="14"/>
  <c r="Y198" i="14" s="1"/>
  <c r="L209" i="14"/>
  <c r="Y209" i="14" s="1"/>
  <c r="L143" i="14"/>
  <c r="Y143" i="14" s="1"/>
  <c r="L223" i="14"/>
  <c r="Y223" i="14" s="1"/>
  <c r="L178" i="14"/>
  <c r="Y178" i="14" s="1"/>
  <c r="L226" i="14"/>
  <c r="Y226" i="14" s="1"/>
  <c r="L232" i="14"/>
  <c r="Y232" i="14" s="1"/>
  <c r="L193" i="14"/>
  <c r="Y193" i="14" s="1"/>
  <c r="L224" i="14"/>
  <c r="Y224" i="14" s="1"/>
  <c r="L162" i="14"/>
  <c r="Y162" i="14" s="1"/>
  <c r="L145" i="14"/>
  <c r="Y145" i="14" s="1"/>
  <c r="L176" i="14"/>
  <c r="Y176" i="14" s="1"/>
  <c r="L207" i="14"/>
  <c r="Y207" i="14" s="1"/>
  <c r="L221" i="14"/>
  <c r="Y221" i="14" s="1"/>
  <c r="L211" i="14"/>
  <c r="Y211" i="14" s="1"/>
  <c r="L165" i="14"/>
  <c r="Y165" i="14" s="1"/>
  <c r="L11" i="14"/>
  <c r="L19" i="14"/>
  <c r="L27" i="14"/>
  <c r="L35" i="14"/>
  <c r="L43" i="14"/>
  <c r="L51" i="14"/>
  <c r="L59" i="14"/>
  <c r="L67" i="14"/>
  <c r="L75" i="14"/>
  <c r="L83" i="14"/>
  <c r="L91" i="14"/>
  <c r="L99" i="14"/>
  <c r="L107" i="14"/>
  <c r="L115" i="14"/>
  <c r="L10" i="14"/>
  <c r="L18" i="14"/>
  <c r="L26" i="14"/>
  <c r="L34" i="14"/>
  <c r="L42" i="14"/>
  <c r="L50" i="14"/>
  <c r="L58" i="14"/>
  <c r="L66" i="14"/>
  <c r="L74" i="14"/>
  <c r="L82" i="14"/>
  <c r="L90" i="14"/>
  <c r="L98" i="14"/>
  <c r="L106" i="14"/>
  <c r="L114" i="14"/>
  <c r="L17" i="14"/>
  <c r="L25" i="14"/>
  <c r="L33" i="14"/>
  <c r="L41" i="14"/>
  <c r="L49" i="14"/>
  <c r="L57" i="14"/>
  <c r="L65" i="14"/>
  <c r="L73" i="14"/>
  <c r="L81" i="14"/>
  <c r="L89" i="14"/>
  <c r="L97" i="14"/>
  <c r="L105" i="14"/>
  <c r="L113" i="14"/>
  <c r="L121" i="14"/>
  <c r="L16" i="14"/>
  <c r="L24" i="14"/>
  <c r="L32" i="14"/>
  <c r="L40" i="14"/>
  <c r="L48" i="14"/>
  <c r="L56" i="14"/>
  <c r="L64" i="14"/>
  <c r="L72" i="14"/>
  <c r="L80" i="14"/>
  <c r="L88" i="14"/>
  <c r="L96" i="14"/>
  <c r="L104" i="14"/>
  <c r="L112" i="14"/>
  <c r="L120" i="14"/>
  <c r="L15" i="14"/>
  <c r="L23" i="14"/>
  <c r="L31" i="14"/>
  <c r="L39" i="14"/>
  <c r="L47" i="14"/>
  <c r="L55" i="14"/>
  <c r="L63" i="14"/>
  <c r="L71" i="14"/>
  <c r="L14" i="14"/>
  <c r="L22" i="14"/>
  <c r="L30" i="14"/>
  <c r="L38" i="14"/>
  <c r="L46" i="14"/>
  <c r="L54" i="14"/>
  <c r="L62" i="14"/>
  <c r="L70" i="14"/>
  <c r="L78" i="14"/>
  <c r="L86" i="14"/>
  <c r="L94" i="14"/>
  <c r="L102" i="14"/>
  <c r="L110" i="14"/>
  <c r="L118" i="14"/>
  <c r="L20" i="14"/>
  <c r="L36" i="14"/>
  <c r="L52" i="14"/>
  <c r="L68" i="14"/>
  <c r="L84" i="14"/>
  <c r="L116" i="14"/>
  <c r="L130" i="14"/>
  <c r="L138" i="14"/>
  <c r="L77" i="14"/>
  <c r="L87" i="14"/>
  <c r="L109" i="14"/>
  <c r="L122" i="14"/>
  <c r="L129" i="14"/>
  <c r="L137" i="14"/>
  <c r="L21" i="14"/>
  <c r="L37" i="14"/>
  <c r="L53" i="14"/>
  <c r="L69" i="14"/>
  <c r="L92" i="14"/>
  <c r="L128" i="14"/>
  <c r="L136" i="14"/>
  <c r="L101" i="14"/>
  <c r="L85" i="14"/>
  <c r="L95" i="14"/>
  <c r="L117" i="14"/>
  <c r="L119" i="14"/>
  <c r="L127" i="14"/>
  <c r="L135" i="14"/>
  <c r="L133" i="14"/>
  <c r="L12" i="14"/>
  <c r="L28" i="14"/>
  <c r="L44" i="14"/>
  <c r="L60" i="14"/>
  <c r="L100" i="14"/>
  <c r="L126" i="14"/>
  <c r="L134" i="14"/>
  <c r="L93" i="14"/>
  <c r="L103" i="14"/>
  <c r="L125" i="14"/>
  <c r="L141" i="14"/>
  <c r="L111" i="14"/>
  <c r="L13" i="14"/>
  <c r="L29" i="14"/>
  <c r="L45" i="14"/>
  <c r="L61" i="14"/>
  <c r="L76" i="14"/>
  <c r="L108" i="14"/>
  <c r="L124" i="14"/>
  <c r="L132" i="14"/>
  <c r="L140" i="14"/>
  <c r="L79" i="14"/>
  <c r="L123" i="14"/>
  <c r="L131" i="14"/>
  <c r="L139" i="14"/>
  <c r="M1" i="14"/>
  <c r="M165" i="14" l="1"/>
  <c r="Z165" i="14" s="1"/>
  <c r="M196" i="14"/>
  <c r="Z196" i="14" s="1"/>
  <c r="M163" i="14"/>
  <c r="Z163" i="14" s="1"/>
  <c r="M194" i="14"/>
  <c r="Z194" i="14" s="1"/>
  <c r="M161" i="14"/>
  <c r="Z161" i="14" s="1"/>
  <c r="M192" i="14"/>
  <c r="Z192" i="14" s="1"/>
  <c r="M199" i="14"/>
  <c r="Z199" i="14" s="1"/>
  <c r="M227" i="14"/>
  <c r="Z227" i="14" s="1"/>
  <c r="M157" i="14"/>
  <c r="Z157" i="14" s="1"/>
  <c r="M221" i="14"/>
  <c r="Z221" i="14" s="1"/>
  <c r="M188" i="14"/>
  <c r="Z188" i="14" s="1"/>
  <c r="M155" i="14"/>
  <c r="Z155" i="14" s="1"/>
  <c r="M219" i="14"/>
  <c r="Z219" i="14" s="1"/>
  <c r="M186" i="14"/>
  <c r="Z186" i="14" s="1"/>
  <c r="M153" i="14"/>
  <c r="Z153" i="14" s="1"/>
  <c r="M217" i="14"/>
  <c r="Z217" i="14" s="1"/>
  <c r="M184" i="14"/>
  <c r="Z184" i="14" s="1"/>
  <c r="M191" i="14"/>
  <c r="Z191" i="14" s="1"/>
  <c r="M225" i="14"/>
  <c r="Z225" i="14" s="1"/>
  <c r="M142" i="14"/>
  <c r="Z142" i="14" s="1"/>
  <c r="M215" i="14"/>
  <c r="Z215" i="14" s="1"/>
  <c r="M190" i="14"/>
  <c r="Z190" i="14" s="1"/>
  <c r="M236" i="14"/>
  <c r="Z236" i="14" s="1"/>
  <c r="M149" i="14"/>
  <c r="Z149" i="14" s="1"/>
  <c r="M213" i="14"/>
  <c r="Z213" i="14" s="1"/>
  <c r="M180" i="14"/>
  <c r="Z180" i="14" s="1"/>
  <c r="M147" i="14"/>
  <c r="Z147" i="14" s="1"/>
  <c r="M211" i="14"/>
  <c r="Z211" i="14" s="1"/>
  <c r="M178" i="14"/>
  <c r="Z178" i="14" s="1"/>
  <c r="M145" i="14"/>
  <c r="Z145" i="14" s="1"/>
  <c r="M209" i="14"/>
  <c r="Z209" i="14" s="1"/>
  <c r="M176" i="14"/>
  <c r="Z176" i="14" s="1"/>
  <c r="M183" i="14"/>
  <c r="Z183" i="14" s="1"/>
  <c r="M231" i="14"/>
  <c r="Z231" i="14" s="1"/>
  <c r="M205" i="14"/>
  <c r="Z205" i="14" s="1"/>
  <c r="M172" i="14"/>
  <c r="Z172" i="14" s="1"/>
  <c r="M203" i="14"/>
  <c r="Z203" i="14" s="1"/>
  <c r="M170" i="14"/>
  <c r="Z170" i="14" s="1"/>
  <c r="M201" i="14"/>
  <c r="Z201" i="14" s="1"/>
  <c r="M168" i="14"/>
  <c r="Z168" i="14" s="1"/>
  <c r="M175" i="14"/>
  <c r="Z175" i="14" s="1"/>
  <c r="M214" i="14"/>
  <c r="Z214" i="14" s="1"/>
  <c r="M166" i="14"/>
  <c r="Z166" i="14" s="1"/>
  <c r="M223" i="14"/>
  <c r="Z223" i="14" s="1"/>
  <c r="M234" i="14"/>
  <c r="Z234" i="14" s="1"/>
  <c r="M206" i="14"/>
  <c r="Z206" i="14" s="1"/>
  <c r="M197" i="14"/>
  <c r="Z197" i="14" s="1"/>
  <c r="M164" i="14"/>
  <c r="Z164" i="14" s="1"/>
  <c r="M195" i="14"/>
  <c r="Z195" i="14" s="1"/>
  <c r="M162" i="14"/>
  <c r="Z162" i="14" s="1"/>
  <c r="M193" i="14"/>
  <c r="Z193" i="14" s="1"/>
  <c r="M160" i="14"/>
  <c r="Z160" i="14" s="1"/>
  <c r="M167" i="14"/>
  <c r="Z167" i="14" s="1"/>
  <c r="M158" i="14"/>
  <c r="Z158" i="14" s="1"/>
  <c r="M233" i="14"/>
  <c r="Z233" i="14" s="1"/>
  <c r="M224" i="14"/>
  <c r="Z224" i="14" s="1"/>
  <c r="M237" i="14"/>
  <c r="Z237" i="14" s="1"/>
  <c r="M228" i="14"/>
  <c r="Z228" i="14" s="1"/>
  <c r="M181" i="14"/>
  <c r="Z181" i="14" s="1"/>
  <c r="M148" i="14"/>
  <c r="Z148" i="14" s="1"/>
  <c r="M212" i="14"/>
  <c r="Z212" i="14" s="1"/>
  <c r="M179" i="14"/>
  <c r="Z179" i="14" s="1"/>
  <c r="M146" i="14"/>
  <c r="Z146" i="14" s="1"/>
  <c r="M210" i="14"/>
  <c r="Z210" i="14" s="1"/>
  <c r="M177" i="14"/>
  <c r="Z177" i="14" s="1"/>
  <c r="M144" i="14"/>
  <c r="Z144" i="14" s="1"/>
  <c r="M208" i="14"/>
  <c r="Z208" i="14" s="1"/>
  <c r="M151" i="14"/>
  <c r="Z151" i="14" s="1"/>
  <c r="M174" i="14"/>
  <c r="Z174" i="14" s="1"/>
  <c r="M230" i="14"/>
  <c r="Z230" i="14" s="1"/>
  <c r="M198" i="14"/>
  <c r="Z198" i="14" s="1"/>
  <c r="M182" i="14"/>
  <c r="Z182" i="14" s="1"/>
  <c r="M173" i="14"/>
  <c r="Z173" i="14" s="1"/>
  <c r="M204" i="14"/>
  <c r="Z204" i="14" s="1"/>
  <c r="M171" i="14"/>
  <c r="Z171" i="14" s="1"/>
  <c r="M220" i="14"/>
  <c r="Z220" i="14" s="1"/>
  <c r="M226" i="14"/>
  <c r="Z226" i="14" s="1"/>
  <c r="M189" i="14"/>
  <c r="Z189" i="14" s="1"/>
  <c r="M156" i="14"/>
  <c r="Z156" i="14" s="1"/>
  <c r="M159" i="14"/>
  <c r="Z159" i="14" s="1"/>
  <c r="M229" i="14"/>
  <c r="Z229" i="14" s="1"/>
  <c r="M218" i="14"/>
  <c r="Z218" i="14" s="1"/>
  <c r="M169" i="14"/>
  <c r="Z169" i="14" s="1"/>
  <c r="M152" i="14"/>
  <c r="Z152" i="14" s="1"/>
  <c r="M200" i="14"/>
  <c r="Z200" i="14" s="1"/>
  <c r="M207" i="14"/>
  <c r="Z207" i="14" s="1"/>
  <c r="M187" i="14"/>
  <c r="Z187" i="14" s="1"/>
  <c r="M150" i="14"/>
  <c r="Z150" i="14" s="1"/>
  <c r="M235" i="14"/>
  <c r="Z235" i="14" s="1"/>
  <c r="M222" i="14"/>
  <c r="Z222" i="14" s="1"/>
  <c r="M143" i="14"/>
  <c r="Z143" i="14" s="1"/>
  <c r="M154" i="14"/>
  <c r="Z154" i="14" s="1"/>
  <c r="M202" i="14"/>
  <c r="Z202" i="14" s="1"/>
  <c r="M185" i="14"/>
  <c r="Z185" i="14" s="1"/>
  <c r="M216" i="14"/>
  <c r="Z216" i="14" s="1"/>
  <c r="M232" i="14"/>
  <c r="Z232" i="14" s="1"/>
  <c r="M12" i="14"/>
  <c r="M20" i="14"/>
  <c r="M28" i="14"/>
  <c r="M36" i="14"/>
  <c r="M44" i="14"/>
  <c r="M52" i="14"/>
  <c r="M60" i="14"/>
  <c r="M68" i="14"/>
  <c r="M76" i="14"/>
  <c r="M84" i="14"/>
  <c r="M92" i="14"/>
  <c r="M100" i="14"/>
  <c r="M108" i="14"/>
  <c r="M116" i="14"/>
  <c r="M11" i="14"/>
  <c r="M19" i="14"/>
  <c r="M27" i="14"/>
  <c r="M35" i="14"/>
  <c r="M43" i="14"/>
  <c r="M51" i="14"/>
  <c r="M59" i="14"/>
  <c r="M67" i="14"/>
  <c r="M75" i="14"/>
  <c r="M83" i="14"/>
  <c r="M91" i="14"/>
  <c r="M99" i="14"/>
  <c r="M107" i="14"/>
  <c r="M115" i="14"/>
  <c r="M10" i="14"/>
  <c r="M18" i="14"/>
  <c r="M26" i="14"/>
  <c r="M34" i="14"/>
  <c r="M42" i="14"/>
  <c r="M50" i="14"/>
  <c r="M58" i="14"/>
  <c r="M66" i="14"/>
  <c r="M74" i="14"/>
  <c r="M82" i="14"/>
  <c r="M90" i="14"/>
  <c r="M98" i="14"/>
  <c r="M106" i="14"/>
  <c r="M114" i="14"/>
  <c r="M122" i="14"/>
  <c r="M17" i="14"/>
  <c r="M25" i="14"/>
  <c r="M33" i="14"/>
  <c r="M41" i="14"/>
  <c r="M49" i="14"/>
  <c r="M57" i="14"/>
  <c r="M65" i="14"/>
  <c r="M73" i="14"/>
  <c r="M81" i="14"/>
  <c r="M89" i="14"/>
  <c r="M97" i="14"/>
  <c r="M105" i="14"/>
  <c r="M113" i="14"/>
  <c r="M16" i="14"/>
  <c r="M24" i="14"/>
  <c r="M32" i="14"/>
  <c r="M40" i="14"/>
  <c r="M48" i="14"/>
  <c r="M56" i="14"/>
  <c r="M64" i="14"/>
  <c r="M72" i="14"/>
  <c r="M15" i="14"/>
  <c r="M23" i="14"/>
  <c r="M31" i="14"/>
  <c r="M39" i="14"/>
  <c r="M47" i="14"/>
  <c r="M55" i="14"/>
  <c r="M63" i="14"/>
  <c r="M71" i="14"/>
  <c r="M79" i="14"/>
  <c r="M87" i="14"/>
  <c r="M95" i="14"/>
  <c r="M103" i="14"/>
  <c r="M111" i="14"/>
  <c r="M119" i="14"/>
  <c r="M101" i="14"/>
  <c r="M104" i="14"/>
  <c r="M118" i="14"/>
  <c r="M123" i="14"/>
  <c r="M131" i="14"/>
  <c r="M139" i="14"/>
  <c r="M14" i="14"/>
  <c r="M30" i="14"/>
  <c r="M46" i="14"/>
  <c r="M62" i="14"/>
  <c r="M94" i="14"/>
  <c r="M130" i="14"/>
  <c r="M138" i="14"/>
  <c r="M77" i="14"/>
  <c r="M80" i="14"/>
  <c r="M109" i="14"/>
  <c r="M112" i="14"/>
  <c r="M129" i="14"/>
  <c r="M137" i="14"/>
  <c r="M13" i="14"/>
  <c r="M29" i="14"/>
  <c r="M21" i="14"/>
  <c r="M37" i="14"/>
  <c r="M53" i="14"/>
  <c r="M69" i="14"/>
  <c r="M102" i="14"/>
  <c r="M128" i="14"/>
  <c r="M136" i="14"/>
  <c r="M86" i="14"/>
  <c r="M120" i="14"/>
  <c r="M132" i="14"/>
  <c r="M85" i="14"/>
  <c r="M88" i="14"/>
  <c r="M117" i="14"/>
  <c r="M121" i="14"/>
  <c r="M127" i="14"/>
  <c r="M135" i="14"/>
  <c r="M22" i="14"/>
  <c r="M38" i="14"/>
  <c r="M54" i="14"/>
  <c r="M70" i="14"/>
  <c r="M78" i="14"/>
  <c r="M110" i="14"/>
  <c r="M126" i="14"/>
  <c r="M134" i="14"/>
  <c r="M45" i="14"/>
  <c r="M124" i="14"/>
  <c r="M93" i="14"/>
  <c r="M96" i="14"/>
  <c r="M125" i="14"/>
  <c r="M133" i="14"/>
  <c r="M141" i="14"/>
  <c r="M61" i="14"/>
  <c r="M140" i="14"/>
  <c r="S132" i="14" l="1"/>
  <c r="Y132" i="14" l="1"/>
  <c r="Z132" i="14"/>
  <c r="AA132" i="14"/>
  <c r="U132" i="14"/>
  <c r="W132" i="14"/>
  <c r="X132" i="14"/>
  <c r="V132" i="14"/>
  <c r="S33" i="14"/>
  <c r="S49" i="14"/>
  <c r="S12" i="14"/>
  <c r="S66" i="14"/>
  <c r="S79" i="14"/>
  <c r="S36" i="14"/>
  <c r="S15" i="14"/>
  <c r="S57" i="14"/>
  <c r="S89" i="14"/>
  <c r="S129" i="14"/>
  <c r="S16" i="14"/>
  <c r="S97" i="14"/>
  <c r="S112" i="14"/>
  <c r="S22" i="14"/>
  <c r="S78" i="14"/>
  <c r="S86" i="14"/>
  <c r="S48" i="14"/>
  <c r="S71" i="14"/>
  <c r="S92" i="14"/>
  <c r="S23" i="14"/>
  <c r="S130" i="14"/>
  <c r="S107" i="14"/>
  <c r="S131" i="14"/>
  <c r="S75" i="14"/>
  <c r="S25" i="14"/>
  <c r="S99" i="14"/>
  <c r="S10" i="14"/>
  <c r="S38" i="14"/>
  <c r="S56" i="14"/>
  <c r="S122" i="14"/>
  <c r="S46" i="14"/>
  <c r="S80" i="14"/>
  <c r="S28" i="14"/>
  <c r="S42" i="14"/>
  <c r="S81" i="14"/>
  <c r="S31" i="14"/>
  <c r="S40" i="14"/>
  <c r="S139" i="14"/>
  <c r="S123" i="14"/>
  <c r="S85" i="14"/>
  <c r="S61" i="14"/>
  <c r="S137" i="14"/>
  <c r="S55" i="14"/>
  <c r="S45" i="14"/>
  <c r="S121" i="14"/>
  <c r="S124" i="14"/>
  <c r="S113" i="14"/>
  <c r="S17" i="14"/>
  <c r="S82" i="14"/>
  <c r="S136" i="14"/>
  <c r="S65" i="14"/>
  <c r="S135" i="14"/>
  <c r="S90" i="14"/>
  <c r="S126" i="14"/>
  <c r="S52" i="14"/>
  <c r="S119" i="14"/>
  <c r="S35" i="14"/>
  <c r="S96" i="14"/>
  <c r="S7" i="14"/>
  <c r="S6" i="14"/>
  <c r="S8" i="14"/>
  <c r="S9" i="14"/>
  <c r="S110" i="14"/>
  <c r="S69" i="14"/>
  <c r="S39" i="14"/>
  <c r="S59" i="14"/>
  <c r="S50" i="14"/>
  <c r="S20" i="14"/>
  <c r="S32" i="14"/>
  <c r="S111" i="14"/>
  <c r="S29" i="14"/>
  <c r="S101" i="14"/>
  <c r="S115" i="14"/>
  <c r="S125" i="14"/>
  <c r="S64" i="14"/>
  <c r="S76" i="14"/>
  <c r="S93" i="14"/>
  <c r="S116" i="14"/>
  <c r="S54" i="14"/>
  <c r="S41" i="14"/>
  <c r="S87" i="14"/>
  <c r="S62" i="14"/>
  <c r="S133" i="14"/>
  <c r="S13" i="14"/>
  <c r="S34" i="14"/>
  <c r="S100" i="14"/>
  <c r="S140" i="14"/>
  <c r="S14" i="14"/>
  <c r="S109" i="14"/>
  <c r="S43" i="14"/>
  <c r="S98" i="14"/>
  <c r="S37" i="14"/>
  <c r="S26" i="14"/>
  <c r="S27" i="14"/>
  <c r="S51" i="14"/>
  <c r="S120" i="14"/>
  <c r="S53" i="14"/>
  <c r="S141" i="14"/>
  <c r="S94" i="14"/>
  <c r="S106" i="14"/>
  <c r="S91" i="14"/>
  <c r="S73" i="14"/>
  <c r="S21" i="14"/>
  <c r="S118" i="14"/>
  <c r="S114" i="14"/>
  <c r="S105" i="14"/>
  <c r="S67" i="14"/>
  <c r="S88" i="14"/>
  <c r="S77" i="14"/>
  <c r="S19" i="14"/>
  <c r="S47" i="14"/>
  <c r="S58" i="14"/>
  <c r="S117" i="14"/>
  <c r="S102" i="14"/>
  <c r="S95" i="14"/>
  <c r="S60" i="14"/>
  <c r="S138" i="14"/>
  <c r="S128" i="14"/>
  <c r="S24" i="14"/>
  <c r="S103" i="14"/>
  <c r="S30" i="14"/>
  <c r="S108" i="14"/>
  <c r="S74" i="14"/>
  <c r="S63" i="14"/>
  <c r="S70" i="14"/>
  <c r="S127" i="14"/>
  <c r="S44" i="14"/>
  <c r="S11" i="14"/>
  <c r="S134" i="14"/>
  <c r="S72" i="14"/>
  <c r="S18" i="14"/>
  <c r="S104" i="14"/>
  <c r="S84" i="14"/>
  <c r="S83" i="14"/>
  <c r="S68" i="14"/>
  <c r="Y108" i="14" l="1"/>
  <c r="Z108" i="14"/>
  <c r="AA108" i="14"/>
  <c r="U108" i="14"/>
  <c r="W108" i="14"/>
  <c r="X108" i="14"/>
  <c r="V108" i="14"/>
  <c r="AA59" i="14"/>
  <c r="U59" i="14"/>
  <c r="V59" i="14"/>
  <c r="W59" i="14"/>
  <c r="X59" i="14"/>
  <c r="Y59" i="14"/>
  <c r="Z59" i="14"/>
  <c r="V30" i="14"/>
  <c r="W30" i="14"/>
  <c r="X30" i="14"/>
  <c r="Y30" i="14"/>
  <c r="Z30" i="14"/>
  <c r="AA30" i="14"/>
  <c r="U30" i="14"/>
  <c r="W114" i="14"/>
  <c r="X114" i="14"/>
  <c r="Y114" i="14"/>
  <c r="Z114" i="14"/>
  <c r="AA114" i="14"/>
  <c r="U114" i="14"/>
  <c r="V114" i="14"/>
  <c r="X115" i="14"/>
  <c r="Y115" i="14"/>
  <c r="Z115" i="14"/>
  <c r="AA115" i="14"/>
  <c r="V115" i="14"/>
  <c r="W115" i="14"/>
  <c r="U115" i="14"/>
  <c r="AA82" i="14"/>
  <c r="U82" i="14"/>
  <c r="W82" i="14"/>
  <c r="X82" i="14"/>
  <c r="V82" i="14"/>
  <c r="Y82" i="14"/>
  <c r="Z82" i="14"/>
  <c r="U28" i="14"/>
  <c r="V28" i="14"/>
  <c r="W28" i="14"/>
  <c r="X28" i="14"/>
  <c r="Y28" i="14"/>
  <c r="Z28" i="14"/>
  <c r="AA28" i="14"/>
  <c r="Y33" i="14"/>
  <c r="Z33" i="14"/>
  <c r="AA33" i="14"/>
  <c r="U33" i="14"/>
  <c r="V33" i="14"/>
  <c r="W33" i="14"/>
  <c r="X33" i="14"/>
  <c r="AA118" i="14"/>
  <c r="U118" i="14"/>
  <c r="V118" i="14"/>
  <c r="W118" i="14"/>
  <c r="Y118" i="14"/>
  <c r="Z118" i="14"/>
  <c r="X118" i="14"/>
  <c r="V14" i="14"/>
  <c r="W14" i="14"/>
  <c r="X14" i="14"/>
  <c r="Y14" i="14"/>
  <c r="Z14" i="14"/>
  <c r="AA14" i="14"/>
  <c r="U14" i="14"/>
  <c r="Z101" i="14"/>
  <c r="AA101" i="14"/>
  <c r="U101" i="14"/>
  <c r="V101" i="14"/>
  <c r="W101" i="14"/>
  <c r="X101" i="14"/>
  <c r="Y101" i="14"/>
  <c r="U69" i="14"/>
  <c r="V69" i="14"/>
  <c r="W69" i="14"/>
  <c r="X69" i="14"/>
  <c r="Y69" i="14"/>
  <c r="Z69" i="14"/>
  <c r="AA69" i="14"/>
  <c r="Y17" i="14"/>
  <c r="Z17" i="14"/>
  <c r="AA17" i="14"/>
  <c r="U17" i="14"/>
  <c r="V17" i="14"/>
  <c r="W17" i="14"/>
  <c r="X17" i="14"/>
  <c r="V85" i="14"/>
  <c r="W85" i="14"/>
  <c r="X85" i="14"/>
  <c r="Z85" i="14"/>
  <c r="AA85" i="14"/>
  <c r="U85" i="14"/>
  <c r="Y85" i="14"/>
  <c r="X80" i="14"/>
  <c r="Y80" i="14"/>
  <c r="Z80" i="14"/>
  <c r="AA80" i="14"/>
  <c r="U80" i="14"/>
  <c r="V80" i="14"/>
  <c r="W80" i="14"/>
  <c r="AA75" i="14"/>
  <c r="U75" i="14"/>
  <c r="V75" i="14"/>
  <c r="W75" i="14"/>
  <c r="X75" i="14"/>
  <c r="Y75" i="14"/>
  <c r="Z75" i="14"/>
  <c r="W86" i="14"/>
  <c r="X86" i="14"/>
  <c r="Y86" i="14"/>
  <c r="AA86" i="14"/>
  <c r="Z86" i="14"/>
  <c r="U86" i="14"/>
  <c r="V86" i="14"/>
  <c r="Y57" i="14"/>
  <c r="Z57" i="14"/>
  <c r="AA57" i="14"/>
  <c r="U57" i="14"/>
  <c r="V57" i="14"/>
  <c r="W57" i="14"/>
  <c r="X57" i="14"/>
  <c r="U68" i="14"/>
  <c r="V68" i="14"/>
  <c r="W68" i="14"/>
  <c r="X68" i="14"/>
  <c r="Y68" i="14"/>
  <c r="Z68" i="14"/>
  <c r="AA68" i="14"/>
  <c r="U44" i="14"/>
  <c r="V44" i="14"/>
  <c r="W44" i="14"/>
  <c r="X44" i="14"/>
  <c r="Y44" i="14"/>
  <c r="Z44" i="14"/>
  <c r="AA44" i="14"/>
  <c r="X24" i="14"/>
  <c r="Y24" i="14"/>
  <c r="Z24" i="14"/>
  <c r="AA24" i="14"/>
  <c r="U24" i="14"/>
  <c r="V24" i="14"/>
  <c r="W24" i="14"/>
  <c r="W47" i="14"/>
  <c r="X47" i="14"/>
  <c r="Y47" i="14"/>
  <c r="Z47" i="14"/>
  <c r="AA47" i="14"/>
  <c r="U47" i="14"/>
  <c r="V47" i="14"/>
  <c r="U21" i="14"/>
  <c r="V21" i="14"/>
  <c r="W21" i="14"/>
  <c r="X21" i="14"/>
  <c r="Y21" i="14"/>
  <c r="Z21" i="14"/>
  <c r="AA21" i="14"/>
  <c r="AA51" i="14"/>
  <c r="U51" i="14"/>
  <c r="V51" i="14"/>
  <c r="W51" i="14"/>
  <c r="X51" i="14"/>
  <c r="Y51" i="14"/>
  <c r="Z51" i="14"/>
  <c r="Y140" i="14"/>
  <c r="Z140" i="14"/>
  <c r="AA140" i="14"/>
  <c r="U140" i="14"/>
  <c r="W140" i="14"/>
  <c r="X140" i="14"/>
  <c r="V140" i="14"/>
  <c r="V54" i="14"/>
  <c r="W54" i="14"/>
  <c r="X54" i="14"/>
  <c r="Y54" i="14"/>
  <c r="Z54" i="14"/>
  <c r="AA54" i="14"/>
  <c r="U54" i="14"/>
  <c r="U29" i="14"/>
  <c r="V29" i="14"/>
  <c r="W29" i="14"/>
  <c r="X29" i="14"/>
  <c r="Y29" i="14"/>
  <c r="Z29" i="14"/>
  <c r="AA29" i="14"/>
  <c r="AA110" i="14"/>
  <c r="U110" i="14"/>
  <c r="V110" i="14"/>
  <c r="W110" i="14"/>
  <c r="Y110" i="14"/>
  <c r="Z110" i="14"/>
  <c r="X110" i="14"/>
  <c r="U52" i="14"/>
  <c r="V52" i="14"/>
  <c r="W52" i="14"/>
  <c r="X52" i="14"/>
  <c r="Y52" i="14"/>
  <c r="Z52" i="14"/>
  <c r="AA52" i="14"/>
  <c r="V113" i="14"/>
  <c r="W113" i="14"/>
  <c r="X113" i="14"/>
  <c r="Y113" i="14"/>
  <c r="Z113" i="14"/>
  <c r="U113" i="14"/>
  <c r="AA113" i="14"/>
  <c r="X123" i="14"/>
  <c r="Y123" i="14"/>
  <c r="Z123" i="14"/>
  <c r="AA123" i="14"/>
  <c r="V123" i="14"/>
  <c r="W123" i="14"/>
  <c r="U123" i="14"/>
  <c r="V46" i="14"/>
  <c r="W46" i="14"/>
  <c r="X46" i="14"/>
  <c r="Y46" i="14"/>
  <c r="Z46" i="14"/>
  <c r="AA46" i="14"/>
  <c r="U46" i="14"/>
  <c r="X131" i="14"/>
  <c r="Y131" i="14"/>
  <c r="Z131" i="14"/>
  <c r="AA131" i="14"/>
  <c r="V131" i="14"/>
  <c r="W131" i="14"/>
  <c r="U131" i="14"/>
  <c r="V78" i="14"/>
  <c r="W78" i="14"/>
  <c r="X78" i="14"/>
  <c r="Y78" i="14"/>
  <c r="Z78" i="14"/>
  <c r="AA78" i="14"/>
  <c r="U78" i="14"/>
  <c r="W15" i="14"/>
  <c r="X15" i="14"/>
  <c r="Y15" i="14"/>
  <c r="Z15" i="14"/>
  <c r="AA15" i="14"/>
  <c r="U15" i="14"/>
  <c r="V15" i="14"/>
  <c r="X72" i="14"/>
  <c r="Y72" i="14"/>
  <c r="Z72" i="14"/>
  <c r="AA72" i="14"/>
  <c r="U72" i="14"/>
  <c r="V72" i="14"/>
  <c r="W72" i="14"/>
  <c r="Z141" i="14"/>
  <c r="AA141" i="14"/>
  <c r="U141" i="14"/>
  <c r="V141" i="14"/>
  <c r="X141" i="14"/>
  <c r="Y141" i="14"/>
  <c r="W141" i="14"/>
  <c r="Z109" i="14"/>
  <c r="AA109" i="14"/>
  <c r="U109" i="14"/>
  <c r="V109" i="14"/>
  <c r="X109" i="14"/>
  <c r="Y109" i="14"/>
  <c r="W109" i="14"/>
  <c r="Y25" i="14"/>
  <c r="Z25" i="14"/>
  <c r="AA25" i="14"/>
  <c r="U25" i="14"/>
  <c r="V25" i="14"/>
  <c r="W25" i="14"/>
  <c r="X25" i="14"/>
  <c r="AA11" i="14"/>
  <c r="U11" i="14"/>
  <c r="V11" i="14"/>
  <c r="W11" i="14"/>
  <c r="X11" i="14"/>
  <c r="Y11" i="14"/>
  <c r="Z11" i="14"/>
  <c r="Y41" i="14"/>
  <c r="Z41" i="14"/>
  <c r="AA41" i="14"/>
  <c r="U41" i="14"/>
  <c r="V41" i="14"/>
  <c r="W41" i="14"/>
  <c r="X41" i="14"/>
  <c r="U83" i="14"/>
  <c r="V83" i="14"/>
  <c r="X83" i="14"/>
  <c r="Y83" i="14"/>
  <c r="Z83" i="14"/>
  <c r="AA83" i="14"/>
  <c r="W83" i="14"/>
  <c r="AA19" i="14"/>
  <c r="U19" i="14"/>
  <c r="V19" i="14"/>
  <c r="W19" i="14"/>
  <c r="X19" i="14"/>
  <c r="Y19" i="14"/>
  <c r="Z19" i="14"/>
  <c r="AA27" i="14"/>
  <c r="U27" i="14"/>
  <c r="V27" i="14"/>
  <c r="W27" i="14"/>
  <c r="X27" i="14"/>
  <c r="Y27" i="14"/>
  <c r="Z27" i="14"/>
  <c r="Y116" i="14"/>
  <c r="Z116" i="14"/>
  <c r="AA116" i="14"/>
  <c r="U116" i="14"/>
  <c r="W116" i="14"/>
  <c r="X116" i="14"/>
  <c r="V116" i="14"/>
  <c r="U111" i="14"/>
  <c r="V111" i="14"/>
  <c r="W111" i="14"/>
  <c r="X111" i="14"/>
  <c r="Z111" i="14"/>
  <c r="AA111" i="14"/>
  <c r="Y111" i="14"/>
  <c r="Y9" i="14"/>
  <c r="Z9" i="14"/>
  <c r="AA9" i="14"/>
  <c r="U9" i="14"/>
  <c r="V9" i="14"/>
  <c r="W9" i="14"/>
  <c r="X9" i="14"/>
  <c r="AA126" i="14"/>
  <c r="U126" i="14"/>
  <c r="V126" i="14"/>
  <c r="W126" i="14"/>
  <c r="Y126" i="14"/>
  <c r="Z126" i="14"/>
  <c r="X126" i="14"/>
  <c r="Y124" i="14"/>
  <c r="Z124" i="14"/>
  <c r="AA124" i="14"/>
  <c r="U124" i="14"/>
  <c r="W124" i="14"/>
  <c r="X124" i="14"/>
  <c r="V124" i="14"/>
  <c r="X139" i="14"/>
  <c r="Y139" i="14"/>
  <c r="Z139" i="14"/>
  <c r="AA139" i="14"/>
  <c r="V139" i="14"/>
  <c r="W139" i="14"/>
  <c r="U139" i="14"/>
  <c r="W122" i="14"/>
  <c r="X122" i="14"/>
  <c r="Y122" i="14"/>
  <c r="Z122" i="14"/>
  <c r="AA122" i="14"/>
  <c r="U122" i="14"/>
  <c r="V122" i="14"/>
  <c r="X107" i="14"/>
  <c r="Y107" i="14"/>
  <c r="Z107" i="14"/>
  <c r="AA107" i="14"/>
  <c r="V107" i="14"/>
  <c r="W107" i="14"/>
  <c r="U107" i="14"/>
  <c r="V22" i="14"/>
  <c r="W22" i="14"/>
  <c r="X22" i="14"/>
  <c r="Y22" i="14"/>
  <c r="Z22" i="14"/>
  <c r="AA22" i="14"/>
  <c r="U22" i="14"/>
  <c r="U36" i="14"/>
  <c r="V36" i="14"/>
  <c r="W36" i="14"/>
  <c r="X36" i="14"/>
  <c r="Y36" i="14"/>
  <c r="Z36" i="14"/>
  <c r="AA36" i="14"/>
  <c r="V62" i="14"/>
  <c r="W62" i="14"/>
  <c r="X62" i="14"/>
  <c r="Y62" i="14"/>
  <c r="Z62" i="14"/>
  <c r="AA62" i="14"/>
  <c r="U62" i="14"/>
  <c r="X87" i="14"/>
  <c r="Y87" i="14"/>
  <c r="Z87" i="14"/>
  <c r="U87" i="14"/>
  <c r="V87" i="14"/>
  <c r="W87" i="14"/>
  <c r="AA87" i="14"/>
  <c r="X48" i="14"/>
  <c r="Y48" i="14"/>
  <c r="Z48" i="14"/>
  <c r="AA48" i="14"/>
  <c r="U48" i="14"/>
  <c r="V48" i="14"/>
  <c r="W48" i="14"/>
  <c r="Z58" i="14"/>
  <c r="AA58" i="14"/>
  <c r="U58" i="14"/>
  <c r="V58" i="14"/>
  <c r="W58" i="14"/>
  <c r="X58" i="14"/>
  <c r="Y58" i="14"/>
  <c r="U119" i="14"/>
  <c r="V119" i="14"/>
  <c r="W119" i="14"/>
  <c r="X119" i="14"/>
  <c r="Z119" i="14"/>
  <c r="AA119" i="14"/>
  <c r="Y119" i="14"/>
  <c r="U127" i="14"/>
  <c r="V127" i="14"/>
  <c r="W127" i="14"/>
  <c r="X127" i="14"/>
  <c r="Z127" i="14"/>
  <c r="AA127" i="14"/>
  <c r="Y127" i="14"/>
  <c r="U128" i="14"/>
  <c r="V128" i="14"/>
  <c r="W128" i="14"/>
  <c r="X128" i="14"/>
  <c r="Y128" i="14"/>
  <c r="AA128" i="14"/>
  <c r="Z128" i="14"/>
  <c r="Y73" i="14"/>
  <c r="Z73" i="14"/>
  <c r="AA73" i="14"/>
  <c r="U73" i="14"/>
  <c r="V73" i="14"/>
  <c r="W73" i="14"/>
  <c r="X73" i="14"/>
  <c r="V100" i="14"/>
  <c r="Z100" i="14"/>
  <c r="X100" i="14"/>
  <c r="Y100" i="14"/>
  <c r="AA100" i="14"/>
  <c r="U100" i="14"/>
  <c r="W100" i="14"/>
  <c r="U84" i="14"/>
  <c r="V84" i="14"/>
  <c r="W84" i="14"/>
  <c r="Y84" i="14"/>
  <c r="Z84" i="14"/>
  <c r="X84" i="14"/>
  <c r="AA84" i="14"/>
  <c r="V70" i="14"/>
  <c r="W70" i="14"/>
  <c r="X70" i="14"/>
  <c r="Y70" i="14"/>
  <c r="Z70" i="14"/>
  <c r="AA70" i="14"/>
  <c r="U70" i="14"/>
  <c r="W138" i="14"/>
  <c r="X138" i="14"/>
  <c r="Y138" i="14"/>
  <c r="Z138" i="14"/>
  <c r="AA138" i="14"/>
  <c r="U138" i="14"/>
  <c r="V138" i="14"/>
  <c r="U77" i="14"/>
  <c r="V77" i="14"/>
  <c r="W77" i="14"/>
  <c r="X77" i="14"/>
  <c r="Y77" i="14"/>
  <c r="Z77" i="14"/>
  <c r="AA77" i="14"/>
  <c r="U91" i="14"/>
  <c r="V91" i="14"/>
  <c r="X91" i="14"/>
  <c r="Y91" i="14"/>
  <c r="W91" i="14"/>
  <c r="Z91" i="14"/>
  <c r="AA91" i="14"/>
  <c r="Z26" i="14"/>
  <c r="AA26" i="14"/>
  <c r="U26" i="14"/>
  <c r="V26" i="14"/>
  <c r="W26" i="14"/>
  <c r="X26" i="14"/>
  <c r="Y26" i="14"/>
  <c r="Z34" i="14"/>
  <c r="AA34" i="14"/>
  <c r="U34" i="14"/>
  <c r="V34" i="14"/>
  <c r="W34" i="14"/>
  <c r="X34" i="14"/>
  <c r="Y34" i="14"/>
  <c r="V93" i="14"/>
  <c r="W93" i="14"/>
  <c r="X93" i="14"/>
  <c r="Z93" i="14"/>
  <c r="AA93" i="14"/>
  <c r="U93" i="14"/>
  <c r="Y93" i="14"/>
  <c r="X32" i="14"/>
  <c r="Y32" i="14"/>
  <c r="Z32" i="14"/>
  <c r="AA32" i="14"/>
  <c r="U32" i="14"/>
  <c r="V32" i="14"/>
  <c r="W32" i="14"/>
  <c r="X8" i="14"/>
  <c r="Y8" i="14"/>
  <c r="Z8" i="14"/>
  <c r="AA8" i="14"/>
  <c r="U8" i="14"/>
  <c r="V8" i="14"/>
  <c r="W8" i="14"/>
  <c r="AA90" i="14"/>
  <c r="U90" i="14"/>
  <c r="W90" i="14"/>
  <c r="X90" i="14"/>
  <c r="V90" i="14"/>
  <c r="Y90" i="14"/>
  <c r="Z90" i="14"/>
  <c r="V121" i="14"/>
  <c r="W121" i="14"/>
  <c r="X121" i="14"/>
  <c r="Y121" i="14"/>
  <c r="Z121" i="14"/>
  <c r="U121" i="14"/>
  <c r="AA121" i="14"/>
  <c r="X40" i="14"/>
  <c r="Y40" i="14"/>
  <c r="Z40" i="14"/>
  <c r="AA40" i="14"/>
  <c r="U40" i="14"/>
  <c r="V40" i="14"/>
  <c r="W40" i="14"/>
  <c r="X56" i="14"/>
  <c r="Y56" i="14"/>
  <c r="Z56" i="14"/>
  <c r="AA56" i="14"/>
  <c r="U56" i="14"/>
  <c r="V56" i="14"/>
  <c r="W56" i="14"/>
  <c r="W130" i="14"/>
  <c r="X130" i="14"/>
  <c r="Y130" i="14"/>
  <c r="Z130" i="14"/>
  <c r="AA130" i="14"/>
  <c r="U130" i="14"/>
  <c r="V130" i="14"/>
  <c r="U112" i="14"/>
  <c r="V112" i="14"/>
  <c r="W112" i="14"/>
  <c r="X112" i="14"/>
  <c r="Y112" i="14"/>
  <c r="AA112" i="14"/>
  <c r="Z112" i="14"/>
  <c r="W79" i="14"/>
  <c r="X79" i="14"/>
  <c r="Y79" i="14"/>
  <c r="Z79" i="14"/>
  <c r="AA79" i="14"/>
  <c r="U79" i="14"/>
  <c r="V79" i="14"/>
  <c r="AA43" i="14"/>
  <c r="U43" i="14"/>
  <c r="V43" i="14"/>
  <c r="W43" i="14"/>
  <c r="X43" i="14"/>
  <c r="Y43" i="14"/>
  <c r="Z43" i="14"/>
  <c r="Z117" i="14"/>
  <c r="AA117" i="14"/>
  <c r="U117" i="14"/>
  <c r="V117" i="14"/>
  <c r="X117" i="14"/>
  <c r="Y117" i="14"/>
  <c r="W117" i="14"/>
  <c r="AA35" i="14"/>
  <c r="U35" i="14"/>
  <c r="V35" i="14"/>
  <c r="W35" i="14"/>
  <c r="X35" i="14"/>
  <c r="Y35" i="14"/>
  <c r="Z35" i="14"/>
  <c r="Y88" i="14"/>
  <c r="Z88" i="14"/>
  <c r="AA88" i="14"/>
  <c r="U88" i="14"/>
  <c r="V88" i="14"/>
  <c r="W88" i="14"/>
  <c r="X88" i="14"/>
  <c r="AA102" i="14"/>
  <c r="U102" i="14"/>
  <c r="V102" i="14"/>
  <c r="W102" i="14"/>
  <c r="Y102" i="14"/>
  <c r="Z102" i="14"/>
  <c r="X102" i="14"/>
  <c r="Z125" i="14"/>
  <c r="AA125" i="14"/>
  <c r="U125" i="14"/>
  <c r="V125" i="14"/>
  <c r="X125" i="14"/>
  <c r="Y125" i="14"/>
  <c r="W125" i="14"/>
  <c r="AA134" i="14"/>
  <c r="U134" i="14"/>
  <c r="V134" i="14"/>
  <c r="W134" i="14"/>
  <c r="Y134" i="14"/>
  <c r="Z134" i="14"/>
  <c r="X134" i="14"/>
  <c r="U53" i="14"/>
  <c r="V53" i="14"/>
  <c r="W53" i="14"/>
  <c r="X53" i="14"/>
  <c r="Y53" i="14"/>
  <c r="Z53" i="14"/>
  <c r="AA53" i="14"/>
  <c r="W39" i="14"/>
  <c r="X39" i="14"/>
  <c r="Y39" i="14"/>
  <c r="Z39" i="14"/>
  <c r="AA39" i="14"/>
  <c r="U39" i="14"/>
  <c r="V39" i="14"/>
  <c r="U61" i="14"/>
  <c r="V61" i="14"/>
  <c r="W61" i="14"/>
  <c r="X61" i="14"/>
  <c r="Y61" i="14"/>
  <c r="Z61" i="14"/>
  <c r="AA61" i="14"/>
  <c r="Z89" i="14"/>
  <c r="AA89" i="14"/>
  <c r="V89" i="14"/>
  <c r="W89" i="14"/>
  <c r="Y89" i="14"/>
  <c r="U89" i="14"/>
  <c r="X89" i="14"/>
  <c r="U103" i="14"/>
  <c r="V103" i="14"/>
  <c r="W103" i="14"/>
  <c r="X103" i="14"/>
  <c r="Z103" i="14"/>
  <c r="AA103" i="14"/>
  <c r="Y103" i="14"/>
  <c r="U120" i="14"/>
  <c r="V120" i="14"/>
  <c r="W120" i="14"/>
  <c r="X120" i="14"/>
  <c r="Y120" i="14"/>
  <c r="AA120" i="14"/>
  <c r="Z120" i="14"/>
  <c r="U104" i="14"/>
  <c r="V104" i="14"/>
  <c r="W104" i="14"/>
  <c r="X104" i="14"/>
  <c r="Y104" i="14"/>
  <c r="AA104" i="14"/>
  <c r="Z104" i="14"/>
  <c r="W63" i="14"/>
  <c r="X63" i="14"/>
  <c r="Y63" i="14"/>
  <c r="Z63" i="14"/>
  <c r="AA63" i="14"/>
  <c r="U63" i="14"/>
  <c r="V63" i="14"/>
  <c r="U60" i="14"/>
  <c r="V60" i="14"/>
  <c r="W60" i="14"/>
  <c r="X60" i="14"/>
  <c r="Y60" i="14"/>
  <c r="Z60" i="14"/>
  <c r="AA60" i="14"/>
  <c r="W106" i="14"/>
  <c r="X106" i="14"/>
  <c r="Y106" i="14"/>
  <c r="Z106" i="14"/>
  <c r="AA106" i="14"/>
  <c r="U106" i="14"/>
  <c r="V106" i="14"/>
  <c r="U37" i="14"/>
  <c r="V37" i="14"/>
  <c r="W37" i="14"/>
  <c r="X37" i="14"/>
  <c r="Y37" i="14"/>
  <c r="Z37" i="14"/>
  <c r="AA37" i="14"/>
  <c r="U13" i="14"/>
  <c r="V13" i="14"/>
  <c r="W13" i="14"/>
  <c r="X13" i="14"/>
  <c r="Y13" i="14"/>
  <c r="Z13" i="14"/>
  <c r="AA13" i="14"/>
  <c r="U76" i="14"/>
  <c r="V76" i="14"/>
  <c r="W76" i="14"/>
  <c r="X76" i="14"/>
  <c r="Y76" i="14"/>
  <c r="Z76" i="14"/>
  <c r="AA76" i="14"/>
  <c r="U20" i="14"/>
  <c r="V20" i="14"/>
  <c r="W20" i="14"/>
  <c r="X20" i="14"/>
  <c r="Y20" i="14"/>
  <c r="Z20" i="14"/>
  <c r="AA20" i="14"/>
  <c r="V6" i="14"/>
  <c r="W6" i="14"/>
  <c r="X6" i="14"/>
  <c r="Y6" i="14"/>
  <c r="Z6" i="14"/>
  <c r="AA6" i="14"/>
  <c r="U6" i="14"/>
  <c r="U135" i="14"/>
  <c r="V135" i="14"/>
  <c r="W135" i="14"/>
  <c r="X135" i="14"/>
  <c r="Z135" i="14"/>
  <c r="AA135" i="14"/>
  <c r="Y135" i="14"/>
  <c r="U45" i="14"/>
  <c r="V45" i="14"/>
  <c r="W45" i="14"/>
  <c r="X45" i="14"/>
  <c r="Y45" i="14"/>
  <c r="Z45" i="14"/>
  <c r="AA45" i="14"/>
  <c r="W31" i="14"/>
  <c r="X31" i="14"/>
  <c r="Y31" i="14"/>
  <c r="Z31" i="14"/>
  <c r="AA31" i="14"/>
  <c r="U31" i="14"/>
  <c r="V31" i="14"/>
  <c r="V38" i="14"/>
  <c r="W38" i="14"/>
  <c r="X38" i="14"/>
  <c r="Y38" i="14"/>
  <c r="Z38" i="14"/>
  <c r="AA38" i="14"/>
  <c r="U38" i="14"/>
  <c r="W23" i="14"/>
  <c r="X23" i="14"/>
  <c r="Y23" i="14"/>
  <c r="Z23" i="14"/>
  <c r="AA23" i="14"/>
  <c r="U23" i="14"/>
  <c r="V23" i="14"/>
  <c r="Z97" i="14"/>
  <c r="AA97" i="14"/>
  <c r="V97" i="14"/>
  <c r="W97" i="14"/>
  <c r="U97" i="14"/>
  <c r="X97" i="14"/>
  <c r="Y97" i="14"/>
  <c r="Z66" i="14"/>
  <c r="AA66" i="14"/>
  <c r="U66" i="14"/>
  <c r="V66" i="14"/>
  <c r="W66" i="14"/>
  <c r="X66" i="14"/>
  <c r="Y66" i="14"/>
  <c r="Z18" i="14"/>
  <c r="AA18" i="14"/>
  <c r="U18" i="14"/>
  <c r="V18" i="14"/>
  <c r="W18" i="14"/>
  <c r="X18" i="14"/>
  <c r="Y18" i="14"/>
  <c r="Z74" i="14"/>
  <c r="AA74" i="14"/>
  <c r="U74" i="14"/>
  <c r="V74" i="14"/>
  <c r="W74" i="14"/>
  <c r="X74" i="14"/>
  <c r="Y74" i="14"/>
  <c r="X95" i="14"/>
  <c r="Y95" i="14"/>
  <c r="Z95" i="14"/>
  <c r="U95" i="14"/>
  <c r="AA95" i="14"/>
  <c r="V95" i="14"/>
  <c r="W95" i="14"/>
  <c r="AA67" i="14"/>
  <c r="U67" i="14"/>
  <c r="V67" i="14"/>
  <c r="W67" i="14"/>
  <c r="X67" i="14"/>
  <c r="Y67" i="14"/>
  <c r="Z67" i="14"/>
  <c r="W94" i="14"/>
  <c r="X94" i="14"/>
  <c r="Y94" i="14"/>
  <c r="AA94" i="14"/>
  <c r="U94" i="14"/>
  <c r="V94" i="14"/>
  <c r="Z94" i="14"/>
  <c r="U98" i="14"/>
  <c r="W98" i="14"/>
  <c r="X98" i="14"/>
  <c r="Z98" i="14"/>
  <c r="AA98" i="14"/>
  <c r="V98" i="14"/>
  <c r="Y98" i="14"/>
  <c r="Z133" i="14"/>
  <c r="AA133" i="14"/>
  <c r="U133" i="14"/>
  <c r="V133" i="14"/>
  <c r="X133" i="14"/>
  <c r="Y133" i="14"/>
  <c r="W133" i="14"/>
  <c r="X64" i="14"/>
  <c r="Y64" i="14"/>
  <c r="Z64" i="14"/>
  <c r="AA64" i="14"/>
  <c r="U64" i="14"/>
  <c r="V64" i="14"/>
  <c r="W64" i="14"/>
  <c r="Z50" i="14"/>
  <c r="AA50" i="14"/>
  <c r="U50" i="14"/>
  <c r="V50" i="14"/>
  <c r="W50" i="14"/>
  <c r="X50" i="14"/>
  <c r="Y50" i="14"/>
  <c r="W7" i="14"/>
  <c r="X7" i="14"/>
  <c r="Y7" i="14"/>
  <c r="Z7" i="14"/>
  <c r="AA7" i="14"/>
  <c r="U7" i="14"/>
  <c r="V7" i="14"/>
  <c r="Y65" i="14"/>
  <c r="Z65" i="14"/>
  <c r="AA65" i="14"/>
  <c r="U65" i="14"/>
  <c r="V65" i="14"/>
  <c r="W65" i="14"/>
  <c r="X65" i="14"/>
  <c r="W55" i="14"/>
  <c r="X55" i="14"/>
  <c r="Y55" i="14"/>
  <c r="Z55" i="14"/>
  <c r="AA55" i="14"/>
  <c r="U55" i="14"/>
  <c r="V55" i="14"/>
  <c r="Y81" i="14"/>
  <c r="Z81" i="14"/>
  <c r="AA81" i="14"/>
  <c r="U81" i="14"/>
  <c r="V81" i="14"/>
  <c r="W81" i="14"/>
  <c r="X81" i="14"/>
  <c r="Z10" i="14"/>
  <c r="AA10" i="14"/>
  <c r="U10" i="14"/>
  <c r="V10" i="14"/>
  <c r="W10" i="14"/>
  <c r="X10" i="14"/>
  <c r="Y10" i="14"/>
  <c r="U92" i="14"/>
  <c r="V92" i="14"/>
  <c r="W92" i="14"/>
  <c r="Y92" i="14"/>
  <c r="Z92" i="14"/>
  <c r="AA92" i="14"/>
  <c r="X92" i="14"/>
  <c r="X16" i="14"/>
  <c r="Y16" i="14"/>
  <c r="Z16" i="14"/>
  <c r="AA16" i="14"/>
  <c r="U16" i="14"/>
  <c r="V16" i="14"/>
  <c r="W16" i="14"/>
  <c r="U12" i="14"/>
  <c r="V12" i="14"/>
  <c r="W12" i="14"/>
  <c r="X12" i="14"/>
  <c r="Y12" i="14"/>
  <c r="Z12" i="14"/>
  <c r="AA12" i="14"/>
  <c r="V105" i="14"/>
  <c r="W105" i="14"/>
  <c r="X105" i="14"/>
  <c r="Y105" i="14"/>
  <c r="Z105" i="14"/>
  <c r="U105" i="14"/>
  <c r="AA105" i="14"/>
  <c r="Y96" i="14"/>
  <c r="Z96" i="14"/>
  <c r="AA96" i="14"/>
  <c r="U96" i="14"/>
  <c r="V96" i="14"/>
  <c r="W96" i="14"/>
  <c r="X96" i="14"/>
  <c r="U136" i="14"/>
  <c r="V136" i="14"/>
  <c r="W136" i="14"/>
  <c r="X136" i="14"/>
  <c r="Y136" i="14"/>
  <c r="AA136" i="14"/>
  <c r="Z136" i="14"/>
  <c r="V137" i="14"/>
  <c r="W137" i="14"/>
  <c r="X137" i="14"/>
  <c r="Y137" i="14"/>
  <c r="Z137" i="14"/>
  <c r="U137" i="14"/>
  <c r="AA137" i="14"/>
  <c r="Z42" i="14"/>
  <c r="AA42" i="14"/>
  <c r="U42" i="14"/>
  <c r="V42" i="14"/>
  <c r="W42" i="14"/>
  <c r="X42" i="14"/>
  <c r="Y42" i="14"/>
  <c r="U99" i="14"/>
  <c r="V99" i="14"/>
  <c r="Y99" i="14"/>
  <c r="W99" i="14"/>
  <c r="X99" i="14"/>
  <c r="Z99" i="14"/>
  <c r="AA99" i="14"/>
  <c r="W71" i="14"/>
  <c r="X71" i="14"/>
  <c r="Y71" i="14"/>
  <c r="Z71" i="14"/>
  <c r="AA71" i="14"/>
  <c r="U71" i="14"/>
  <c r="V71" i="14"/>
  <c r="V129" i="14"/>
  <c r="W129" i="14"/>
  <c r="X129" i="14"/>
  <c r="Y129" i="14"/>
  <c r="Z129" i="14"/>
  <c r="U129" i="14"/>
  <c r="AA129" i="14"/>
  <c r="Y49" i="14"/>
  <c r="Z49" i="14"/>
  <c r="AA49" i="14"/>
  <c r="U49" i="14"/>
  <c r="V49" i="14"/>
  <c r="W49" i="14"/>
  <c r="X49" i="14"/>
  <c r="T108" i="14"/>
  <c r="T117" i="14"/>
  <c r="T129" i="14"/>
  <c r="T116" i="14"/>
  <c r="T140" i="14"/>
  <c r="T89" i="14"/>
  <c r="T118" i="14"/>
  <c r="T60" i="14"/>
  <c r="T79" i="14"/>
  <c r="T135" i="14"/>
  <c r="T36" i="14"/>
  <c r="T82" i="14"/>
  <c r="T133" i="14"/>
  <c r="T42" i="14"/>
  <c r="T136" i="14"/>
  <c r="T61" i="14"/>
  <c r="T29" i="14"/>
  <c r="T113" i="14"/>
  <c r="T65" i="14"/>
  <c r="T37" i="14"/>
  <c r="T98" i="14"/>
  <c r="T14" i="14"/>
  <c r="T107" i="14"/>
  <c r="T45" i="14"/>
  <c r="T85" i="14"/>
  <c r="T101" i="14"/>
  <c r="T6" i="14"/>
  <c r="T9" i="14"/>
  <c r="T58" i="14"/>
  <c r="T64" i="14"/>
  <c r="T110" i="14"/>
  <c r="T30" i="14"/>
  <c r="T12" i="14"/>
  <c r="T54" i="14"/>
  <c r="T109" i="14"/>
  <c r="T57" i="14"/>
  <c r="T131" i="14"/>
  <c r="T31" i="14"/>
  <c r="T71" i="14"/>
  <c r="T40" i="14"/>
  <c r="T34" i="14"/>
  <c r="T125" i="14"/>
  <c r="T132" i="14"/>
  <c r="T112" i="14"/>
  <c r="T124" i="14"/>
  <c r="T106" i="14"/>
  <c r="T46" i="14"/>
  <c r="T134" i="14"/>
  <c r="T70" i="14"/>
  <c r="T83" i="14"/>
  <c r="T84" i="14"/>
  <c r="T33" i="14"/>
  <c r="T81" i="14"/>
  <c r="T15" i="14"/>
  <c r="T75" i="14"/>
  <c r="T63" i="14"/>
  <c r="T10" i="14"/>
  <c r="T21" i="14"/>
  <c r="T78" i="14"/>
  <c r="T137" i="14"/>
  <c r="T87" i="14"/>
  <c r="T95" i="14"/>
  <c r="T13" i="14"/>
  <c r="T90" i="14"/>
  <c r="T105" i="14"/>
  <c r="T26" i="14"/>
  <c r="T127" i="14"/>
  <c r="T100" i="14"/>
  <c r="T141" i="14"/>
  <c r="T128" i="14"/>
  <c r="T28" i="14"/>
  <c r="T66" i="14"/>
  <c r="T7" i="14"/>
  <c r="T52" i="14"/>
  <c r="T8" i="14"/>
  <c r="T16" i="14"/>
  <c r="T18" i="14"/>
  <c r="T27" i="14"/>
  <c r="T99" i="14"/>
  <c r="T139" i="14"/>
  <c r="T49" i="14"/>
  <c r="T120" i="14"/>
  <c r="T73" i="14"/>
  <c r="T19" i="14"/>
  <c r="T114" i="14"/>
  <c r="T38" i="14"/>
  <c r="T41" i="14"/>
  <c r="T59" i="14"/>
  <c r="T102" i="14"/>
  <c r="T62" i="14"/>
  <c r="T20" i="14"/>
  <c r="T96" i="14"/>
  <c r="T53" i="14"/>
  <c r="T24" i="14"/>
  <c r="T97" i="14"/>
  <c r="T44" i="14"/>
  <c r="T111" i="14"/>
  <c r="T121" i="14"/>
  <c r="T23" i="14"/>
  <c r="T138" i="14"/>
  <c r="T32" i="14"/>
  <c r="T50" i="14"/>
  <c r="T130" i="14"/>
  <c r="T17" i="14"/>
  <c r="T126" i="14"/>
  <c r="T119" i="14"/>
  <c r="T91" i="14"/>
  <c r="T43" i="14"/>
  <c r="T103" i="14"/>
  <c r="T86" i="14"/>
  <c r="T68" i="14"/>
  <c r="T56" i="14"/>
  <c r="T55" i="14"/>
  <c r="T93" i="14"/>
  <c r="T94" i="14"/>
  <c r="T67" i="14"/>
  <c r="T80" i="14"/>
  <c r="T76" i="14"/>
  <c r="T22" i="14"/>
  <c r="T88" i="14"/>
  <c r="T51" i="14"/>
  <c r="T104" i="14"/>
  <c r="T77" i="14"/>
  <c r="T122" i="14"/>
  <c r="T48" i="14"/>
  <c r="T72" i="14"/>
  <c r="T123" i="14"/>
  <c r="T92" i="14"/>
  <c r="T11" i="14"/>
  <c r="T115" i="14"/>
  <c r="T35" i="14"/>
  <c r="T25" i="14"/>
  <c r="T47" i="14"/>
  <c r="T39" i="14"/>
  <c r="T69" i="14"/>
  <c r="T74" i="14"/>
  <c r="Z4" i="14" l="1"/>
  <c r="B3" i="15" s="1"/>
  <c r="Y4" i="14"/>
  <c r="X4" i="14"/>
  <c r="B5" i="15" s="1"/>
  <c r="W4" i="14"/>
  <c r="B6" i="15" s="1"/>
  <c r="V4" i="14"/>
  <c r="T4" i="14"/>
  <c r="B9" i="15" s="1"/>
  <c r="U4" i="14"/>
  <c r="AA4" i="14"/>
  <c r="B2" i="15" s="1"/>
  <c r="B8" i="15"/>
  <c r="B4" i="15"/>
  <c r="B7" i="15"/>
  <c r="C9" i="15" l="1"/>
  <c r="C3" i="15"/>
  <c r="C5" i="15"/>
  <c r="C6" i="15"/>
  <c r="C7" i="15"/>
  <c r="C8" i="15"/>
  <c r="C4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<sst xmlns="http://schemas.openxmlformats.org/spreadsheetml/2006/main" count="1462" uniqueCount="558">
  <si>
    <t>1 </t>
  </si>
  <si>
    <t>SCP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</si>
  <si>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</si>
  <si>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</si>
  <si>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</si>
  <si>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</si>
  <si>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</si>
  <si>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</si>
  <si>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</si>
  <si>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</si>
  <si>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</si>
  <si>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</si>
  <si>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</si>
  <si>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</si>
  <si>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</si>
  <si>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</si>
  <si>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</si>
  <si>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</si>
  <si>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</si>
  <si>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</si>
  <si>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</si>
  <si>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</si>
  <si>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</si>
  <si>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</si>
  <si>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</si>
  <si>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</si>
  <si>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</si>
  <si>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</si>
  <si>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</si>
  <si>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46 </t>
  </si>
  <si>
    <t>G</t>
  </si>
  <si>
    <t>C</t>
  </si>
  <si>
    <t>B</t>
  </si>
  <si>
    <t>L</t>
  </si>
  <si>
    <t>33 </t>
  </si>
  <si>
    <t>Scale Point</t>
  </si>
  <si>
    <t>Annual Salary Value</t>
  </si>
  <si>
    <t xml:space="preserve">Number of Assignments </t>
  </si>
  <si>
    <t>Grand Total</t>
  </si>
  <si>
    <t>Curr Spt</t>
  </si>
  <si>
    <t>Curr Spt Salary</t>
  </si>
  <si>
    <t>Emp FTE</t>
  </si>
  <si>
    <t>001</t>
  </si>
  <si>
    <t>001 (FLW)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</si>
  <si>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</si>
  <si>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</si>
  <si>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</si>
  <si>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</si>
  <si>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</si>
  <si>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</si>
  <si>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</si>
  <si>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</si>
  <si>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</si>
  <si>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</si>
  <si>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</si>
  <si>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</si>
  <si>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</si>
  <si>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017</t>
  </si>
  <si>
    <t>019</t>
  </si>
  <si>
    <t>020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</si>
  <si>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</si>
  <si>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</si>
  <si>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</si>
  <si>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</si>
  <si>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</si>
  <si>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</si>
  <si>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</si>
  <si>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</si>
  <si>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</si>
  <si>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</si>
  <si>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</si>
  <si>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</si>
  <si>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</si>
  <si>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</si>
  <si>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</si>
  <si>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</si>
  <si>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</si>
  <si>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</si>
  <si>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</si>
  <si>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</si>
  <si>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</si>
  <si>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</si>
  <si>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</si>
  <si>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</si>
  <si>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</si>
  <si>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</si>
  <si>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</si>
  <si>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055</t>
  </si>
  <si>
    <t>Grade</t>
  </si>
  <si>
    <t> Salary Ranges £ per annum </t>
  </si>
  <si>
    <t>FTE</t>
  </si>
  <si>
    <t>Minimum</t>
  </si>
  <si>
    <t>Maximum</t>
  </si>
  <si>
    <t>D</t>
  </si>
  <si>
    <t>E</t>
  </si>
  <si>
    <t>F</t>
  </si>
  <si>
    <t>H</t>
  </si>
  <si>
    <t>I</t>
  </si>
  <si>
    <t>J</t>
  </si>
  <si>
    <t>K</t>
  </si>
  <si>
    <t>M</t>
  </si>
  <si>
    <t>These figures are based on 27 Local Authority Maintained schools who use our Payroll system</t>
  </si>
  <si>
    <t>Grades</t>
  </si>
  <si>
    <t>Point</t>
  </si>
  <si>
    <t>Academic</t>
  </si>
  <si>
    <t>Mentor</t>
  </si>
  <si>
    <t>NMW</t>
  </si>
  <si>
    <t>NJC</t>
  </si>
  <si>
    <t>SBC NMW &amp; Living Wage</t>
  </si>
  <si>
    <t>Grade C</t>
  </si>
  <si>
    <t>Grade D</t>
  </si>
  <si>
    <t>Grade E</t>
  </si>
  <si>
    <t>Grade F</t>
  </si>
  <si>
    <t>Grade G</t>
  </si>
  <si>
    <t>Grade H</t>
  </si>
  <si>
    <t>Grade I</t>
  </si>
  <si>
    <t>Grade J</t>
  </si>
  <si>
    <t>Grade K</t>
  </si>
  <si>
    <t>Grade L</t>
  </si>
  <si>
    <t>Grade M</t>
  </si>
  <si>
    <t xml:space="preserve">Spinal </t>
  </si>
  <si>
    <t>Annual Salary</t>
  </si>
  <si>
    <t>Spinal Point </t>
  </si>
  <si>
    <t>FTE Salary </t>
  </si>
  <si>
    <t>School</t>
  </si>
  <si>
    <t>Hrs</t>
  </si>
  <si>
    <t>BUS HILL PARK PAY SU</t>
  </si>
  <si>
    <t>PO1</t>
  </si>
  <si>
    <t>APPRE_NR</t>
  </si>
  <si>
    <t>SC2</t>
  </si>
  <si>
    <t>NL_WAGE</t>
  </si>
  <si>
    <t>SC3</t>
  </si>
  <si>
    <t>NM_WAGE</t>
  </si>
  <si>
    <t>SC4</t>
  </si>
  <si>
    <t>NN1</t>
  </si>
  <si>
    <t>SC5</t>
  </si>
  <si>
    <t>SC6</t>
  </si>
  <si>
    <t>PO2</t>
  </si>
  <si>
    <t>SCALE1A</t>
  </si>
  <si>
    <t>SC1</t>
  </si>
  <si>
    <t>SM3</t>
  </si>
  <si>
    <t>SO1</t>
  </si>
  <si>
    <t>CHASESIDE PRI PAY SU</t>
  </si>
  <si>
    <t>SM1</t>
  </si>
  <si>
    <t>SCALE1B</t>
  </si>
  <si>
    <t>SCALE1C</t>
  </si>
  <si>
    <t>DE BOHUN PAY SUS</t>
  </si>
  <si>
    <t>SM2</t>
  </si>
  <si>
    <t>SM4</t>
  </si>
  <si>
    <t>SM5</t>
  </si>
  <si>
    <t>SO2</t>
  </si>
  <si>
    <t>SUPPASST</t>
  </si>
  <si>
    <t>ELDON PRIMARY PAY SU</t>
  </si>
  <si>
    <t>EVERSLRY PAYROLL SUS</t>
  </si>
  <si>
    <t>FREEZ.ST.GEORG PAY S</t>
  </si>
  <si>
    <t>GEORGE SPICER PAY SU</t>
  </si>
  <si>
    <t>HADLEY WOOD PAY SUS</t>
  </si>
  <si>
    <t>HAZELWOOD INF PAY SU</t>
  </si>
  <si>
    <t>HAZELWOOD JUN PAY SU</t>
  </si>
  <si>
    <t>HONILANDS PAYROLL SU</t>
  </si>
  <si>
    <t>LAT ALL SAINTS PAY S</t>
  </si>
  <si>
    <t>MERRYHILL PRIM PAY S</t>
  </si>
  <si>
    <t>OAKTHORPE PAYROLL SU</t>
  </si>
  <si>
    <t>PRINC OF WALES PAY S</t>
  </si>
  <si>
    <t>RAGLAN JUNIORS PAY S</t>
  </si>
  <si>
    <t>ST.EDMUNDS PAYROLL S</t>
  </si>
  <si>
    <t>ST.GEORGE'S PAY SUS</t>
  </si>
  <si>
    <t>ST JOHN&amp;JAMES PAY SU</t>
  </si>
  <si>
    <t>ST MATTHEW'S PAY SUS</t>
  </si>
  <si>
    <t>ST MONICA'S PAY SUS</t>
  </si>
  <si>
    <t>ST PAUL'S PAYROLL SU</t>
  </si>
  <si>
    <t>SOUTHBURY PAYROLL SU</t>
  </si>
  <si>
    <t>SUFFOLKS PAYROLL SUS</t>
  </si>
  <si>
    <t>TOTTENHALL INF PAY S</t>
  </si>
  <si>
    <t>WESTGROVE PAYROLL SU</t>
  </si>
  <si>
    <t>CHACE COMM PAYROLL S</t>
  </si>
  <si>
    <t>ENFIELD COUNTY PAY S</t>
  </si>
  <si>
    <t>WINCHMORE PAYROLL SU</t>
  </si>
  <si>
    <t>HIGHLANDS PAYROLL SU</t>
  </si>
  <si>
    <t>DURANTS PAYROLL SUS</t>
  </si>
  <si>
    <t>OAKTREE PAYROLL SUS</t>
  </si>
  <si>
    <t>WAVERLEY PAYROLL SUS</t>
  </si>
  <si>
    <t>ST MICH C.OF.E PAY S</t>
  </si>
  <si>
    <t>CAPEL MANOR PRIMARY</t>
  </si>
  <si>
    <t>CARTERHATCH INFANTS</t>
  </si>
  <si>
    <t>FIRS FARM PRIMARY</t>
  </si>
  <si>
    <t>FORTY HILL PRIMARY</t>
  </si>
  <si>
    <t>GARFIELD PRIMARY</t>
  </si>
  <si>
    <t>HIGHFIELD PRIMARY</t>
  </si>
  <si>
    <t>OUR LADY OF LOURDES</t>
  </si>
  <si>
    <t>ST ANDREWS ENFIELD</t>
  </si>
  <si>
    <t>ST ANDREWS SOUTHGATE</t>
  </si>
  <si>
    <t>ST JAMES ENFIELD</t>
  </si>
  <si>
    <t>ST JOHNS ENFIELD</t>
  </si>
  <si>
    <t>ST MARYS PRIMARY</t>
  </si>
  <si>
    <t>ST MICHAELS AT BOWES</t>
  </si>
  <si>
    <t>RUSSET HOUSE</t>
  </si>
  <si>
    <t>Starks Fld Pay Susp</t>
  </si>
  <si>
    <t>SEC TUITN PAY SUSP</t>
  </si>
  <si>
    <t>Pay point</t>
  </si>
  <si>
    <t>Basic Pay rate per annum </t>
  </si>
  <si>
    <t>29 </t>
  </si>
  <si>
    <t>30 </t>
  </si>
  <si>
    <t>31 </t>
  </si>
  <si>
    <t>32 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</si>
  <si>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</si>
  <si>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</si>
  <si>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</si>
  <si>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</si>
  <si>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</si>
  <si>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</si>
  <si>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</si>
  <si>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</si>
  <si>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</si>
  <si>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</si>
  <si>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</si>
  <si>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</si>
  <si>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</si>
  <si>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</si>
  <si>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</si>
  <si>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</si>
  <si>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</si>
  <si>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</si>
  <si>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</si>
  <si>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</si>
  <si>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</si>
  <si>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</si>
  <si>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</si>
  <si>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</si>
  <si>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</si>
  <si>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</si>
  <si>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61 </t>
  </si>
  <si>
    <t>62 </t>
  </si>
  <si>
    <t>63 </t>
  </si>
  <si>
    <t>64 </t>
  </si>
  <si>
    <t>65 </t>
  </si>
  <si>
    <t>66 </t>
  </si>
  <si>
    <t>67 </t>
  </si>
  <si>
    <t>SCP</t>
  </si>
  <si>
    <t xml:space="preserve">Number of Employees </t>
  </si>
  <si>
    <t xml:space="preserve">Salary </t>
  </si>
  <si>
    <t xml:space="preserve">Apprentice </t>
  </si>
  <si>
    <t>Grade 1</t>
  </si>
  <si>
    <t>003G1</t>
  </si>
  <si>
    <t xml:space="preserve">Grade 2 </t>
  </si>
  <si>
    <t>003G2</t>
  </si>
  <si>
    <t>Grade 3</t>
  </si>
  <si>
    <t>Grade 4</t>
  </si>
  <si>
    <t>Grade 5</t>
  </si>
  <si>
    <t>Grade 6</t>
  </si>
  <si>
    <t>Grade 7</t>
  </si>
  <si>
    <t>Grade 8</t>
  </si>
  <si>
    <t>034G8</t>
  </si>
  <si>
    <t>036G8</t>
  </si>
  <si>
    <t xml:space="preserve">Grade 9 </t>
  </si>
  <si>
    <t>036G9</t>
  </si>
  <si>
    <t>YOUTH WORKER (UNQUALIFIED) PROFESSIONAL RANGE</t>
  </si>
  <si>
    <t>Annual salary</t>
  </si>
  <si>
    <t>Total FTE per unique annual salary</t>
  </si>
  <si>
    <t>Annual salary looked up from SCP</t>
  </si>
  <si>
    <t>Average pay calculation for sample of school support workers</t>
  </si>
  <si>
    <t>Total FTE per unique annual salary where salary found on scale</t>
  </si>
  <si>
    <t>Share of FTE of sample on pay point</t>
  </si>
  <si>
    <t>Mean pay for sample of school support staff</t>
  </si>
  <si>
    <t>Financial year start</t>
  </si>
  <si>
    <t>Mean pay</t>
  </si>
  <si>
    <t xml:space="preserve">FTE </t>
  </si>
  <si>
    <t>Total FTE of sample</t>
  </si>
  <si>
    <t>Lookup column number</t>
  </si>
  <si>
    <t>Concatentated list of FTE and annual salary from FOIs</t>
  </si>
  <si>
    <t>Total FTE of sample used</t>
  </si>
  <si>
    <t>Pay rise on previous year</t>
  </si>
  <si>
    <t>Sources:</t>
  </si>
  <si>
    <t>NJC 2016 &amp; 2017</t>
  </si>
  <si>
    <t>NJC 2018 &amp; 2019</t>
  </si>
  <si>
    <t>https://www.local.gov.uk/sites/default/files/documents/local-government-pay-scal-8e8.pdf</t>
  </si>
  <si>
    <t>https://www.emcouncils.gov.uk/write/LGS_Pay_2018-19.pdf</t>
  </si>
  <si>
    <t>https://www.local.gov.uk/sites/default/files/documents/LGS%20Pay%202020-21.pdf</t>
  </si>
  <si>
    <t>https://www.unison.org.uk/content/uploads/2018/07/NJC-Green-Book-18.pdf</t>
  </si>
  <si>
    <t>Old SCP</t>
  </si>
  <si>
    <t>New SCP</t>
  </si>
  <si>
    <t>NJC 2015</t>
  </si>
  <si>
    <t>NJC 2020</t>
  </si>
  <si>
    <t>NJC 2021</t>
  </si>
  <si>
    <t>https://www.local.gov.uk/sites/default/files/documents/National%20Joint%20Council%20pay%20update%2C%20Harry%20Honnor%2C%20Senior%20Adviser%20%E2%80%93%20Workforce%20and%20Negotiations%2C%20Local%20Government%20Association.pdf</t>
  </si>
  <si>
    <t>Salary per annum</t>
  </si>
  <si>
    <t>Sum of FTE</t>
  </si>
  <si>
    <t>LG Grade 01</t>
  </si>
  <si>
    <t>LG Grade 02</t>
  </si>
  <si>
    <t>LG Grade 03</t>
  </si>
  <si>
    <t>LG Grade 04</t>
  </si>
  <si>
    <t>LG Grade 05</t>
  </si>
  <si>
    <t>LG Grade 06</t>
  </si>
  <si>
    <t>LG Grade 07</t>
  </si>
  <si>
    <t>LG Grade 08</t>
  </si>
  <si>
    <t>LG Grade 09</t>
  </si>
  <si>
    <t>LG Grade 10</t>
  </si>
  <si>
    <t>LG Grade 11</t>
  </si>
  <si>
    <t>LG Grade 12</t>
  </si>
  <si>
    <t>LG Grade 14</t>
  </si>
  <si>
    <t>LG Grade 15</t>
  </si>
  <si>
    <t>Leicester</t>
  </si>
  <si>
    <t>Lambeth</t>
  </si>
  <si>
    <t>Nottinghamshire</t>
  </si>
  <si>
    <t>Lancashire</t>
  </si>
  <si>
    <t>Cornwall</t>
  </si>
  <si>
    <t>Stockton-Tees</t>
  </si>
  <si>
    <t>Enfield</t>
  </si>
  <si>
    <t>Bracknell Forest</t>
  </si>
  <si>
    <t>Rochdale</t>
  </si>
  <si>
    <t>https://www.whatdotheyknow.com/request/school_support_staff_pay_14#incoming-2073082</t>
  </si>
  <si>
    <t>Nottingham</t>
  </si>
  <si>
    <t>https://www.whatdotheyknow.com/request/school_support_staff_pay_29#incoming-2073291</t>
  </si>
  <si>
    <t>https://www.whatdotheyknow.com/request/school_support_staff_pay_16#incoming-2071842</t>
  </si>
  <si>
    <t>https://www.whatdotheyknow.com/request/school_support_staff_pay_17#incoming-2071473</t>
  </si>
  <si>
    <t>https://www.whatdotheyknow.com/request/school_support_staff_pay_12#incoming-2065610</t>
  </si>
  <si>
    <t>https://www.whatdotheyknow.com/request/school_support_staff_pay_18#incoming-2062822</t>
  </si>
  <si>
    <t>https://www.whatdotheyknow.com/request/school_support_staff_pay_28#incoming-2060768</t>
  </si>
  <si>
    <t>https://www.whatdotheyknow.com/request/school_support_staff_pay_19#incoming-2060427</t>
  </si>
  <si>
    <t>https://www.whatdotheyknow.com/request/school_support_staff_pay_13#incoming-2070773</t>
  </si>
  <si>
    <t>https://www.whatdotheyknow.com/request/school_support_staff_pay_8#incoming-1981518</t>
  </si>
  <si>
    <t>FOIs:</t>
  </si>
  <si>
    <t>Average annual pay rise</t>
  </si>
  <si>
    <t>Grade name</t>
  </si>
  <si>
    <t>Final point</t>
  </si>
  <si>
    <t>NCC A</t>
  </si>
  <si>
    <t>A1</t>
  </si>
  <si>
    <t>A2</t>
  </si>
  <si>
    <t>NCC B</t>
  </si>
  <si>
    <t>B1</t>
  </si>
  <si>
    <t>B2</t>
  </si>
  <si>
    <t>NCC C</t>
  </si>
  <si>
    <t>C1</t>
  </si>
  <si>
    <t>C2</t>
  </si>
  <si>
    <t>NCC D</t>
  </si>
  <si>
    <t>D1</t>
  </si>
  <si>
    <t>D2</t>
  </si>
  <si>
    <t>NCC E</t>
  </si>
  <si>
    <t>E1</t>
  </si>
  <si>
    <t>E2</t>
  </si>
  <si>
    <t xml:space="preserve">NCC F </t>
  </si>
  <si>
    <t>F1</t>
  </si>
  <si>
    <t>F2</t>
  </si>
  <si>
    <t xml:space="preserve">NN G </t>
  </si>
  <si>
    <t>G1</t>
  </si>
  <si>
    <t>G2</t>
  </si>
  <si>
    <t xml:space="preserve">NCC H </t>
  </si>
  <si>
    <t>H1</t>
  </si>
  <si>
    <t>H2</t>
  </si>
  <si>
    <t>NCC 1</t>
  </si>
  <si>
    <t>I1</t>
  </si>
  <si>
    <t>I2</t>
  </si>
  <si>
    <t xml:space="preserve">NCC J </t>
  </si>
  <si>
    <t>J1</t>
  </si>
  <si>
    <t>J2</t>
  </si>
  <si>
    <t xml:space="preserve">NCC K </t>
  </si>
  <si>
    <t>K2</t>
  </si>
  <si>
    <t>Deby Odyssey</t>
  </si>
  <si>
    <t>SCP 2-6</t>
  </si>
  <si>
    <t>S-CONS-0508</t>
  </si>
  <si>
    <t>S-INSP-09/12</t>
  </si>
  <si>
    <t>S-INSP-12/14</t>
  </si>
  <si>
    <t>S-PSA-0106</t>
  </si>
  <si>
    <t>S-PSA-0106+2</t>
  </si>
  <si>
    <t>S-PSB-0203</t>
  </si>
  <si>
    <t>S-PSB-0203+2</t>
  </si>
  <si>
    <t>S-PSB-0203+3</t>
  </si>
  <si>
    <t>S-PSB-0406</t>
  </si>
  <si>
    <t>S-PSB-0406+3</t>
  </si>
  <si>
    <t>S-PSB-0808+3</t>
  </si>
  <si>
    <t>S-PSB-1114+3</t>
  </si>
  <si>
    <t>TO1</t>
  </si>
  <si>
    <t>TO2</t>
  </si>
  <si>
    <t>TO3</t>
  </si>
  <si>
    <t>W00</t>
  </si>
  <si>
    <t xml:space="preserve">NOTTS CC </t>
  </si>
  <si>
    <t>Total</t>
  </si>
  <si>
    <t>Pay Table</t>
  </si>
  <si>
    <t>Level</t>
  </si>
  <si>
    <t>Salary</t>
  </si>
  <si>
    <t>A</t>
  </si>
  <si>
    <t>S‐PSA‐0106</t>
  </si>
  <si>
    <t>S‐PSB‐0203</t>
  </si>
  <si>
    <t>S‐INSP‐09/14</t>
  </si>
  <si>
    <t>T01</t>
  </si>
  <si>
    <t>T02</t>
  </si>
  <si>
    <t>T03</t>
  </si>
  <si>
    <t>NOTTS CC</t>
  </si>
  <si>
    <t>Derby Odyssey</t>
  </si>
  <si>
    <t>SCP 2‐6</t>
  </si>
  <si>
    <t>£18426 -£25295</t>
  </si>
  <si>
    <t>Grade </t>
  </si>
  <si>
    <t>Value</t>
  </si>
  <si>
    <t>ERYC01 </t>
  </si>
  <si>
    <t>ERYC01CHC </t>
  </si>
  <si>
    <t>ERYC02 </t>
  </si>
  <si>
    <t>ERYC03 </t>
  </si>
  <si>
    <t>ERYC04 </t>
  </si>
  <si>
    <t>ERYC05 </t>
  </si>
  <si>
    <t>ERYC06 </t>
  </si>
  <si>
    <t>ERYC07 </t>
  </si>
  <si>
    <t>ERYC08 </t>
  </si>
  <si>
    <t>ERYC09 </t>
  </si>
  <si>
    <t>ERYC10 </t>
  </si>
  <si>
    <t>ERYC11 </t>
  </si>
  <si>
    <t>ERYC12 </t>
  </si>
  <si>
    <t>04-09</t>
  </si>
  <si>
    <t>Academic Mentor Rates</t>
  </si>
  <si>
    <t>Per hour</t>
  </si>
  <si>
    <t>Per week</t>
  </si>
  <si>
    <t>Per month</t>
  </si>
  <si>
    <t>Annual</t>
  </si>
  <si>
    <t>Band</t>
  </si>
  <si>
    <t>No. of FTE Staff in Maintained schools</t>
  </si>
  <si>
    <t>APP</t>
  </si>
  <si>
    <t>16-17</t>
  </si>
  <si>
    <t>18-20</t>
  </si>
  <si>
    <t>21-22</t>
  </si>
  <si>
    <t>23+</t>
  </si>
  <si>
    <t>Special E</t>
  </si>
  <si>
    <t>Special D</t>
  </si>
  <si>
    <t>Special C</t>
  </si>
  <si>
    <t>Special B</t>
  </si>
  <si>
    <t>Special A</t>
  </si>
  <si>
    <t>PO6</t>
  </si>
  <si>
    <t>PO5</t>
  </si>
  <si>
    <t>PO4</t>
  </si>
  <si>
    <t>PO3</t>
  </si>
  <si>
    <t>1 &amp; 2</t>
  </si>
  <si>
    <t xml:space="preserve">FTE Salary </t>
  </si>
  <si>
    <t>FTE per grade</t>
  </si>
  <si>
    <t>NCCSCHGRA</t>
  </si>
  <si>
    <t>NCCSCA01</t>
  </si>
  <si>
    <t>NCCSCHGRB</t>
  </si>
  <si>
    <t>NCCSCB01</t>
  </si>
  <si>
    <t>NCCSCB02</t>
  </si>
  <si>
    <t>NCCSCHGRC</t>
  </si>
  <si>
    <t>NCCSCC02</t>
  </si>
  <si>
    <t>NCCSCC03</t>
  </si>
  <si>
    <t>NCCSCHGRD</t>
  </si>
  <si>
    <t>NCCSCD03</t>
  </si>
  <si>
    <t>NCCSCD04</t>
  </si>
  <si>
    <t>NCCSCHGRE</t>
  </si>
  <si>
    <t>NCCSCE05</t>
  </si>
  <si>
    <t>NCCSCHGRF</t>
  </si>
  <si>
    <t>NCCSCF06</t>
  </si>
  <si>
    <t>NCCSCF07</t>
  </si>
  <si>
    <t>NCCSCHGRG</t>
  </si>
  <si>
    <t>NCCSCG10</t>
  </si>
  <si>
    <t>NCCSCG11</t>
  </si>
  <si>
    <t>NCCSCHGRH</t>
  </si>
  <si>
    <t>NCCSCH14</t>
  </si>
  <si>
    <t>NCCSCH15</t>
  </si>
  <si>
    <t>NCCSCH16</t>
  </si>
  <si>
    <t>NCCSCH17</t>
  </si>
  <si>
    <t>NCCSCH18</t>
  </si>
  <si>
    <t>NCCSCH20</t>
  </si>
  <si>
    <t>NCCSCHGRI</t>
  </si>
  <si>
    <t>NCCSCI22</t>
  </si>
  <si>
    <t>NCCSCI24</t>
  </si>
  <si>
    <t>NCCSCI25</t>
  </si>
  <si>
    <t>NCCSCI26</t>
  </si>
  <si>
    <t>NCCSCHGRJ</t>
  </si>
  <si>
    <t>NCCSCJ27</t>
  </si>
  <si>
    <t>NCCSCJ28</t>
  </si>
  <si>
    <t>NCCSCJ29</t>
  </si>
  <si>
    <t>NCCSCJ31</t>
  </si>
  <si>
    <t>TCHQUALMAIN</t>
  </si>
  <si>
    <t>Main 6</t>
  </si>
  <si>
    <t>NCCSCHGRL</t>
  </si>
  <si>
    <t>NCCSCL37</t>
  </si>
  <si>
    <t>TEACHUPPER</t>
  </si>
  <si>
    <t>Upper 3</t>
  </si>
  <si>
    <t>NCCSCL39</t>
  </si>
  <si>
    <t>TCHLEADERSHP</t>
  </si>
  <si>
    <t>Leadership 3</t>
  </si>
  <si>
    <t>NCCSCL41</t>
  </si>
  <si>
    <t>Leadership 5</t>
  </si>
  <si>
    <t>NCCSCHGRM</t>
  </si>
  <si>
    <t>NCCSCM47</t>
  </si>
  <si>
    <t>Leadership 11</t>
  </si>
  <si>
    <t>Leadership 20</t>
  </si>
  <si>
    <t>Leadership 31</t>
  </si>
  <si>
    <t>GRADE </t>
  </si>
  <si>
    <t>VALUE </t>
  </si>
  <si>
    <t>Apprentice </t>
  </si>
  <si>
    <t>APPRENT YR01 </t>
  </si>
  <si>
    <t>APPRENT 18-20 </t>
  </si>
  <si>
    <t>APPRENT 21-22 </t>
  </si>
  <si>
    <t>APPRENT 23+ </t>
  </si>
  <si>
    <t>Grade 1 </t>
  </si>
  <si>
    <t>NJCSCP01 </t>
  </si>
  <si>
    <t>Grade 2 </t>
  </si>
  <si>
    <t>NJCSCP02 </t>
  </si>
  <si>
    <t>Grade 3 </t>
  </si>
  <si>
    <t>NJCSCP03 </t>
  </si>
  <si>
    <t>NJCSCP04 </t>
  </si>
  <si>
    <t>Grade 4 </t>
  </si>
  <si>
    <t>NJCSCP05 </t>
  </si>
  <si>
    <t>Grade 5 </t>
  </si>
  <si>
    <t>NJCSCP07 </t>
  </si>
  <si>
    <t>NJCSCP08 </t>
  </si>
  <si>
    <t>NJCSCP09 </t>
  </si>
  <si>
    <t>NJCSCP10 </t>
  </si>
  <si>
    <t>NJCSCP11 </t>
  </si>
  <si>
    <t>Grade 6 </t>
  </si>
  <si>
    <t>NJCSCP12 </t>
  </si>
  <si>
    <t>NJCSCP13 </t>
  </si>
  <si>
    <t>NJCSCP14 </t>
  </si>
  <si>
    <t>NJCSCP15 </t>
  </si>
  <si>
    <t>NJCSCP16 </t>
  </si>
  <si>
    <t>NJCSCP17 </t>
  </si>
  <si>
    <t>Grade 7 </t>
  </si>
  <si>
    <t>NJCSCP18 </t>
  </si>
  <si>
    <t>NJCSCP19 </t>
  </si>
  <si>
    <t>NJCSCP20 </t>
  </si>
  <si>
    <t>NJCSCP21 </t>
  </si>
  <si>
    <t>NJCSCP22 </t>
  </si>
  <si>
    <t>NJCSCP23 </t>
  </si>
  <si>
    <t>Grade 8 </t>
  </si>
  <si>
    <t>NJCSCP24 </t>
  </si>
  <si>
    <t>NJCSCP25 </t>
  </si>
  <si>
    <t>NJCSCP26 </t>
  </si>
  <si>
    <t>NJCSCP27 </t>
  </si>
  <si>
    <t>NJCSCP28 </t>
  </si>
  <si>
    <t>Grade 9 </t>
  </si>
  <si>
    <t>NJCSCP29 </t>
  </si>
  <si>
    <t>NJCSCP31 </t>
  </si>
  <si>
    <t>Grade 10 </t>
  </si>
  <si>
    <t>NJCSCP34 </t>
  </si>
  <si>
    <t>NJCSCP35 </t>
  </si>
  <si>
    <t>Grade 12 </t>
  </si>
  <si>
    <t>NJCSCP45 </t>
  </si>
  <si>
    <t>Please note, where there are blanks in the FTE column, this is due to low numbers in that grade and we have obscured the numbers to preserve anonymity</t>
  </si>
  <si>
    <t>WCC Apprentice</t>
  </si>
  <si>
    <t>Scale Q</t>
  </si>
  <si>
    <t>Scale P</t>
  </si>
  <si>
    <t>Scale N</t>
  </si>
  <si>
    <t>Scale M</t>
  </si>
  <si>
    <t>Scale L</t>
  </si>
  <si>
    <t>Scale K</t>
  </si>
  <si>
    <t>Scale J</t>
  </si>
  <si>
    <t>Scale I</t>
  </si>
  <si>
    <t>Scale H</t>
  </si>
  <si>
    <t>Scale G</t>
  </si>
  <si>
    <t>Scale F</t>
  </si>
  <si>
    <t>Scale E</t>
  </si>
  <si>
    <t>Scale D</t>
  </si>
  <si>
    <t>Scale C</t>
  </si>
  <si>
    <t>Scale B</t>
  </si>
  <si>
    <t>Scale A</t>
  </si>
  <si>
    <t>OLP TUPE Manager</t>
  </si>
  <si>
    <t>OLP TUPE Deputy</t>
  </si>
  <si>
    <t>Apprentice Schools</t>
  </si>
  <si>
    <t>AH12</t>
  </si>
  <si>
    <t>Academic Mentor</t>
  </si>
  <si>
    <t>FTE Total</t>
  </si>
  <si>
    <t>Minimum Grade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</si>
</sst>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&quot;£&quot;#,##0"/>
    <numFmt numFmtId="166" formatCode="_-* #,##0_-;\-* #,##0_-;_-* &quot;-&quot;??_-;_-@_-"/>
    <numFmt numFmtId="167" formatCode="0.0"/>
    <numFmt numFmtId="168" formatCode="_-* #,##0.0_-;\-* #,##0.0_-;_-* &quot;-&quot;??_-;_-@_-"/>
    <numFmt numFmtId="169" formatCode="000"/>
    <numFmt numFmtId="170" formatCode="0.0%"/>
    <numFmt numFmtId="171" formatCode="0.00000000000000%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.9499999999999993"/>
      <color rgb="FF000000"/>
      <name val="Arial"/>
      <family val="2"/>
    </font>
    <font>
      <sz val="9.949999999999999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name val="Geneva"/>
    </font>
    <font>
      <b/>
      <sz val="12"/>
      <color theme="1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1F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7F7F7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5" fillId="0" borderId="0"/>
    <xf numFmtId="43" fontId="4" fillId="0" borderId="0" applyFont="0" applyFill="0" applyBorder="0" applyAlignment="0" applyProtection="0"/>
    <xf numFmtId="0" fontId="6" fillId="0" borderId="0"/>
    <xf numFmtId="0" fontId="13" fillId="0" borderId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4" fillId="0" borderId="0"/>
  </cellStyleXfs>
  <cellXfs count="206">
    <xf numFmtId="0" fontId="0" fillId="0" borderId="0" xfId="0"/>
    <xf numFmtId="6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7" fillId="0" borderId="0" xfId="8" applyFont="1"/>
    <xf numFmtId="2" fontId="7" fillId="0" borderId="0" xfId="8" applyNumberFormat="1" applyFo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167" fontId="0" fillId="0" borderId="2" xfId="0" applyNumberFormat="1" applyBorder="1"/>
    <xf numFmtId="0" fontId="2" fillId="0" borderId="0" xfId="0" applyFont="1"/>
    <xf numFmtId="4" fontId="0" fillId="0" borderId="0" xfId="0" applyNumberForma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2" fontId="0" fillId="0" borderId="0" xfId="0" applyNumberFormat="1"/>
    <xf numFmtId="168" fontId="0" fillId="0" borderId="0" xfId="1" applyNumberFormat="1" applyFont="1"/>
    <xf numFmtId="166" fontId="0" fillId="0" borderId="0" xfId="1" applyNumberFormat="1" applyFont="1"/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horizontal="right" vertical="center" wrapText="1"/>
    </xf>
    <xf numFmtId="6" fontId="12" fillId="0" borderId="1" xfId="0" applyNumberFormat="1" applyFont="1" applyBorder="1" applyAlignment="1">
      <alignment horizontal="right" vertical="center" wrapText="1"/>
    </xf>
    <xf numFmtId="0" fontId="13" fillId="0" borderId="0" xfId="9"/>
    <xf numFmtId="0" fontId="14" fillId="0" borderId="2" xfId="9" applyFont="1" applyBorder="1"/>
    <xf numFmtId="0" fontId="13" fillId="0" borderId="2" xfId="9" applyBorder="1" applyAlignment="1">
      <alignment horizontal="center"/>
    </xf>
    <xf numFmtId="0" fontId="13" fillId="0" borderId="2" xfId="9" applyBorder="1"/>
    <xf numFmtId="164" fontId="13" fillId="0" borderId="2" xfId="9" applyNumberFormat="1" applyBorder="1" applyAlignment="1">
      <alignment horizontal="right"/>
    </xf>
    <xf numFmtId="164" fontId="13" fillId="0" borderId="2" xfId="9" applyNumberFormat="1" applyBorder="1"/>
    <xf numFmtId="169" fontId="13" fillId="0" borderId="2" xfId="9" applyNumberFormat="1" applyBorder="1" applyAlignment="1">
      <alignment horizontal="center"/>
    </xf>
    <xf numFmtId="164" fontId="13" fillId="0" borderId="2" xfId="9" applyNumberForma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10" applyNumberFormat="1" applyFont="1"/>
    <xf numFmtId="164" fontId="0" fillId="0" borderId="0" xfId="0" applyNumberFormat="1"/>
    <xf numFmtId="168" fontId="7" fillId="0" borderId="0" xfId="1" applyNumberFormat="1" applyFont="1"/>
    <xf numFmtId="165" fontId="7" fillId="0" borderId="0" xfId="8" applyNumberFormat="1" applyFont="1"/>
    <xf numFmtId="14" fontId="2" fillId="0" borderId="0" xfId="0" applyNumberFormat="1" applyFont="1"/>
    <xf numFmtId="0" fontId="2" fillId="0" borderId="0" xfId="0" applyFont="1" applyAlignment="1">
      <alignment vertical="top" wrapText="1"/>
    </xf>
    <xf numFmtId="0" fontId="0" fillId="0" borderId="0" xfId="0" applyFont="1"/>
    <xf numFmtId="15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17" fillId="0" borderId="0" xfId="11"/>
    <xf numFmtId="171" fontId="0" fillId="0" borderId="0" xfId="0" applyNumberFormat="1"/>
    <xf numFmtId="10" fontId="0" fillId="0" borderId="0" xfId="1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8" fillId="3" borderId="7" xfId="0" applyFont="1" applyFill="1" applyBorder="1" applyAlignment="1">
      <alignment vertical="center"/>
    </xf>
    <xf numFmtId="0" fontId="18" fillId="3" borderId="8" xfId="0" applyFont="1" applyFill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3" fillId="0" borderId="4" xfId="9" applyBorder="1" applyAlignment="1">
      <alignment horizontal="center" vertical="center"/>
    </xf>
    <xf numFmtId="0" fontId="13" fillId="0" borderId="6" xfId="9" applyBorder="1" applyAlignment="1">
      <alignment horizontal="center" vertical="center"/>
    </xf>
    <xf numFmtId="0" fontId="13" fillId="0" borderId="5" xfId="9" applyBorder="1" applyAlignment="1">
      <alignment horizontal="center" vertical="center"/>
    </xf>
    <xf numFmtId="0" fontId="13" fillId="0" borderId="2" xfId="9" applyBorder="1" applyAlignment="1">
      <alignment horizontal="center" vertical="center"/>
    </xf>
    <xf numFmtId="0" fontId="13" fillId="0" borderId="4" xfId="9" applyBorder="1" applyAlignment="1">
      <alignment horizontal="center"/>
    </xf>
    <xf numFmtId="0" fontId="13" fillId="0" borderId="6" xfId="9" applyBorder="1" applyAlignment="1">
      <alignment horizontal="center"/>
    </xf>
    <xf numFmtId="0" fontId="13" fillId="0" borderId="5" xfId="9" applyBorder="1" applyAlignment="1">
      <alignment horizontal="center"/>
    </xf>
    <xf numFmtId="49" fontId="14" fillId="2" borderId="2" xfId="9" applyNumberFormat="1" applyFont="1" applyFill="1" applyBorder="1" applyAlignment="1">
      <alignment horizontal="center" vertical="center" wrapText="1"/>
    </xf>
    <xf numFmtId="0" fontId="0" fillId="0" borderId="11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2" fillId="0" borderId="13" xfId="0" applyFont="1" applyBorder="1"/>
    <xf numFmtId="0" fontId="2" fillId="4" borderId="2" xfId="0" applyFont="1" applyFill="1" applyBorder="1" applyAlignment="1">
      <alignment horizontal="center"/>
    </xf>
    <xf numFmtId="17" fontId="2" fillId="4" borderId="2" xfId="0" applyNumberFormat="1" applyFont="1" applyFill="1" applyBorder="1" applyAlignment="1">
      <alignment horizontal="center"/>
    </xf>
    <xf numFmtId="0" fontId="0" fillId="5" borderId="2" xfId="0" applyFill="1" applyBorder="1"/>
    <xf numFmtId="0" fontId="0" fillId="0" borderId="4" xfId="0" applyBorder="1"/>
    <xf numFmtId="0" fontId="0" fillId="0" borderId="14" xfId="0" applyBorder="1"/>
    <xf numFmtId="164" fontId="0" fillId="0" borderId="15" xfId="0" applyNumberFormat="1" applyBorder="1"/>
    <xf numFmtId="0" fontId="0" fillId="0" borderId="5" xfId="0" applyBorder="1"/>
    <xf numFmtId="0" fontId="0" fillId="0" borderId="6" xfId="0" applyBorder="1"/>
    <xf numFmtId="164" fontId="0" fillId="0" borderId="13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6" fontId="20" fillId="0" borderId="1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right" vertical="center" wrapText="1"/>
    </xf>
    <xf numFmtId="0" fontId="19" fillId="0" borderId="16" xfId="0" applyFont="1" applyBorder="1" applyAlignment="1">
      <alignment horizontal="righ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16" fontId="0" fillId="0" borderId="0" xfId="0" quotePrefix="1" applyNumberFormat="1"/>
    <xf numFmtId="0" fontId="5" fillId="0" borderId="0" xfId="5" applyFont="1"/>
    <xf numFmtId="2" fontId="21" fillId="0" borderId="17" xfId="5" applyNumberFormat="1" applyFont="1" applyBorder="1" applyAlignment="1">
      <alignment horizontal="center"/>
    </xf>
    <xf numFmtId="7" fontId="21" fillId="0" borderId="17" xfId="5" applyNumberFormat="1" applyFont="1" applyBorder="1" applyAlignment="1">
      <alignment horizontal="center"/>
    </xf>
    <xf numFmtId="164" fontId="21" fillId="0" borderId="18" xfId="5" applyNumberFormat="1" applyFont="1" applyBorder="1" applyAlignment="1">
      <alignment horizontal="center"/>
    </xf>
    <xf numFmtId="164" fontId="22" fillId="0" borderId="18" xfId="5" applyNumberFormat="1" applyFont="1" applyBorder="1" applyAlignment="1">
      <alignment horizontal="center" vertical="center" wrapText="1"/>
    </xf>
    <xf numFmtId="5" fontId="23" fillId="0" borderId="19" xfId="5" applyNumberFormat="1" applyFont="1" applyBorder="1" applyAlignment="1">
      <alignment horizontal="center" vertical="center" wrapText="1"/>
    </xf>
    <xf numFmtId="0" fontId="22" fillId="0" borderId="19" xfId="12" applyFont="1" applyBorder="1" applyAlignment="1">
      <alignment horizontal="center" vertical="center"/>
    </xf>
    <xf numFmtId="0" fontId="22" fillId="0" borderId="20" xfId="12" applyFont="1" applyBorder="1" applyAlignment="1">
      <alignment horizontal="center" vertical="center" wrapText="1"/>
    </xf>
    <xf numFmtId="0" fontId="22" fillId="0" borderId="21" xfId="12" applyFont="1" applyBorder="1" applyAlignment="1">
      <alignment horizontal="center" vertical="center" wrapText="1"/>
    </xf>
    <xf numFmtId="2" fontId="21" fillId="0" borderId="22" xfId="5" applyNumberFormat="1" applyFont="1" applyBorder="1" applyAlignment="1">
      <alignment horizontal="center"/>
    </xf>
    <xf numFmtId="7" fontId="21" fillId="0" borderId="22" xfId="5" applyNumberFormat="1" applyFont="1" applyBorder="1" applyAlignment="1">
      <alignment horizontal="center"/>
    </xf>
    <xf numFmtId="164" fontId="21" fillId="0" borderId="5" xfId="5" applyNumberFormat="1" applyFont="1" applyBorder="1" applyAlignment="1">
      <alignment horizontal="center"/>
    </xf>
    <xf numFmtId="164" fontId="22" fillId="0" borderId="5" xfId="5" applyNumberFormat="1" applyFont="1" applyBorder="1" applyAlignment="1">
      <alignment horizontal="center" vertical="center" wrapText="1"/>
    </xf>
    <xf numFmtId="5" fontId="23" fillId="0" borderId="5" xfId="5" applyNumberFormat="1" applyFont="1" applyBorder="1" applyAlignment="1">
      <alignment horizontal="center" vertical="center" wrapText="1"/>
    </xf>
    <xf numFmtId="0" fontId="22" fillId="0" borderId="5" xfId="12" applyFont="1" applyBorder="1" applyAlignment="1">
      <alignment horizontal="center" vertical="center"/>
    </xf>
    <xf numFmtId="0" fontId="22" fillId="0" borderId="23" xfId="12" applyFont="1" applyBorder="1" applyAlignment="1">
      <alignment horizontal="center" vertical="center" wrapText="1"/>
    </xf>
    <xf numFmtId="0" fontId="22" fillId="0" borderId="24" xfId="12" applyFont="1" applyBorder="1" applyAlignment="1">
      <alignment horizontal="center" vertical="center" wrapText="1"/>
    </xf>
    <xf numFmtId="165" fontId="23" fillId="0" borderId="25" xfId="5" applyNumberFormat="1" applyFont="1" applyBorder="1" applyAlignment="1">
      <alignment horizontal="center" vertical="center" wrapText="1"/>
    </xf>
    <xf numFmtId="165" fontId="23" fillId="0" borderId="26" xfId="5" applyNumberFormat="1" applyFont="1" applyBorder="1" applyAlignment="1">
      <alignment horizontal="center" vertical="center" wrapText="1"/>
    </xf>
    <xf numFmtId="44" fontId="23" fillId="0" borderId="26" xfId="5" applyNumberFormat="1" applyFont="1" applyBorder="1" applyAlignment="1">
      <alignment horizontal="center" vertical="center" wrapText="1"/>
    </xf>
    <xf numFmtId="165" fontId="23" fillId="0" borderId="27" xfId="5" applyNumberFormat="1" applyFont="1" applyBorder="1" applyAlignment="1">
      <alignment horizontal="center" vertical="center" wrapText="1"/>
    </xf>
    <xf numFmtId="0" fontId="23" fillId="0" borderId="26" xfId="5" applyFont="1" applyBorder="1" applyAlignment="1">
      <alignment horizontal="center" vertical="center" wrapText="1"/>
    </xf>
    <xf numFmtId="0" fontId="23" fillId="0" borderId="26" xfId="5" applyFont="1" applyBorder="1" applyAlignment="1">
      <alignment horizontal="center" vertical="center" wrapText="1"/>
    </xf>
    <xf numFmtId="0" fontId="23" fillId="0" borderId="28" xfId="5" applyFont="1" applyBorder="1" applyAlignment="1">
      <alignment horizontal="center" vertical="center" wrapText="1"/>
    </xf>
    <xf numFmtId="0" fontId="22" fillId="0" borderId="19" xfId="12" applyFont="1" applyBorder="1" applyAlignment="1">
      <alignment horizontal="center" vertical="center"/>
    </xf>
    <xf numFmtId="0" fontId="22" fillId="0" borderId="29" xfId="12" applyFont="1" applyBorder="1" applyAlignment="1">
      <alignment horizontal="center" vertical="center"/>
    </xf>
    <xf numFmtId="5" fontId="23" fillId="0" borderId="2" xfId="5" applyNumberFormat="1" applyFont="1" applyBorder="1" applyAlignment="1">
      <alignment horizontal="center" vertical="center" wrapText="1"/>
    </xf>
    <xf numFmtId="0" fontId="22" fillId="0" borderId="2" xfId="12" applyFont="1" applyBorder="1" applyAlignment="1">
      <alignment horizontal="center" vertical="center"/>
    </xf>
    <xf numFmtId="0" fontId="22" fillId="0" borderId="2" xfId="12" applyFont="1" applyBorder="1" applyAlignment="1">
      <alignment horizontal="center" vertical="center"/>
    </xf>
    <xf numFmtId="0" fontId="22" fillId="0" borderId="30" xfId="12" applyFont="1" applyBorder="1" applyAlignment="1">
      <alignment horizontal="center" vertical="center"/>
    </xf>
    <xf numFmtId="0" fontId="22" fillId="0" borderId="5" xfId="12" applyFont="1" applyBorder="1" applyAlignment="1">
      <alignment horizontal="center" vertical="center"/>
    </xf>
    <xf numFmtId="0" fontId="22" fillId="0" borderId="31" xfId="12" applyFont="1" applyBorder="1" applyAlignment="1">
      <alignment horizontal="center" vertical="center"/>
    </xf>
    <xf numFmtId="0" fontId="21" fillId="0" borderId="0" xfId="5" applyFont="1"/>
    <xf numFmtId="2" fontId="21" fillId="0" borderId="32" xfId="5" applyNumberFormat="1" applyFont="1" applyBorder="1" applyAlignment="1">
      <alignment horizontal="center"/>
    </xf>
    <xf numFmtId="7" fontId="21" fillId="0" borderId="32" xfId="5" applyNumberFormat="1" applyFont="1" applyBorder="1" applyAlignment="1">
      <alignment horizontal="center"/>
    </xf>
    <xf numFmtId="164" fontId="21" fillId="0" borderId="19" xfId="5" applyNumberFormat="1" applyFont="1" applyBorder="1" applyAlignment="1">
      <alignment horizontal="center"/>
    </xf>
    <xf numFmtId="164" fontId="22" fillId="0" borderId="19" xfId="5" applyNumberFormat="1" applyFont="1" applyBorder="1" applyAlignment="1">
      <alignment horizontal="center" vertical="center" wrapText="1"/>
    </xf>
    <xf numFmtId="165" fontId="23" fillId="0" borderId="19" xfId="5" applyNumberFormat="1" applyFont="1" applyBorder="1" applyAlignment="1">
      <alignment horizontal="center" vertical="center" wrapText="1"/>
    </xf>
    <xf numFmtId="2" fontId="21" fillId="0" borderId="33" xfId="5" applyNumberFormat="1" applyFont="1" applyBorder="1" applyAlignment="1">
      <alignment horizontal="center"/>
    </xf>
    <xf numFmtId="7" fontId="21" fillId="0" borderId="33" xfId="5" applyNumberFormat="1" applyFont="1" applyBorder="1" applyAlignment="1">
      <alignment horizontal="center"/>
    </xf>
    <xf numFmtId="164" fontId="21" fillId="0" borderId="2" xfId="5" applyNumberFormat="1" applyFont="1" applyBorder="1" applyAlignment="1">
      <alignment horizontal="center"/>
    </xf>
    <xf numFmtId="164" fontId="22" fillId="0" borderId="2" xfId="5" applyNumberFormat="1" applyFont="1" applyBorder="1" applyAlignment="1">
      <alignment horizontal="center" vertical="center" wrapText="1"/>
    </xf>
    <xf numFmtId="165" fontId="23" fillId="0" borderId="2" xfId="5" applyNumberFormat="1" applyFont="1" applyBorder="1" applyAlignment="1">
      <alignment horizontal="center" vertical="center" wrapText="1"/>
    </xf>
    <xf numFmtId="164" fontId="21" fillId="0" borderId="32" xfId="5" applyNumberFormat="1" applyFont="1" applyBorder="1" applyAlignment="1">
      <alignment horizontal="center"/>
    </xf>
    <xf numFmtId="165" fontId="25" fillId="0" borderId="19" xfId="5" applyNumberFormat="1" applyFont="1" applyBorder="1" applyAlignment="1">
      <alignment horizontal="center"/>
    </xf>
    <xf numFmtId="0" fontId="22" fillId="0" borderId="19" xfId="5" applyFont="1" applyBorder="1" applyAlignment="1">
      <alignment horizontal="center" vertical="center" wrapText="1"/>
    </xf>
    <xf numFmtId="164" fontId="21" fillId="0" borderId="33" xfId="5" applyNumberFormat="1" applyFont="1" applyBorder="1" applyAlignment="1">
      <alignment horizontal="center"/>
    </xf>
    <xf numFmtId="165" fontId="25" fillId="0" borderId="2" xfId="5" applyNumberFormat="1" applyFont="1" applyBorder="1" applyAlignment="1">
      <alignment horizontal="center"/>
    </xf>
    <xf numFmtId="0" fontId="22" fillId="0" borderId="2" xfId="5" applyFont="1" applyBorder="1" applyAlignment="1">
      <alignment horizontal="center" vertical="center" wrapText="1"/>
    </xf>
    <xf numFmtId="165" fontId="23" fillId="0" borderId="2" xfId="5" applyNumberFormat="1" applyFont="1" applyBorder="1" applyAlignment="1">
      <alignment horizontal="center"/>
    </xf>
    <xf numFmtId="0" fontId="22" fillId="0" borderId="2" xfId="5" applyFont="1" applyBorder="1" applyAlignment="1">
      <alignment horizontal="center" vertical="center"/>
    </xf>
    <xf numFmtId="0" fontId="22" fillId="0" borderId="30" xfId="5" applyFont="1" applyBorder="1" applyAlignment="1">
      <alignment horizontal="center" vertical="center"/>
    </xf>
    <xf numFmtId="164" fontId="21" fillId="0" borderId="22" xfId="5" applyNumberFormat="1" applyFont="1" applyBorder="1" applyAlignment="1">
      <alignment horizontal="center"/>
    </xf>
    <xf numFmtId="165" fontId="25" fillId="0" borderId="5" xfId="5" applyNumberFormat="1" applyFont="1" applyBorder="1" applyAlignment="1">
      <alignment horizontal="center"/>
    </xf>
    <xf numFmtId="0" fontId="22" fillId="0" borderId="5" xfId="5" applyFont="1" applyBorder="1" applyAlignment="1">
      <alignment horizontal="center" vertical="center" wrapText="1"/>
    </xf>
    <xf numFmtId="0" fontId="22" fillId="0" borderId="5" xfId="5" applyFont="1" applyBorder="1" applyAlignment="1">
      <alignment horizontal="center" vertical="center"/>
    </xf>
    <xf numFmtId="0" fontId="22" fillId="0" borderId="31" xfId="5" applyFont="1" applyBorder="1" applyAlignment="1">
      <alignment horizontal="center" vertical="center"/>
    </xf>
    <xf numFmtId="165" fontId="23" fillId="0" borderId="5" xfId="5" applyNumberFormat="1" applyFont="1" applyBorder="1" applyAlignment="1">
      <alignment horizontal="center"/>
    </xf>
    <xf numFmtId="164" fontId="21" fillId="0" borderId="19" xfId="5" applyNumberFormat="1" applyFont="1" applyBorder="1" applyAlignment="1">
      <alignment horizontal="center" vertical="center"/>
    </xf>
    <xf numFmtId="0" fontId="22" fillId="0" borderId="34" xfId="5" applyFont="1" applyBorder="1" applyAlignment="1">
      <alignment horizontal="center" vertical="center" wrapText="1"/>
    </xf>
    <xf numFmtId="0" fontId="22" fillId="0" borderId="19" xfId="5" applyFont="1" applyBorder="1" applyAlignment="1">
      <alignment horizontal="center" vertical="center" wrapText="1"/>
    </xf>
    <xf numFmtId="0" fontId="22" fillId="0" borderId="29" xfId="5" applyFont="1" applyBorder="1" applyAlignment="1">
      <alignment horizontal="center" vertical="center" wrapText="1"/>
    </xf>
    <xf numFmtId="164" fontId="21" fillId="0" borderId="2" xfId="5" applyNumberFormat="1" applyFont="1" applyBorder="1" applyAlignment="1">
      <alignment horizontal="center" vertical="center"/>
    </xf>
    <xf numFmtId="0" fontId="22" fillId="0" borderId="14" xfId="5" applyFont="1" applyBorder="1" applyAlignment="1">
      <alignment horizontal="center" vertical="center" wrapText="1"/>
    </xf>
    <xf numFmtId="0" fontId="22" fillId="0" borderId="2" xfId="5" applyFont="1" applyBorder="1" applyAlignment="1">
      <alignment horizontal="center" vertical="center" wrapText="1"/>
    </xf>
    <xf numFmtId="0" fontId="22" fillId="0" borderId="30" xfId="5" applyFont="1" applyBorder="1" applyAlignment="1">
      <alignment horizontal="center" vertical="center" wrapText="1"/>
    </xf>
    <xf numFmtId="0" fontId="22" fillId="0" borderId="30" xfId="5" applyFont="1" applyBorder="1" applyAlignment="1">
      <alignment horizontal="center" vertical="center" wrapText="1"/>
    </xf>
    <xf numFmtId="0" fontId="21" fillId="0" borderId="14" xfId="5" applyFont="1" applyBorder="1" applyAlignment="1">
      <alignment horizontal="center"/>
    </xf>
    <xf numFmtId="0" fontId="21" fillId="0" borderId="30" xfId="5" applyFont="1" applyBorder="1" applyAlignment="1">
      <alignment horizontal="center"/>
    </xf>
    <xf numFmtId="2" fontId="21" fillId="0" borderId="33" xfId="5" applyNumberFormat="1" applyFont="1" applyBorder="1" applyAlignment="1">
      <alignment horizontal="center" vertical="center"/>
    </xf>
    <xf numFmtId="164" fontId="21" fillId="0" borderId="33" xfId="5" applyNumberFormat="1" applyFont="1" applyBorder="1" applyAlignment="1">
      <alignment horizontal="center" vertical="center"/>
    </xf>
    <xf numFmtId="165" fontId="25" fillId="0" borderId="2" xfId="5" applyNumberFormat="1" applyFont="1" applyBorder="1" applyAlignment="1">
      <alignment horizontal="center" vertical="center"/>
    </xf>
    <xf numFmtId="165" fontId="23" fillId="0" borderId="2" xfId="5" applyNumberFormat="1" applyFont="1" applyBorder="1" applyAlignment="1">
      <alignment horizontal="center" vertical="center"/>
    </xf>
    <xf numFmtId="2" fontId="21" fillId="0" borderId="22" xfId="5" applyNumberFormat="1" applyFont="1" applyBorder="1" applyAlignment="1">
      <alignment horizontal="center" vertical="center"/>
    </xf>
    <xf numFmtId="164" fontId="21" fillId="0" borderId="22" xfId="5" applyNumberFormat="1" applyFont="1" applyBorder="1" applyAlignment="1">
      <alignment horizontal="center" vertical="center"/>
    </xf>
    <xf numFmtId="164" fontId="21" fillId="0" borderId="5" xfId="5" applyNumberFormat="1" applyFont="1" applyBorder="1" applyAlignment="1">
      <alignment horizontal="center" vertical="center"/>
    </xf>
    <xf numFmtId="165" fontId="25" fillId="0" borderId="5" xfId="5" applyNumberFormat="1" applyFont="1" applyBorder="1" applyAlignment="1">
      <alignment horizontal="center" vertical="center"/>
    </xf>
    <xf numFmtId="0" fontId="22" fillId="0" borderId="35" xfId="5" applyFont="1" applyBorder="1" applyAlignment="1">
      <alignment horizontal="center" vertical="center" wrapText="1"/>
    </xf>
    <xf numFmtId="0" fontId="22" fillId="0" borderId="36" xfId="5" applyFont="1" applyBorder="1" applyAlignment="1">
      <alignment horizontal="center" vertical="center" wrapText="1"/>
    </xf>
    <xf numFmtId="0" fontId="22" fillId="0" borderId="31" xfId="5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center"/>
    </xf>
    <xf numFmtId="168" fontId="2" fillId="0" borderId="11" xfId="1" applyNumberFormat="1" applyFont="1" applyBorder="1"/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/>
    <xf numFmtId="0" fontId="2" fillId="0" borderId="11" xfId="0" applyFont="1" applyBorder="1" applyAlignment="1"/>
    <xf numFmtId="0" fontId="2" fillId="0" borderId="11" xfId="0" applyFont="1" applyBorder="1" applyAlignment="1">
      <alignment horizontal="right"/>
    </xf>
    <xf numFmtId="165" fontId="2" fillId="0" borderId="11" xfId="0" applyNumberFormat="1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/>
    <xf numFmtId="0" fontId="0" fillId="0" borderId="0" xfId="0" applyBorder="1"/>
    <xf numFmtId="0" fontId="2" fillId="0" borderId="0" xfId="0" applyFont="1" applyBorder="1" applyAlignment="1"/>
    <xf numFmtId="165" fontId="2" fillId="0" borderId="0" xfId="0" applyNumberFormat="1" applyFont="1" applyBorder="1"/>
    <xf numFmtId="0" fontId="2" fillId="0" borderId="0" xfId="0" applyFont="1" applyAlignment="1">
      <alignment vertical="center" wrapText="1"/>
    </xf>
    <xf numFmtId="0" fontId="27" fillId="2" borderId="0" xfId="9" applyFont="1" applyFill="1" applyAlignment="1">
      <alignment horizontal="left"/>
    </xf>
    <xf numFmtId="167" fontId="27" fillId="2" borderId="40" xfId="9" applyNumberFormat="1" applyFont="1" applyFill="1" applyBorder="1" applyAlignment="1">
      <alignment horizontal="right"/>
    </xf>
    <xf numFmtId="164" fontId="27" fillId="2" borderId="40" xfId="9" applyNumberFormat="1" applyFont="1" applyFill="1" applyBorder="1" applyAlignment="1">
      <alignment horizontal="left"/>
    </xf>
    <xf numFmtId="49" fontId="27" fillId="2" borderId="40" xfId="9" applyNumberFormat="1" applyFont="1" applyFill="1" applyBorder="1" applyAlignment="1">
      <alignment horizontal="left"/>
    </xf>
    <xf numFmtId="49" fontId="26" fillId="6" borderId="40" xfId="9" applyNumberFormat="1" applyFont="1" applyFill="1" applyBorder="1" applyAlignment="1">
      <alignment horizontal="left"/>
    </xf>
    <xf numFmtId="49" fontId="26" fillId="2" borderId="39" xfId="9" applyNumberFormat="1" applyFont="1" applyFill="1" applyBorder="1" applyAlignment="1">
      <alignment wrapText="1"/>
    </xf>
    <xf numFmtId="49" fontId="26" fillId="2" borderId="12" xfId="9" applyNumberFormat="1" applyFont="1" applyFill="1" applyBorder="1" applyAlignment="1">
      <alignment wrapText="1"/>
    </xf>
    <xf numFmtId="49" fontId="26" fillId="2" borderId="38" xfId="9" applyNumberFormat="1" applyFont="1" applyFill="1" applyBorder="1" applyAlignment="1">
      <alignment wrapText="1"/>
    </xf>
    <xf numFmtId="49" fontId="26" fillId="2" borderId="35" xfId="9" applyNumberFormat="1" applyFont="1" applyFill="1" applyBorder="1" applyAlignment="1">
      <alignment wrapText="1"/>
    </xf>
    <xf numFmtId="49" fontId="26" fillId="2" borderId="11" xfId="9" applyNumberFormat="1" applyFont="1" applyFill="1" applyBorder="1" applyAlignment="1">
      <alignment wrapText="1"/>
    </xf>
    <xf numFmtId="49" fontId="26" fillId="2" borderId="37" xfId="9" applyNumberFormat="1" applyFont="1" applyFill="1" applyBorder="1" applyAlignment="1">
      <alignment wrapText="1"/>
    </xf>
  </cellXfs>
  <cellStyles count="13">
    <cellStyle name="Comma" xfId="1" builtinId="3"/>
    <cellStyle name="Comma 2" xfId="3" xr:uid="{50008D76-F30E-4B2C-AE46-42BBAE5C3DD9}"/>
    <cellStyle name="Comma 4" xfId="7" xr:uid="{FB54881A-1C6F-46FC-ADB4-E0534C8944EB}"/>
    <cellStyle name="Hyperlink" xfId="11" builtinId="8"/>
    <cellStyle name="Normal" xfId="0" builtinId="0"/>
    <cellStyle name="Normal 2" xfId="8" xr:uid="{7D386F5D-1A25-4620-8A55-A41CCA49D806}"/>
    <cellStyle name="Normal 2 2" xfId="5" xr:uid="{7CFB5DD5-89BD-4306-B6A6-2CE1A543A2BC}"/>
    <cellStyle name="Normal 3" xfId="9" xr:uid="{E2964758-ACE9-4655-8708-9E5325CC24CE}"/>
    <cellStyle name="Normal 5" xfId="6" xr:uid="{AD661E6F-3C73-4C7C-B104-D70F7583CA17}"/>
    <cellStyle name="Normal_Sheet1" xfId="12" xr:uid="{4E748FAF-C8D7-4941-9C73-79A0EC37E3C0}"/>
    <cellStyle name="Percent" xfId="10" builtinId="5"/>
    <cellStyle name="Percent 2" xfId="2" xr:uid="{01EDB538-40AC-4D5E-AE1F-268AB9AC0A10}"/>
    <cellStyle name="Percent 4" xfId="4" xr:uid="{9FC94408-EE64-49DC-BF3E-47F43E370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47625</xdr:rowOff>
    </xdr:from>
    <xdr:to>
      <xdr:col>19</xdr:col>
      <xdr:colOff>208930</xdr:colOff>
      <xdr:row>41</xdr:row>
      <xdr:rowOff>18077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F04D1-CFE9-4AE4-B100-3045FA69C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47625"/>
          <a:ext cx="4961905" cy="7780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wby/Downloads/Request%20No.8000904%20Hard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dotheyknow.com/request/school_support_staff_pay_13" TargetMode="External"/><Relationship Id="rId13" Type="http://schemas.openxmlformats.org/officeDocument/2006/relationships/hyperlink" Target="https://www.whatdotheyknow.com/request/school_support_staff_pay_28" TargetMode="External"/><Relationship Id="rId3" Type="http://schemas.openxmlformats.org/officeDocument/2006/relationships/hyperlink" Target="https://www.emcouncils.gov.uk/write/LGS_Pay_2018-19.pdf" TargetMode="External"/><Relationship Id="rId7" Type="http://schemas.openxmlformats.org/officeDocument/2006/relationships/hyperlink" Target="https://www.whatdotheyknow.com/request/school_support_staff_pay_29" TargetMode="External"/><Relationship Id="rId12" Type="http://schemas.openxmlformats.org/officeDocument/2006/relationships/hyperlink" Target="https://www.whatdotheyknow.com/request/school_support_staff_pay_19" TargetMode="External"/><Relationship Id="rId2" Type="http://schemas.openxmlformats.org/officeDocument/2006/relationships/hyperlink" Target="https://www.local.gov.uk/sites/default/files/documents/LGS%20Pay%202020-21.pdf" TargetMode="External"/><Relationship Id="rId1" Type="http://schemas.openxmlformats.org/officeDocument/2006/relationships/hyperlink" Target="https://www.local.gov.uk/sites/default/files/documents/National%20Joint%20Council%20pay%20update%2C%20Harry%20Honnor%2C%20Senior%20Adviser%20%E2%80%93%20Workforce%20and%20Negotiations%2C%20Local%20Government%20Association.pdf" TargetMode="External"/><Relationship Id="rId6" Type="http://schemas.openxmlformats.org/officeDocument/2006/relationships/hyperlink" Target="https://www.whatdotheyknow.com/request/school_support_staff_pay_14" TargetMode="External"/><Relationship Id="rId11" Type="http://schemas.openxmlformats.org/officeDocument/2006/relationships/hyperlink" Target="https://www.whatdotheyknow.com/request/school_support_staff_pay_18" TargetMode="External"/><Relationship Id="rId5" Type="http://schemas.openxmlformats.org/officeDocument/2006/relationships/hyperlink" Target="https://www.unison.org.uk/content/uploads/2018/07/NJC-Green-Book-18.pdf" TargetMode="External"/><Relationship Id="rId15" Type="http://schemas.openxmlformats.org/officeDocument/2006/relationships/hyperlink" Target="https://www.whatdotheyknow.com/request/school_support_staff_pay_16" TargetMode="External"/><Relationship Id="rId10" Type="http://schemas.openxmlformats.org/officeDocument/2006/relationships/hyperlink" Target="https://www.whatdotheyknow.com/request/school_support_staff_pay_12" TargetMode="External"/><Relationship Id="rId4" Type="http://schemas.openxmlformats.org/officeDocument/2006/relationships/hyperlink" Target="https://www.local.gov.uk/sites/default/files/documents/local-government-pay-scal-8e8.pdf" TargetMode="External"/><Relationship Id="rId9" Type="http://schemas.openxmlformats.org/officeDocument/2006/relationships/hyperlink" Target="https://www.whatdotheyknow.com/request/school_support_staff_pay_8" TargetMode="External"/><Relationship Id="rId14" Type="http://schemas.openxmlformats.org/officeDocument/2006/relationships/hyperlink" Target="https://www.whatdotheyknow.com/request/school_support_staff_pay_1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643D-72EB-4EDA-B136-369CE94314E9}">
  <dimension ref="A1:D9"/>
  <sheetViews>
    <sheetView tabSelected="1" workbookViewId="0">
      <selection activeCell="C3" sqref="C3"/>
    </sheetView>
  </sheetViews>
  <sheetFormatPr defaultRowHeight="15"/>
  <cols>
    <col min="1" max="2" width="15.7109375" customWidth="1"/>
    <col min="3" max="3" width="14.7109375" bestFit="1" customWidth="1"/>
    <col min="4" max="4" width="20.42578125" bestFit="1" customWidth="1"/>
  </cols>
  <sheetData>
    <row r="1" spans="1:4" ht="46.5" customHeight="1">
      <c r="A1" s="57" t="s">
        <v>264</v>
      </c>
      <c r="B1" s="57" t="s">
        <v>263</v>
      </c>
      <c r="C1" s="57" t="s">
        <v>322</v>
      </c>
    </row>
    <row r="2" spans="1:4">
      <c r="A2" s="3">
        <v>42095</v>
      </c>
      <c r="B2" s="2">
        <f>HLOOKUP(A2,Calculations!$T$3:$AA$4,2,0)</f>
        <v>19888.552004142501</v>
      </c>
    </row>
    <row r="3" spans="1:4">
      <c r="A3" s="3">
        <v>42461</v>
      </c>
      <c r="B3" s="2">
        <f>HLOOKUP(A3,Calculations!$T$3:$AA$4,2,0)</f>
        <v>20157.975698971637</v>
      </c>
      <c r="C3" s="50">
        <f>B3/B2-1</f>
        <v>1.3546672214901356E-2</v>
      </c>
    </row>
    <row r="4" spans="1:4">
      <c r="A4" s="3">
        <v>42826</v>
      </c>
      <c r="B4" s="2">
        <f>HLOOKUP(A4,Calculations!$T$3:$AA$4,2,0)</f>
        <v>20418.771426904666</v>
      </c>
      <c r="C4" s="50">
        <f t="shared" ref="C4:C9" si="0">B4/B3-1</f>
        <v>1.2937595115085632E-2</v>
      </c>
    </row>
    <row r="5" spans="1:4">
      <c r="A5" s="3">
        <v>43191</v>
      </c>
      <c r="B5" s="2">
        <f>HLOOKUP(A5,Calculations!$T$3:$AA$4,2,0)</f>
        <v>21165.950311704644</v>
      </c>
      <c r="C5" s="50">
        <f t="shared" si="0"/>
        <v>3.6592744449622572E-2</v>
      </c>
    </row>
    <row r="6" spans="1:4">
      <c r="A6" s="3">
        <v>43556</v>
      </c>
      <c r="B6" s="2">
        <f>HLOOKUP(A6,Calculations!$T$3:$AA$4,2,0)</f>
        <v>21939.305128602326</v>
      </c>
      <c r="C6" s="50">
        <f t="shared" si="0"/>
        <v>3.6537684607055976E-2</v>
      </c>
    </row>
    <row r="7" spans="1:4">
      <c r="A7" s="3">
        <v>43922</v>
      </c>
      <c r="B7" s="2">
        <f>HLOOKUP(A7,Calculations!$T$3:$AA$4,2,0)</f>
        <v>22542.688760539375</v>
      </c>
      <c r="C7" s="50">
        <f t="shared" si="0"/>
        <v>2.7502403945802945E-2</v>
      </c>
      <c r="D7" s="49"/>
    </row>
    <row r="8" spans="1:4">
      <c r="A8" s="3">
        <v>44287</v>
      </c>
      <c r="B8" s="2">
        <f>HLOOKUP(A8,Calculations!$T$3:$AA$4,2,0)</f>
        <v>22942.301258684365</v>
      </c>
      <c r="C8" s="50">
        <f t="shared" si="0"/>
        <v>1.7726922568549464E-2</v>
      </c>
    </row>
    <row r="9" spans="1:4">
      <c r="A9" s="3">
        <v>44652</v>
      </c>
      <c r="B9" s="2">
        <f>HLOOKUP(A9,Calculations!$T$3:$AA$4,2,0)</f>
        <v>22942.301258684365</v>
      </c>
      <c r="C9" s="50">
        <f t="shared" si="0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A074-4A50-41D0-9F14-92C136EC8E7C}">
  <dimension ref="A1:AA477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1.7109375" customWidth="1"/>
    <col min="2" max="2" width="21.5703125" customWidth="1"/>
    <col min="5" max="6" width="18" customWidth="1"/>
    <col min="7" max="17" width="12" customWidth="1"/>
    <col min="18" max="19" width="20.85546875" customWidth="1"/>
    <col min="20" max="27" width="12" customWidth="1"/>
  </cols>
  <sheetData>
    <row r="1" spans="1:27" ht="15" hidden="1" customHeight="1">
      <c r="E1" s="58" t="s">
        <v>268</v>
      </c>
      <c r="F1" s="58"/>
      <c r="G1">
        <v>1</v>
      </c>
      <c r="H1">
        <f>G1+1</f>
        <v>2</v>
      </c>
      <c r="I1">
        <f t="shared" ref="I1:M1" si="0">H1+1</f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v>8</v>
      </c>
    </row>
    <row r="2" spans="1:27" ht="45" customHeight="1">
      <c r="A2" s="59" t="s">
        <v>269</v>
      </c>
      <c r="B2" s="59"/>
      <c r="G2" s="60" t="s">
        <v>259</v>
      </c>
      <c r="H2" s="60"/>
      <c r="I2" s="60"/>
      <c r="J2" s="60"/>
      <c r="K2" s="60"/>
      <c r="L2" s="60"/>
      <c r="M2" s="60"/>
      <c r="N2" s="60"/>
      <c r="O2" s="52"/>
      <c r="P2" s="52"/>
      <c r="Q2" s="36"/>
      <c r="T2" s="60" t="s">
        <v>260</v>
      </c>
      <c r="U2" s="60"/>
      <c r="V2" s="60"/>
      <c r="W2" s="60"/>
      <c r="X2" s="60"/>
      <c r="Y2" s="60"/>
      <c r="Z2" s="60"/>
      <c r="AA2" s="60"/>
    </row>
    <row r="3" spans="1:27" ht="29.25" customHeight="1">
      <c r="A3" s="42" t="s">
        <v>266</v>
      </c>
      <c r="B3" s="42" t="s">
        <v>36</v>
      </c>
      <c r="E3" s="194"/>
      <c r="F3" s="194"/>
      <c r="G3" s="41">
        <f>'Pay scales'!B2</f>
        <v>44652</v>
      </c>
      <c r="H3" s="41">
        <f>'Pay scales'!C2</f>
        <v>44287</v>
      </c>
      <c r="I3" s="41">
        <f>'Pay scales'!D2</f>
        <v>43922</v>
      </c>
      <c r="J3" s="41">
        <f>'Pay scales'!E2</f>
        <v>43556</v>
      </c>
      <c r="K3" s="41">
        <f>'Pay scales'!F2</f>
        <v>43191</v>
      </c>
      <c r="L3" s="41">
        <f>'Pay scales'!G2</f>
        <v>42826</v>
      </c>
      <c r="M3" s="41">
        <f>'Pay scales'!H2</f>
        <v>42461</v>
      </c>
      <c r="N3" s="41">
        <f>'Pay scales'!I2</f>
        <v>42095</v>
      </c>
      <c r="O3" s="41"/>
      <c r="P3" s="41"/>
      <c r="Q3" s="3"/>
      <c r="R3" s="194"/>
      <c r="S3" s="194"/>
      <c r="T3" s="41">
        <f>G3</f>
        <v>44652</v>
      </c>
      <c r="U3" s="41">
        <f>H3</f>
        <v>44287</v>
      </c>
      <c r="V3" s="41">
        <f>I3</f>
        <v>43922</v>
      </c>
      <c r="W3" s="41">
        <f>J3</f>
        <v>43556</v>
      </c>
      <c r="X3" s="41">
        <f>K3</f>
        <v>43191</v>
      </c>
      <c r="Y3" s="41">
        <f>L3</f>
        <v>42826</v>
      </c>
      <c r="Z3" s="41">
        <f>M3</f>
        <v>42461</v>
      </c>
      <c r="AA3" s="41">
        <f>N3</f>
        <v>42095</v>
      </c>
    </row>
    <row r="4" spans="1:27" ht="29.25" customHeight="1">
      <c r="A4" s="180"/>
      <c r="B4" s="180"/>
      <c r="C4" s="181" t="s">
        <v>267</v>
      </c>
      <c r="D4" s="181"/>
      <c r="E4" s="182">
        <f>SUM(E6:E100000)</f>
        <v>26123.995716846912</v>
      </c>
      <c r="F4" s="183"/>
      <c r="G4" s="184"/>
      <c r="H4" s="184"/>
      <c r="I4" s="184"/>
      <c r="J4" s="184"/>
      <c r="K4" s="184"/>
      <c r="L4" s="184"/>
      <c r="M4" s="184"/>
      <c r="N4" s="72"/>
      <c r="O4" s="72"/>
      <c r="P4" s="185" t="s">
        <v>270</v>
      </c>
      <c r="Q4" s="185"/>
      <c r="R4" s="182">
        <f>SUM(R6:R141)</f>
        <v>25362.487116846914</v>
      </c>
      <c r="S4" s="186" t="s">
        <v>265</v>
      </c>
      <c r="T4" s="187">
        <f>SUM(T6:T99999)</f>
        <v>22942.301258684365</v>
      </c>
      <c r="U4" s="187">
        <f t="shared" ref="U4:AA4" si="1">SUM(U6:U99999)</f>
        <v>22942.301258684365</v>
      </c>
      <c r="V4" s="187">
        <f t="shared" si="1"/>
        <v>22542.688760539375</v>
      </c>
      <c r="W4" s="187">
        <f t="shared" si="1"/>
        <v>21939.305128602326</v>
      </c>
      <c r="X4" s="187">
        <f t="shared" si="1"/>
        <v>21165.950311704644</v>
      </c>
      <c r="Y4" s="187">
        <f t="shared" si="1"/>
        <v>20418.771426904666</v>
      </c>
      <c r="Z4" s="187">
        <f t="shared" si="1"/>
        <v>20157.975698971637</v>
      </c>
      <c r="AA4" s="187">
        <f t="shared" si="1"/>
        <v>19888.552004142501</v>
      </c>
    </row>
    <row r="5" spans="1:27" ht="29.25" customHeight="1">
      <c r="A5" s="188"/>
      <c r="B5" s="188"/>
      <c r="C5" s="189"/>
      <c r="D5" s="189"/>
      <c r="E5" s="194" t="s">
        <v>258</v>
      </c>
      <c r="F5" s="194" t="s">
        <v>257</v>
      </c>
      <c r="G5" s="190"/>
      <c r="H5" s="190"/>
      <c r="I5" s="190"/>
      <c r="J5" s="190"/>
      <c r="K5" s="190"/>
      <c r="L5" s="190"/>
      <c r="M5" s="190"/>
      <c r="N5" s="191"/>
      <c r="O5" s="191"/>
      <c r="P5" s="192"/>
      <c r="Q5" s="192"/>
      <c r="R5" s="194" t="s">
        <v>261</v>
      </c>
      <c r="S5" s="194" t="s">
        <v>262</v>
      </c>
      <c r="T5" s="193"/>
      <c r="U5" s="193"/>
      <c r="V5" s="193"/>
      <c r="W5" s="193"/>
      <c r="X5" s="193"/>
      <c r="Y5" s="193"/>
      <c r="Z5" s="193"/>
      <c r="AA5" s="193"/>
    </row>
    <row r="6" spans="1:27">
      <c r="A6" s="20">
        <v>55.38</v>
      </c>
      <c r="B6" s="2">
        <v>17842</v>
      </c>
      <c r="E6" s="20">
        <f>SUMIF(B:B,F6,A:A)</f>
        <v>16.778200000000002</v>
      </c>
      <c r="F6" s="2" cm="1">
        <f t="array" ref="F6:F238">_xlfn._xlws.SORT(_xlfn.UNIQUE(B6:B100001))</f>
        <v>9279.8642857142859</v>
      </c>
      <c r="G6" s="2">
        <f>IF(ISERROR(VLOOKUP($F6,'Pay scales'!$B$3:$AB$61,G$1,1)),0,VLOOKUP($F6,'Pay scales'!$B$3:$AB$61,G$1,1))</f>
        <v>0</v>
      </c>
      <c r="H6" s="2">
        <f>IF(ISERROR(VLOOKUP($F6,'Pay scales'!$B$3:$AB$61,H$1,1)),0,VLOOKUP($F6,'Pay scales'!$B$3:$AB$61,H$1,1))</f>
        <v>0</v>
      </c>
      <c r="I6" s="2">
        <f>IF(ISERROR(VLOOKUP($F6,'Pay scales'!$B$3:$AB$61,I$1,1)),0,VLOOKUP($F6,'Pay scales'!$B$3:$AB$61,I$1,1))</f>
        <v>0</v>
      </c>
      <c r="J6" s="2">
        <f>IF(ISERROR(VLOOKUP($F6,'Pay scales'!$B$3:$AB$61,J$1,1)),0,VLOOKUP($F6,'Pay scales'!$B$3:$AB$61,J$1,1))</f>
        <v>0</v>
      </c>
      <c r="K6" s="2">
        <f>IF(ISERROR(VLOOKUP($F6,'Pay scales'!$B$3:$AB$61,K$1,1)),0,VLOOKUP($F6,'Pay scales'!$B$3:$AB$61,K$1,1))</f>
        <v>0</v>
      </c>
      <c r="L6" s="2">
        <f>IF(ISERROR(VLOOKUP($F6,'Pay scales'!$B$3:$AB$61,L$1,1)),0,VLOOKUP($F6,'Pay scales'!$B$3:$AB$61,L$1,1))</f>
        <v>0</v>
      </c>
      <c r="M6" s="2">
        <f>IF(ISERROR(VLOOKUP($F6,'Pay scales'!$B$3:$AB$61,M$1,1)),0,VLOOKUP($F6,'Pay scales'!$B$3:$AB$61,M$1,1))</f>
        <v>0</v>
      </c>
      <c r="N6" s="2">
        <f>IF(ISERROR(VLOOKUP($F6,'Pay scales'!$B$3:$AB$61,N$1,1)),0,VLOOKUP($F6,'Pay scales'!$B$3:$AB$61,N$1,1))</f>
        <v>0</v>
      </c>
      <c r="O6" s="2"/>
      <c r="P6" s="2"/>
      <c r="R6" s="20">
        <f>IF(N6=0,0,E6)</f>
        <v>0</v>
      </c>
      <c r="S6" s="37">
        <f>R6/R$4</f>
        <v>0</v>
      </c>
      <c r="T6" s="38">
        <f t="shared" ref="T6:T37" si="2">$S6*G6</f>
        <v>0</v>
      </c>
      <c r="U6" s="38">
        <f t="shared" ref="U6:U37" si="3">$S6*H6</f>
        <v>0</v>
      </c>
      <c r="V6" s="38">
        <f t="shared" ref="V6:V37" si="4">$S6*I6</f>
        <v>0</v>
      </c>
      <c r="W6" s="38">
        <f t="shared" ref="W6:W37" si="5">$S6*J6</f>
        <v>0</v>
      </c>
      <c r="X6" s="38">
        <f t="shared" ref="X6:X37" si="6">$S6*K6</f>
        <v>0</v>
      </c>
      <c r="Y6" s="38">
        <f t="shared" ref="Y6:Y37" si="7">$S6*L6</f>
        <v>0</v>
      </c>
      <c r="Z6" s="38">
        <f t="shared" ref="Z6:Z37" si="8">$S6*M6</f>
        <v>0</v>
      </c>
      <c r="AA6" s="38">
        <f t="shared" ref="AA6:AA37" si="9">$S6*N6</f>
        <v>0</v>
      </c>
    </row>
    <row r="7" spans="1:27">
      <c r="A7" s="20">
        <v>384.08</v>
      </c>
      <c r="B7" s="2">
        <v>18198</v>
      </c>
      <c r="E7" s="20">
        <f>SUMIF(B:B,F7,A:A)</f>
        <v>5.7052000000000005</v>
      </c>
      <c r="F7" s="2">
        <v>13177.021428571428</v>
      </c>
      <c r="G7" s="2">
        <f>IF(ISERROR(VLOOKUP($F7,'Pay scales'!$B$3:$AB$61,G$1,1)),0,VLOOKUP($F7,'Pay scales'!$B$3:$AB$61,G$1,1))</f>
        <v>0</v>
      </c>
      <c r="H7" s="2">
        <f>IF(ISERROR(VLOOKUP($F7,'Pay scales'!$B$3:$AB$61,H$1,1)),0,VLOOKUP($F7,'Pay scales'!$B$3:$AB$61,H$1,1))</f>
        <v>0</v>
      </c>
      <c r="I7" s="2">
        <f>IF(ISERROR(VLOOKUP($F7,'Pay scales'!$B$3:$AB$61,I$1,1)),0,VLOOKUP($F7,'Pay scales'!$B$3:$AB$61,I$1,1))</f>
        <v>0</v>
      </c>
      <c r="J7" s="2">
        <f>IF(ISERROR(VLOOKUP($F7,'Pay scales'!$B$3:$AB$61,J$1,1)),0,VLOOKUP($F7,'Pay scales'!$B$3:$AB$61,J$1,1))</f>
        <v>0</v>
      </c>
      <c r="K7" s="2">
        <f>IF(ISERROR(VLOOKUP($F7,'Pay scales'!$B$3:$AB$61,K$1,1)),0,VLOOKUP($F7,'Pay scales'!$B$3:$AB$61,K$1,1))</f>
        <v>0</v>
      </c>
      <c r="L7" s="2">
        <f>IF(ISERROR(VLOOKUP($F7,'Pay scales'!$B$3:$AB$61,L$1,1)),0,VLOOKUP($F7,'Pay scales'!$B$3:$AB$61,L$1,1))</f>
        <v>0</v>
      </c>
      <c r="M7" s="2">
        <f>IF(ISERROR(VLOOKUP($F7,'Pay scales'!$B$3:$AB$61,M$1,1)),0,VLOOKUP($F7,'Pay scales'!$B$3:$AB$61,M$1,1))</f>
        <v>0</v>
      </c>
      <c r="N7" s="2">
        <f>IF(ISERROR(VLOOKUP($F7,'Pay scales'!$B$3:$AB$61,N$1,1)),0,VLOOKUP($F7,'Pay scales'!$B$3:$AB$61,N$1,1))</f>
        <v>0</v>
      </c>
      <c r="O7" s="2"/>
      <c r="P7" s="2"/>
      <c r="R7" s="20">
        <f t="shared" ref="R7:R70" si="10">IF(N7=0,0,E7)</f>
        <v>0</v>
      </c>
      <c r="S7" s="37">
        <f>R7/R$4</f>
        <v>0</v>
      </c>
      <c r="T7" s="38">
        <f t="shared" si="2"/>
        <v>0</v>
      </c>
      <c r="U7" s="38">
        <f t="shared" si="3"/>
        <v>0</v>
      </c>
      <c r="V7" s="38">
        <f t="shared" si="4"/>
        <v>0</v>
      </c>
      <c r="W7" s="38">
        <f t="shared" si="5"/>
        <v>0</v>
      </c>
      <c r="X7" s="38">
        <f t="shared" si="6"/>
        <v>0</v>
      </c>
      <c r="Y7" s="38">
        <f t="shared" si="7"/>
        <v>0</v>
      </c>
      <c r="Z7" s="38">
        <f t="shared" si="8"/>
        <v>0</v>
      </c>
      <c r="AA7" s="38">
        <f t="shared" si="9"/>
        <v>0</v>
      </c>
    </row>
    <row r="8" spans="1:27">
      <c r="A8" s="20">
        <v>1</v>
      </c>
      <c r="B8" s="2">
        <v>18328</v>
      </c>
      <c r="E8" s="20">
        <f>SUMIF(B:B,F8,A:A)</f>
        <v>8.0078000000000014</v>
      </c>
      <c r="F8" s="2">
        <v>17710.842857142856</v>
      </c>
      <c r="G8" s="2">
        <f>IF(ISERROR(VLOOKUP($F8,'Pay scales'!$B$3:$AB$61,G$1,1)),0,VLOOKUP($F8,'Pay scales'!$B$3:$AB$61,G$1,1))</f>
        <v>0</v>
      </c>
      <c r="H8" s="2">
        <f>IF(ISERROR(VLOOKUP($F8,'Pay scales'!$B$3:$AB$61,H$1,1)),0,VLOOKUP($F8,'Pay scales'!$B$3:$AB$61,H$1,1))</f>
        <v>0</v>
      </c>
      <c r="I8" s="2">
        <f>IF(ISERROR(VLOOKUP($F8,'Pay scales'!$B$3:$AB$61,I$1,1)),0,VLOOKUP($F8,'Pay scales'!$B$3:$AB$61,I$1,1))</f>
        <v>0</v>
      </c>
      <c r="J8" s="2">
        <f>IF(ISERROR(VLOOKUP($F8,'Pay scales'!$B$3:$AB$61,J$1,1)),0,VLOOKUP($F8,'Pay scales'!$B$3:$AB$61,J$1,1))</f>
        <v>0</v>
      </c>
      <c r="K8" s="2">
        <f>IF(ISERROR(VLOOKUP($F8,'Pay scales'!$B$3:$AB$61,K$1,1)),0,VLOOKUP($F8,'Pay scales'!$B$3:$AB$61,K$1,1))</f>
        <v>0</v>
      </c>
      <c r="L8" s="2">
        <f>IF(ISERROR(VLOOKUP($F8,'Pay scales'!$B$3:$AB$61,L$1,1)),0,VLOOKUP($F8,'Pay scales'!$B$3:$AB$61,L$1,1))</f>
        <v>0</v>
      </c>
      <c r="M8" s="2">
        <f>IF(ISERROR(VLOOKUP($F8,'Pay scales'!$B$3:$AB$61,M$1,1)),0,VLOOKUP($F8,'Pay scales'!$B$3:$AB$61,M$1,1))</f>
        <v>0</v>
      </c>
      <c r="N8" s="2">
        <f>IF(ISERROR(VLOOKUP($F8,'Pay scales'!$B$3:$AB$61,N$1,1)),0,VLOOKUP($F8,'Pay scales'!$B$3:$AB$61,N$1,1))</f>
        <v>0</v>
      </c>
      <c r="O8" s="2"/>
      <c r="P8" s="2"/>
      <c r="R8" s="20">
        <f t="shared" si="10"/>
        <v>0</v>
      </c>
      <c r="S8" s="37">
        <f>R8/R$4</f>
        <v>0</v>
      </c>
      <c r="T8" s="38">
        <f t="shared" si="2"/>
        <v>0</v>
      </c>
      <c r="U8" s="38">
        <f t="shared" si="3"/>
        <v>0</v>
      </c>
      <c r="V8" s="38">
        <f t="shared" si="4"/>
        <v>0</v>
      </c>
      <c r="W8" s="38">
        <f t="shared" si="5"/>
        <v>0</v>
      </c>
      <c r="X8" s="38">
        <f t="shared" si="6"/>
        <v>0</v>
      </c>
      <c r="Y8" s="38">
        <f t="shared" si="7"/>
        <v>0</v>
      </c>
      <c r="Z8" s="38">
        <f t="shared" si="8"/>
        <v>0</v>
      </c>
      <c r="AA8" s="38">
        <f t="shared" si="9"/>
        <v>0</v>
      </c>
    </row>
    <row r="9" spans="1:27">
      <c r="A9" s="20">
        <v>0.76</v>
      </c>
      <c r="B9" s="2">
        <v>18328.21</v>
      </c>
      <c r="E9" s="20">
        <f>SUMIF(B:B,F9,A:A)</f>
        <v>55.38</v>
      </c>
      <c r="F9" s="2">
        <v>17842</v>
      </c>
      <c r="G9" s="2">
        <f>IF(ISERROR(VLOOKUP($F9,'Pay scales'!$B$3:$AB$61,G$1,1)),0,VLOOKUP($F9,'Pay scales'!$B$3:$AB$61,G$1,1))</f>
        <v>0</v>
      </c>
      <c r="H9" s="2">
        <f>IF(ISERROR(VLOOKUP($F9,'Pay scales'!$B$3:$AB$61,H$1,1)),0,VLOOKUP($F9,'Pay scales'!$B$3:$AB$61,H$1,1))</f>
        <v>0</v>
      </c>
      <c r="I9" s="2">
        <f>IF(ISERROR(VLOOKUP($F9,'Pay scales'!$B$3:$AB$61,I$1,1)),0,VLOOKUP($F9,'Pay scales'!$B$3:$AB$61,I$1,1))</f>
        <v>0</v>
      </c>
      <c r="J9" s="2">
        <f>IF(ISERROR(VLOOKUP($F9,'Pay scales'!$B$3:$AB$61,J$1,1)),0,VLOOKUP($F9,'Pay scales'!$B$3:$AB$61,J$1,1))</f>
        <v>0</v>
      </c>
      <c r="K9" s="2">
        <f>IF(ISERROR(VLOOKUP($F9,'Pay scales'!$B$3:$AB$61,K$1,1)),0,VLOOKUP($F9,'Pay scales'!$B$3:$AB$61,K$1,1))</f>
        <v>0</v>
      </c>
      <c r="L9" s="2">
        <f>IF(ISERROR(VLOOKUP($F9,'Pay scales'!$B$3:$AB$61,L$1,1)),0,VLOOKUP($F9,'Pay scales'!$B$3:$AB$61,L$1,1))</f>
        <v>0</v>
      </c>
      <c r="M9" s="2">
        <f>IF(ISERROR(VLOOKUP($F9,'Pay scales'!$B$3:$AB$61,M$1,1)),0,VLOOKUP($F9,'Pay scales'!$B$3:$AB$61,M$1,1))</f>
        <v>0</v>
      </c>
      <c r="N9" s="2">
        <f>IF(ISERROR(VLOOKUP($F9,'Pay scales'!$B$3:$AB$61,N$1,1)),0,VLOOKUP($F9,'Pay scales'!$B$3:$AB$61,N$1,1))</f>
        <v>0</v>
      </c>
      <c r="O9" s="2"/>
      <c r="P9" s="2"/>
      <c r="R9" s="20">
        <f t="shared" si="10"/>
        <v>0</v>
      </c>
      <c r="S9" s="37">
        <f>R9/R$4</f>
        <v>0</v>
      </c>
      <c r="T9" s="38">
        <f t="shared" si="2"/>
        <v>0</v>
      </c>
      <c r="U9" s="38">
        <f t="shared" si="3"/>
        <v>0</v>
      </c>
      <c r="V9" s="38">
        <f t="shared" si="4"/>
        <v>0</v>
      </c>
      <c r="W9" s="38">
        <f t="shared" si="5"/>
        <v>0</v>
      </c>
      <c r="X9" s="38">
        <f t="shared" si="6"/>
        <v>0</v>
      </c>
      <c r="Y9" s="38">
        <f t="shared" si="7"/>
        <v>0</v>
      </c>
      <c r="Z9" s="38">
        <f t="shared" si="8"/>
        <v>0</v>
      </c>
      <c r="AA9" s="38">
        <f t="shared" si="9"/>
        <v>0</v>
      </c>
    </row>
    <row r="10" spans="1:27">
      <c r="A10" s="20">
        <v>32</v>
      </c>
      <c r="B10" s="2">
        <v>18333</v>
      </c>
      <c r="E10" s="20">
        <f>SUMIF(B:B,F10,A:A)</f>
        <v>384.08</v>
      </c>
      <c r="F10" s="2">
        <v>18198</v>
      </c>
      <c r="G10" s="2">
        <f>IF(ISERROR(VLOOKUP($F10,'Pay scales'!$B$3:$AB$61,G$1,1)),0,VLOOKUP($F10,'Pay scales'!$B$3:$AB$61,G$1,1))</f>
        <v>0</v>
      </c>
      <c r="H10" s="2">
        <f>IF(ISERROR(VLOOKUP($F10,'Pay scales'!$B$3:$AB$61,H$1,1)),0,VLOOKUP($F10,'Pay scales'!$B$3:$AB$61,H$1,1))</f>
        <v>0</v>
      </c>
      <c r="I10" s="2">
        <f>IF(ISERROR(VLOOKUP($F10,'Pay scales'!$B$3:$AB$61,I$1,1)),0,VLOOKUP($F10,'Pay scales'!$B$3:$AB$61,I$1,1))</f>
        <v>0</v>
      </c>
      <c r="J10" s="2">
        <f>IF(ISERROR(VLOOKUP($F10,'Pay scales'!$B$3:$AB$61,J$1,1)),0,VLOOKUP($F10,'Pay scales'!$B$3:$AB$61,J$1,1))</f>
        <v>0</v>
      </c>
      <c r="K10" s="2">
        <f>IF(ISERROR(VLOOKUP($F10,'Pay scales'!$B$3:$AB$61,K$1,1)),0,VLOOKUP($F10,'Pay scales'!$B$3:$AB$61,K$1,1))</f>
        <v>0</v>
      </c>
      <c r="L10" s="2">
        <f>IF(ISERROR(VLOOKUP($F10,'Pay scales'!$B$3:$AB$61,L$1,1)),0,VLOOKUP($F10,'Pay scales'!$B$3:$AB$61,L$1,1))</f>
        <v>0</v>
      </c>
      <c r="M10" s="2">
        <f>IF(ISERROR(VLOOKUP($F10,'Pay scales'!$B$3:$AB$61,M$1,1)),0,VLOOKUP($F10,'Pay scales'!$B$3:$AB$61,M$1,1))</f>
        <v>0</v>
      </c>
      <c r="N10" s="2">
        <f>IF(ISERROR(VLOOKUP($F10,'Pay scales'!$B$3:$AB$61,N$1,1)),0,VLOOKUP($F10,'Pay scales'!$B$3:$AB$61,N$1,1))</f>
        <v>0</v>
      </c>
      <c r="O10" s="2"/>
      <c r="P10" s="2"/>
      <c r="R10" s="20">
        <f t="shared" si="10"/>
        <v>0</v>
      </c>
      <c r="S10" s="37">
        <f>R10/R$4</f>
        <v>0</v>
      </c>
      <c r="T10" s="38">
        <f t="shared" si="2"/>
        <v>0</v>
      </c>
      <c r="U10" s="38">
        <f t="shared" si="3"/>
        <v>0</v>
      </c>
      <c r="V10" s="38">
        <f t="shared" si="4"/>
        <v>0</v>
      </c>
      <c r="W10" s="38">
        <f t="shared" si="5"/>
        <v>0</v>
      </c>
      <c r="X10" s="38">
        <f t="shared" si="6"/>
        <v>0</v>
      </c>
      <c r="Y10" s="38">
        <f t="shared" si="7"/>
        <v>0</v>
      </c>
      <c r="Z10" s="38">
        <f t="shared" si="8"/>
        <v>0</v>
      </c>
      <c r="AA10" s="38">
        <f t="shared" si="9"/>
        <v>0</v>
      </c>
    </row>
    <row r="11" spans="1:27">
      <c r="A11" s="20">
        <v>3</v>
      </c>
      <c r="B11" s="2">
        <v>18333</v>
      </c>
      <c r="E11" s="20">
        <f>SUMIF(B:B,F11,A:A)</f>
        <v>1</v>
      </c>
      <c r="F11" s="2">
        <v>18328</v>
      </c>
      <c r="G11" s="2">
        <f>IF(ISERROR(VLOOKUP($F11,'Pay scales'!$B$3:$AB$61,G$1,1)),0,VLOOKUP($F11,'Pay scales'!$B$3:$AB$61,G$1,1))</f>
        <v>0</v>
      </c>
      <c r="H11" s="2">
        <f>IF(ISERROR(VLOOKUP($F11,'Pay scales'!$B$3:$AB$61,H$1,1)),0,VLOOKUP($F11,'Pay scales'!$B$3:$AB$61,H$1,1))</f>
        <v>0</v>
      </c>
      <c r="I11" s="2">
        <f>IF(ISERROR(VLOOKUP($F11,'Pay scales'!$B$3:$AB$61,I$1,1)),0,VLOOKUP($F11,'Pay scales'!$B$3:$AB$61,I$1,1))</f>
        <v>0</v>
      </c>
      <c r="J11" s="2">
        <f>IF(ISERROR(VLOOKUP($F11,'Pay scales'!$B$3:$AB$61,J$1,1)),0,VLOOKUP($F11,'Pay scales'!$B$3:$AB$61,J$1,1))</f>
        <v>0</v>
      </c>
      <c r="K11" s="2">
        <f>IF(ISERROR(VLOOKUP($F11,'Pay scales'!$B$3:$AB$61,K$1,1)),0,VLOOKUP($F11,'Pay scales'!$B$3:$AB$61,K$1,1))</f>
        <v>0</v>
      </c>
      <c r="L11" s="2">
        <f>IF(ISERROR(VLOOKUP($F11,'Pay scales'!$B$3:$AB$61,L$1,1)),0,VLOOKUP($F11,'Pay scales'!$B$3:$AB$61,L$1,1))</f>
        <v>0</v>
      </c>
      <c r="M11" s="2">
        <f>IF(ISERROR(VLOOKUP($F11,'Pay scales'!$B$3:$AB$61,M$1,1)),0,VLOOKUP($F11,'Pay scales'!$B$3:$AB$61,M$1,1))</f>
        <v>0</v>
      </c>
      <c r="N11" s="2">
        <f>IF(ISERROR(VLOOKUP($F11,'Pay scales'!$B$3:$AB$61,N$1,1)),0,VLOOKUP($F11,'Pay scales'!$B$3:$AB$61,N$1,1))</f>
        <v>0</v>
      </c>
      <c r="O11" s="2"/>
      <c r="P11" s="2"/>
      <c r="R11" s="20">
        <f t="shared" si="10"/>
        <v>0</v>
      </c>
      <c r="S11" s="37">
        <f>R11/R$4</f>
        <v>0</v>
      </c>
      <c r="T11" s="38">
        <f t="shared" si="2"/>
        <v>0</v>
      </c>
      <c r="U11" s="38">
        <f t="shared" si="3"/>
        <v>0</v>
      </c>
      <c r="V11" s="38">
        <f t="shared" si="4"/>
        <v>0</v>
      </c>
      <c r="W11" s="38">
        <f t="shared" si="5"/>
        <v>0</v>
      </c>
      <c r="X11" s="38">
        <f t="shared" si="6"/>
        <v>0</v>
      </c>
      <c r="Y11" s="38">
        <f t="shared" si="7"/>
        <v>0</v>
      </c>
      <c r="Z11" s="38">
        <f t="shared" si="8"/>
        <v>0</v>
      </c>
      <c r="AA11" s="38">
        <f t="shared" si="9"/>
        <v>0</v>
      </c>
    </row>
    <row r="12" spans="1:27">
      <c r="A12" s="39">
        <v>107.89750000000001</v>
      </c>
      <c r="B12" s="40">
        <v>18333</v>
      </c>
      <c r="E12" s="20">
        <f>SUMIF(B:B,F12,A:A)</f>
        <v>0.76</v>
      </c>
      <c r="F12" s="2">
        <v>18328.21</v>
      </c>
      <c r="G12" s="2">
        <f>IF(ISERROR(VLOOKUP($F12,'Pay scales'!$B$3:$AB$61,G$1,1)),0,VLOOKUP($F12,'Pay scales'!$B$3:$AB$61,G$1,1))</f>
        <v>0</v>
      </c>
      <c r="H12" s="2">
        <f>IF(ISERROR(VLOOKUP($F12,'Pay scales'!$B$3:$AB$61,H$1,1)),0,VLOOKUP($F12,'Pay scales'!$B$3:$AB$61,H$1,1))</f>
        <v>0</v>
      </c>
      <c r="I12" s="2">
        <f>IF(ISERROR(VLOOKUP($F12,'Pay scales'!$B$3:$AB$61,I$1,1)),0,VLOOKUP($F12,'Pay scales'!$B$3:$AB$61,I$1,1))</f>
        <v>0</v>
      </c>
      <c r="J12" s="2">
        <f>IF(ISERROR(VLOOKUP($F12,'Pay scales'!$B$3:$AB$61,J$1,1)),0,VLOOKUP($F12,'Pay scales'!$B$3:$AB$61,J$1,1))</f>
        <v>0</v>
      </c>
      <c r="K12" s="2">
        <f>IF(ISERROR(VLOOKUP($F12,'Pay scales'!$B$3:$AB$61,K$1,1)),0,VLOOKUP($F12,'Pay scales'!$B$3:$AB$61,K$1,1))</f>
        <v>0</v>
      </c>
      <c r="L12" s="2">
        <f>IF(ISERROR(VLOOKUP($F12,'Pay scales'!$B$3:$AB$61,L$1,1)),0,VLOOKUP($F12,'Pay scales'!$B$3:$AB$61,L$1,1))</f>
        <v>0</v>
      </c>
      <c r="M12" s="2">
        <f>IF(ISERROR(VLOOKUP($F12,'Pay scales'!$B$3:$AB$61,M$1,1)),0,VLOOKUP($F12,'Pay scales'!$B$3:$AB$61,M$1,1))</f>
        <v>0</v>
      </c>
      <c r="N12" s="2">
        <f>IF(ISERROR(VLOOKUP($F12,'Pay scales'!$B$3:$AB$61,N$1,1)),0,VLOOKUP($F12,'Pay scales'!$B$3:$AB$61,N$1,1))</f>
        <v>0</v>
      </c>
      <c r="O12" s="2"/>
      <c r="P12" s="2"/>
      <c r="R12" s="20">
        <f t="shared" si="10"/>
        <v>0</v>
      </c>
      <c r="S12" s="37">
        <f>R12/R$4</f>
        <v>0</v>
      </c>
      <c r="T12" s="38">
        <f t="shared" si="2"/>
        <v>0</v>
      </c>
      <c r="U12" s="38">
        <f t="shared" si="3"/>
        <v>0</v>
      </c>
      <c r="V12" s="38">
        <f t="shared" si="4"/>
        <v>0</v>
      </c>
      <c r="W12" s="38">
        <f t="shared" si="5"/>
        <v>0</v>
      </c>
      <c r="X12" s="38">
        <f t="shared" si="6"/>
        <v>0</v>
      </c>
      <c r="Y12" s="38">
        <f t="shared" si="7"/>
        <v>0</v>
      </c>
      <c r="Z12" s="38">
        <f t="shared" si="8"/>
        <v>0</v>
      </c>
      <c r="AA12" s="38">
        <f t="shared" si="9"/>
        <v>0</v>
      </c>
    </row>
    <row r="13" spans="1:27">
      <c r="A13" s="20">
        <v>48</v>
      </c>
      <c r="B13" s="2">
        <v>18516</v>
      </c>
      <c r="E13" s="20">
        <f>SUMIF(B:B,F13,A:A)</f>
        <v>4.6602000000000006</v>
      </c>
      <c r="F13" s="2">
        <v>18328.214285714286</v>
      </c>
      <c r="G13" s="2">
        <f>IF(ISERROR(VLOOKUP($F13,'Pay scales'!$B$3:$AB$61,G$1,1)),0,VLOOKUP($F13,'Pay scales'!$B$3:$AB$61,G$1,1))</f>
        <v>0</v>
      </c>
      <c r="H13" s="2">
        <f>IF(ISERROR(VLOOKUP($F13,'Pay scales'!$B$3:$AB$61,H$1,1)),0,VLOOKUP($F13,'Pay scales'!$B$3:$AB$61,H$1,1))</f>
        <v>0</v>
      </c>
      <c r="I13" s="2">
        <f>IF(ISERROR(VLOOKUP($F13,'Pay scales'!$B$3:$AB$61,I$1,1)),0,VLOOKUP($F13,'Pay scales'!$B$3:$AB$61,I$1,1))</f>
        <v>0</v>
      </c>
      <c r="J13" s="2">
        <f>IF(ISERROR(VLOOKUP($F13,'Pay scales'!$B$3:$AB$61,J$1,1)),0,VLOOKUP($F13,'Pay scales'!$B$3:$AB$61,J$1,1))</f>
        <v>0</v>
      </c>
      <c r="K13" s="2">
        <f>IF(ISERROR(VLOOKUP($F13,'Pay scales'!$B$3:$AB$61,K$1,1)),0,VLOOKUP($F13,'Pay scales'!$B$3:$AB$61,K$1,1))</f>
        <v>0</v>
      </c>
      <c r="L13" s="2">
        <f>IF(ISERROR(VLOOKUP($F13,'Pay scales'!$B$3:$AB$61,L$1,1)),0,VLOOKUP($F13,'Pay scales'!$B$3:$AB$61,L$1,1))</f>
        <v>0</v>
      </c>
      <c r="M13" s="2">
        <f>IF(ISERROR(VLOOKUP($F13,'Pay scales'!$B$3:$AB$61,M$1,1)),0,VLOOKUP($F13,'Pay scales'!$B$3:$AB$61,M$1,1))</f>
        <v>0</v>
      </c>
      <c r="N13" s="2">
        <f>IF(ISERROR(VLOOKUP($F13,'Pay scales'!$B$3:$AB$61,N$1,1)),0,VLOOKUP($F13,'Pay scales'!$B$3:$AB$61,N$1,1))</f>
        <v>0</v>
      </c>
      <c r="O13" s="2"/>
      <c r="P13" s="2"/>
      <c r="R13" s="20">
        <f t="shared" si="10"/>
        <v>0</v>
      </c>
      <c r="S13" s="37">
        <f>R13/R$4</f>
        <v>0</v>
      </c>
      <c r="T13" s="38">
        <f t="shared" si="2"/>
        <v>0</v>
      </c>
      <c r="U13" s="38">
        <f t="shared" si="3"/>
        <v>0</v>
      </c>
      <c r="V13" s="38">
        <f t="shared" si="4"/>
        <v>0</v>
      </c>
      <c r="W13" s="38">
        <f t="shared" si="5"/>
        <v>0</v>
      </c>
      <c r="X13" s="38">
        <f t="shared" si="6"/>
        <v>0</v>
      </c>
      <c r="Y13" s="38">
        <f t="shared" si="7"/>
        <v>0</v>
      </c>
      <c r="Z13" s="38">
        <f t="shared" si="8"/>
        <v>0</v>
      </c>
      <c r="AA13" s="38">
        <f t="shared" si="9"/>
        <v>0</v>
      </c>
    </row>
    <row r="14" spans="1:27">
      <c r="A14" s="39">
        <v>30.27026</v>
      </c>
      <c r="B14" s="40">
        <v>18516</v>
      </c>
      <c r="E14" s="20">
        <f>SUMIF(B:B,F14,A:A)</f>
        <v>710.50175405405423</v>
      </c>
      <c r="F14" s="2">
        <v>18333</v>
      </c>
      <c r="G14" s="2">
        <f>IF(ISERROR(VLOOKUP($F14,'Pay scales'!$B$3:$AB$61,G$1,1)),0,VLOOKUP($F14,'Pay scales'!$B$3:$AB$61,G$1,1))</f>
        <v>18333</v>
      </c>
      <c r="H14" s="2">
        <f>IF(ISERROR(VLOOKUP($F14,'Pay scales'!$B$3:$AB$61,H$1,1)),0,VLOOKUP($F14,'Pay scales'!$B$3:$AB$61,H$1,1))</f>
        <v>18333</v>
      </c>
      <c r="I14" s="2">
        <f>IF(ISERROR(VLOOKUP($F14,'Pay scales'!$B$3:$AB$61,I$1,1)),0,VLOOKUP($F14,'Pay scales'!$B$3:$AB$61,I$1,1))</f>
        <v>17842</v>
      </c>
      <c r="J14" s="2">
        <f>IF(ISERROR(VLOOKUP($F14,'Pay scales'!$B$3:$AB$61,J$1,1)),0,VLOOKUP($F14,'Pay scales'!$B$3:$AB$61,J$1,1))</f>
        <v>17364</v>
      </c>
      <c r="K14" s="2">
        <f>IF(ISERROR(VLOOKUP($F14,'Pay scales'!$B$3:$AB$61,K$1,1)),0,VLOOKUP($F14,'Pay scales'!$B$3:$AB$61,K$1,1))</f>
        <v>16495</v>
      </c>
      <c r="L14" s="2">
        <f>IF(ISERROR(VLOOKUP($F14,'Pay scales'!$B$3:$AB$61,L$1,1)),0,VLOOKUP($F14,'Pay scales'!$B$3:$AB$61,L$1,1))</f>
        <v>15115</v>
      </c>
      <c r="M14" s="2">
        <f>IF(ISERROR(VLOOKUP($F14,'Pay scales'!$B$3:$AB$61,M$1,1)),0,VLOOKUP($F14,'Pay scales'!$B$3:$AB$61,M$1,1))</f>
        <v>14615</v>
      </c>
      <c r="N14" s="2">
        <f>IF(ISERROR(VLOOKUP($F14,'Pay scales'!$B$3:$AB$61,N$1,1)),0,VLOOKUP($F14,'Pay scales'!$B$3:$AB$61,N$1,1))</f>
        <v>13715</v>
      </c>
      <c r="O14" s="2"/>
      <c r="P14" s="2"/>
      <c r="R14" s="20">
        <f t="shared" si="10"/>
        <v>710.50175405405423</v>
      </c>
      <c r="S14" s="37">
        <f>R14/R$4</f>
        <v>2.8013883290732428E-2</v>
      </c>
      <c r="T14" s="38">
        <f t="shared" si="2"/>
        <v>513.5785223689976</v>
      </c>
      <c r="U14" s="38">
        <f t="shared" si="3"/>
        <v>513.5785223689976</v>
      </c>
      <c r="V14" s="38">
        <f t="shared" si="4"/>
        <v>499.82370567324796</v>
      </c>
      <c r="W14" s="38">
        <f t="shared" si="5"/>
        <v>486.43306946027786</v>
      </c>
      <c r="X14" s="38">
        <f t="shared" si="6"/>
        <v>462.08900488063136</v>
      </c>
      <c r="Y14" s="38">
        <f t="shared" si="7"/>
        <v>423.42984593942066</v>
      </c>
      <c r="Z14" s="38">
        <f t="shared" si="8"/>
        <v>409.42290429405443</v>
      </c>
      <c r="AA14" s="38">
        <f t="shared" si="9"/>
        <v>384.21040933239522</v>
      </c>
    </row>
    <row r="15" spans="1:27">
      <c r="A15" s="20">
        <v>54.59</v>
      </c>
      <c r="B15" s="2">
        <v>18562</v>
      </c>
      <c r="E15" s="20">
        <f>SUMIF(B:B,F15,A:A)</f>
        <v>0.84</v>
      </c>
      <c r="F15" s="40">
        <v>18459</v>
      </c>
      <c r="G15" s="2">
        <f>IF(ISERROR(VLOOKUP($F15,'Pay scales'!$B$3:$AB$61,G$1,1)),0,VLOOKUP($F15,'Pay scales'!$B$3:$AB$61,G$1,1))</f>
        <v>18333</v>
      </c>
      <c r="H15" s="2">
        <f>IF(ISERROR(VLOOKUP($F15,'Pay scales'!$B$3:$AB$61,H$1,1)),0,VLOOKUP($F15,'Pay scales'!$B$3:$AB$61,H$1,1))</f>
        <v>18333</v>
      </c>
      <c r="I15" s="2">
        <f>IF(ISERROR(VLOOKUP($F15,'Pay scales'!$B$3:$AB$61,I$1,1)),0,VLOOKUP($F15,'Pay scales'!$B$3:$AB$61,I$1,1))</f>
        <v>17842</v>
      </c>
      <c r="J15" s="2">
        <f>IF(ISERROR(VLOOKUP($F15,'Pay scales'!$B$3:$AB$61,J$1,1)),0,VLOOKUP($F15,'Pay scales'!$B$3:$AB$61,J$1,1))</f>
        <v>17364</v>
      </c>
      <c r="K15" s="2">
        <f>IF(ISERROR(VLOOKUP($F15,'Pay scales'!$B$3:$AB$61,K$1,1)),0,VLOOKUP($F15,'Pay scales'!$B$3:$AB$61,K$1,1))</f>
        <v>16495</v>
      </c>
      <c r="L15" s="2">
        <f>IF(ISERROR(VLOOKUP($F15,'Pay scales'!$B$3:$AB$61,L$1,1)),0,VLOOKUP($F15,'Pay scales'!$B$3:$AB$61,L$1,1))</f>
        <v>15115</v>
      </c>
      <c r="M15" s="2">
        <f>IF(ISERROR(VLOOKUP($F15,'Pay scales'!$B$3:$AB$61,M$1,1)),0,VLOOKUP($F15,'Pay scales'!$B$3:$AB$61,M$1,1))</f>
        <v>14615</v>
      </c>
      <c r="N15" s="2">
        <f>IF(ISERROR(VLOOKUP($F15,'Pay scales'!$B$3:$AB$61,N$1,1)),0,VLOOKUP($F15,'Pay scales'!$B$3:$AB$61,N$1,1))</f>
        <v>13715</v>
      </c>
      <c r="O15" s="2"/>
      <c r="P15" s="2"/>
      <c r="R15" s="20">
        <f t="shared" si="10"/>
        <v>0.84</v>
      </c>
      <c r="S15" s="37">
        <f>R15/R$4</f>
        <v>3.311978025380775E-5</v>
      </c>
      <c r="T15" s="38">
        <f t="shared" si="2"/>
        <v>0.60718493139305751</v>
      </c>
      <c r="U15" s="38">
        <f t="shared" si="3"/>
        <v>0.60718493139305751</v>
      </c>
      <c r="V15" s="38">
        <f t="shared" si="4"/>
        <v>0.59092311928843788</v>
      </c>
      <c r="W15" s="38">
        <f t="shared" si="5"/>
        <v>0.57509186432711779</v>
      </c>
      <c r="X15" s="38">
        <f t="shared" si="6"/>
        <v>0.5463107752865588</v>
      </c>
      <c r="Y15" s="38">
        <f t="shared" si="7"/>
        <v>0.5006054785363041</v>
      </c>
      <c r="Z15" s="38">
        <f t="shared" si="8"/>
        <v>0.48404558840940026</v>
      </c>
      <c r="AA15" s="38">
        <f t="shared" si="9"/>
        <v>0.45423778618097332</v>
      </c>
    </row>
    <row r="16" spans="1:27">
      <c r="A16" s="20">
        <v>59.11</v>
      </c>
      <c r="B16" s="2">
        <v>18887</v>
      </c>
      <c r="E16" s="20">
        <f>SUMIF(B:B,F16,A:A)</f>
        <v>649.93958702702605</v>
      </c>
      <c r="F16" s="2">
        <v>18516</v>
      </c>
      <c r="G16" s="2">
        <f>IF(ISERROR(VLOOKUP($F16,'Pay scales'!$B$3:$AB$61,G$1,1)),0,VLOOKUP($F16,'Pay scales'!$B$3:$AB$61,G$1,1))</f>
        <v>18516</v>
      </c>
      <c r="H16" s="2">
        <f>IF(ISERROR(VLOOKUP($F16,'Pay scales'!$B$3:$AB$61,H$1,1)),0,VLOOKUP($F16,'Pay scales'!$B$3:$AB$61,H$1,1))</f>
        <v>18516</v>
      </c>
      <c r="I16" s="2">
        <f>IF(ISERROR(VLOOKUP($F16,'Pay scales'!$B$3:$AB$61,I$1,1)),0,VLOOKUP($F16,'Pay scales'!$B$3:$AB$61,I$1,1))</f>
        <v>18198</v>
      </c>
      <c r="J16" s="2">
        <f>IF(ISERROR(VLOOKUP($F16,'Pay scales'!$B$3:$AB$61,J$1,1)),0,VLOOKUP($F16,'Pay scales'!$B$3:$AB$61,J$1,1))</f>
        <v>17711</v>
      </c>
      <c r="K16" s="2">
        <f>IF(ISERROR(VLOOKUP($F16,'Pay scales'!$B$3:$AB$61,K$1,1)),0,VLOOKUP($F16,'Pay scales'!$B$3:$AB$61,K$1,1))</f>
        <v>16755</v>
      </c>
      <c r="L16" s="2">
        <f>IF(ISERROR(VLOOKUP($F16,'Pay scales'!$B$3:$AB$61,L$1,1)),0,VLOOKUP($F16,'Pay scales'!$B$3:$AB$61,L$1,1))</f>
        <v>15375</v>
      </c>
      <c r="M16" s="2">
        <f>IF(ISERROR(VLOOKUP($F16,'Pay scales'!$B$3:$AB$61,M$1,1)),0,VLOOKUP($F16,'Pay scales'!$B$3:$AB$61,M$1,1))</f>
        <v>14975</v>
      </c>
      <c r="N16" s="2">
        <f>IF(ISERROR(VLOOKUP($F16,'Pay scales'!$B$3:$AB$61,N$1,1)),0,VLOOKUP($F16,'Pay scales'!$B$3:$AB$61,N$1,1))</f>
        <v>14075</v>
      </c>
      <c r="O16" s="2"/>
      <c r="P16" s="2"/>
      <c r="R16" s="20">
        <f t="shared" si="10"/>
        <v>649.93958702702605</v>
      </c>
      <c r="S16" s="37">
        <f>R16/R$4</f>
        <v>2.5626019405459124E-2</v>
      </c>
      <c r="T16" s="38">
        <f t="shared" si="2"/>
        <v>474.49137531148114</v>
      </c>
      <c r="U16" s="38">
        <f t="shared" si="3"/>
        <v>474.49137531148114</v>
      </c>
      <c r="V16" s="38">
        <f t="shared" si="4"/>
        <v>466.34230114054515</v>
      </c>
      <c r="W16" s="38">
        <f t="shared" si="5"/>
        <v>453.86242969008657</v>
      </c>
      <c r="X16" s="38">
        <f t="shared" si="6"/>
        <v>429.36395513846765</v>
      </c>
      <c r="Y16" s="38">
        <f t="shared" si="7"/>
        <v>394.00004835893407</v>
      </c>
      <c r="Z16" s="38">
        <f t="shared" si="8"/>
        <v>383.7496405967504</v>
      </c>
      <c r="AA16" s="38">
        <f t="shared" si="9"/>
        <v>360.68622313183715</v>
      </c>
    </row>
    <row r="17" spans="1:27">
      <c r="A17" s="20">
        <v>477</v>
      </c>
      <c r="B17" s="2">
        <v>18887</v>
      </c>
      <c r="E17" s="20">
        <f>SUMIF(B:B,F17,A:A)</f>
        <v>6.65</v>
      </c>
      <c r="F17" s="2">
        <v>18516.518418750002</v>
      </c>
      <c r="G17" s="2">
        <f>IF(ISERROR(VLOOKUP($F17,'Pay scales'!$B$3:$AB$61,G$1,1)),0,VLOOKUP($F17,'Pay scales'!$B$3:$AB$61,G$1,1))</f>
        <v>18516</v>
      </c>
      <c r="H17" s="2">
        <f>IF(ISERROR(VLOOKUP($F17,'Pay scales'!$B$3:$AB$61,H$1,1)),0,VLOOKUP($F17,'Pay scales'!$B$3:$AB$61,H$1,1))</f>
        <v>18516</v>
      </c>
      <c r="I17" s="2">
        <f>IF(ISERROR(VLOOKUP($F17,'Pay scales'!$B$3:$AB$61,I$1,1)),0,VLOOKUP($F17,'Pay scales'!$B$3:$AB$61,I$1,1))</f>
        <v>18198</v>
      </c>
      <c r="J17" s="2">
        <f>IF(ISERROR(VLOOKUP($F17,'Pay scales'!$B$3:$AB$61,J$1,1)),0,VLOOKUP($F17,'Pay scales'!$B$3:$AB$61,J$1,1))</f>
        <v>17711</v>
      </c>
      <c r="K17" s="2">
        <f>IF(ISERROR(VLOOKUP($F17,'Pay scales'!$B$3:$AB$61,K$1,1)),0,VLOOKUP($F17,'Pay scales'!$B$3:$AB$61,K$1,1))</f>
        <v>16755</v>
      </c>
      <c r="L17" s="2">
        <f>IF(ISERROR(VLOOKUP($F17,'Pay scales'!$B$3:$AB$61,L$1,1)),0,VLOOKUP($F17,'Pay scales'!$B$3:$AB$61,L$1,1))</f>
        <v>15375</v>
      </c>
      <c r="M17" s="2">
        <f>IF(ISERROR(VLOOKUP($F17,'Pay scales'!$B$3:$AB$61,M$1,1)),0,VLOOKUP($F17,'Pay scales'!$B$3:$AB$61,M$1,1))</f>
        <v>14975</v>
      </c>
      <c r="N17" s="2">
        <f>IF(ISERROR(VLOOKUP($F17,'Pay scales'!$B$3:$AB$61,N$1,1)),0,VLOOKUP($F17,'Pay scales'!$B$3:$AB$61,N$1,1))</f>
        <v>14075</v>
      </c>
      <c r="O17" s="2"/>
      <c r="P17" s="2"/>
      <c r="R17" s="20">
        <f t="shared" si="10"/>
        <v>6.65</v>
      </c>
      <c r="S17" s="37">
        <f>R17/R$4</f>
        <v>2.6219826034264474E-4</v>
      </c>
      <c r="T17" s="38">
        <f t="shared" si="2"/>
        <v>4.8548629885044097</v>
      </c>
      <c r="U17" s="38">
        <f t="shared" si="3"/>
        <v>4.8548629885044097</v>
      </c>
      <c r="V17" s="38">
        <f t="shared" si="4"/>
        <v>4.7714839417154487</v>
      </c>
      <c r="W17" s="38">
        <f t="shared" si="5"/>
        <v>4.6437933889285814</v>
      </c>
      <c r="X17" s="38">
        <f t="shared" si="6"/>
        <v>4.3931318520410123</v>
      </c>
      <c r="Y17" s="38">
        <f t="shared" si="7"/>
        <v>4.0312982527681624</v>
      </c>
      <c r="Z17" s="38">
        <f t="shared" si="8"/>
        <v>3.9264189486311052</v>
      </c>
      <c r="AA17" s="38">
        <f t="shared" si="9"/>
        <v>3.6904405143227246</v>
      </c>
    </row>
    <row r="18" spans="1:27">
      <c r="A18" s="20">
        <v>3</v>
      </c>
      <c r="B18" s="2">
        <v>18887</v>
      </c>
      <c r="E18" s="20">
        <f>SUMIF(B:B,F18,A:A)</f>
        <v>54.59</v>
      </c>
      <c r="F18" s="2">
        <v>18562</v>
      </c>
      <c r="G18" s="2">
        <f>IF(ISERROR(VLOOKUP($F18,'Pay scales'!$B$3:$AB$61,G$1,1)),0,VLOOKUP($F18,'Pay scales'!$B$3:$AB$61,G$1,1))</f>
        <v>18516</v>
      </c>
      <c r="H18" s="2">
        <f>IF(ISERROR(VLOOKUP($F18,'Pay scales'!$B$3:$AB$61,H$1,1)),0,VLOOKUP($F18,'Pay scales'!$B$3:$AB$61,H$1,1))</f>
        <v>18516</v>
      </c>
      <c r="I18" s="2">
        <f>IF(ISERROR(VLOOKUP($F18,'Pay scales'!$B$3:$AB$61,I$1,1)),0,VLOOKUP($F18,'Pay scales'!$B$3:$AB$61,I$1,1))</f>
        <v>18198</v>
      </c>
      <c r="J18" s="2">
        <f>IF(ISERROR(VLOOKUP($F18,'Pay scales'!$B$3:$AB$61,J$1,1)),0,VLOOKUP($F18,'Pay scales'!$B$3:$AB$61,J$1,1))</f>
        <v>17711</v>
      </c>
      <c r="K18" s="2">
        <f>IF(ISERROR(VLOOKUP($F18,'Pay scales'!$B$3:$AB$61,K$1,1)),0,VLOOKUP($F18,'Pay scales'!$B$3:$AB$61,K$1,1))</f>
        <v>16755</v>
      </c>
      <c r="L18" s="2">
        <f>IF(ISERROR(VLOOKUP($F18,'Pay scales'!$B$3:$AB$61,L$1,1)),0,VLOOKUP($F18,'Pay scales'!$B$3:$AB$61,L$1,1))</f>
        <v>15375</v>
      </c>
      <c r="M18" s="2">
        <f>IF(ISERROR(VLOOKUP($F18,'Pay scales'!$B$3:$AB$61,M$1,1)),0,VLOOKUP($F18,'Pay scales'!$B$3:$AB$61,M$1,1))</f>
        <v>14975</v>
      </c>
      <c r="N18" s="2">
        <f>IF(ISERROR(VLOOKUP($F18,'Pay scales'!$B$3:$AB$61,N$1,1)),0,VLOOKUP($F18,'Pay scales'!$B$3:$AB$61,N$1,1))</f>
        <v>14075</v>
      </c>
      <c r="O18" s="2"/>
      <c r="P18" s="2"/>
      <c r="R18" s="20">
        <f t="shared" si="10"/>
        <v>54.59</v>
      </c>
      <c r="S18" s="37">
        <f>R18/R$4</f>
        <v>2.1523914333992445E-3</v>
      </c>
      <c r="T18" s="38">
        <f t="shared" si="2"/>
        <v>39.853679780820407</v>
      </c>
      <c r="U18" s="38">
        <f t="shared" si="3"/>
        <v>39.853679780820407</v>
      </c>
      <c r="V18" s="38">
        <f t="shared" si="4"/>
        <v>39.169219304999451</v>
      </c>
      <c r="W18" s="38">
        <f t="shared" si="5"/>
        <v>38.121004676934021</v>
      </c>
      <c r="X18" s="38">
        <f t="shared" si="6"/>
        <v>36.063318466604343</v>
      </c>
      <c r="Y18" s="38">
        <f t="shared" si="7"/>
        <v>33.093018288513385</v>
      </c>
      <c r="Z18" s="38">
        <f t="shared" si="8"/>
        <v>32.232061715153684</v>
      </c>
      <c r="AA18" s="38">
        <f t="shared" si="9"/>
        <v>30.294909425094367</v>
      </c>
    </row>
    <row r="19" spans="1:27">
      <c r="A19" s="20">
        <v>4</v>
      </c>
      <c r="B19" s="2">
        <v>18887</v>
      </c>
      <c r="E19" s="20">
        <f>SUMIF(B:B,F19,A:A)</f>
        <v>118.35</v>
      </c>
      <c r="F19" s="2">
        <v>18886.618781250003</v>
      </c>
      <c r="G19" s="2">
        <f>IF(ISERROR(VLOOKUP($F19,'Pay scales'!$B$3:$AB$61,G$1,1)),0,VLOOKUP($F19,'Pay scales'!$B$3:$AB$61,G$1,1))</f>
        <v>18516</v>
      </c>
      <c r="H19" s="2">
        <f>IF(ISERROR(VLOOKUP($F19,'Pay scales'!$B$3:$AB$61,H$1,1)),0,VLOOKUP($F19,'Pay scales'!$B$3:$AB$61,H$1,1))</f>
        <v>18516</v>
      </c>
      <c r="I19" s="2">
        <f>IF(ISERROR(VLOOKUP($F19,'Pay scales'!$B$3:$AB$61,I$1,1)),0,VLOOKUP($F19,'Pay scales'!$B$3:$AB$61,I$1,1))</f>
        <v>18198</v>
      </c>
      <c r="J19" s="2">
        <f>IF(ISERROR(VLOOKUP($F19,'Pay scales'!$B$3:$AB$61,J$1,1)),0,VLOOKUP($F19,'Pay scales'!$B$3:$AB$61,J$1,1))</f>
        <v>17711</v>
      </c>
      <c r="K19" s="2">
        <f>IF(ISERROR(VLOOKUP($F19,'Pay scales'!$B$3:$AB$61,K$1,1)),0,VLOOKUP($F19,'Pay scales'!$B$3:$AB$61,K$1,1))</f>
        <v>16755</v>
      </c>
      <c r="L19" s="2">
        <f>IF(ISERROR(VLOOKUP($F19,'Pay scales'!$B$3:$AB$61,L$1,1)),0,VLOOKUP($F19,'Pay scales'!$B$3:$AB$61,L$1,1))</f>
        <v>15375</v>
      </c>
      <c r="M19" s="2">
        <f>IF(ISERROR(VLOOKUP($F19,'Pay scales'!$B$3:$AB$61,M$1,1)),0,VLOOKUP($F19,'Pay scales'!$B$3:$AB$61,M$1,1))</f>
        <v>14975</v>
      </c>
      <c r="N19" s="2">
        <f>IF(ISERROR(VLOOKUP($F19,'Pay scales'!$B$3:$AB$61,N$1,1)),0,VLOOKUP($F19,'Pay scales'!$B$3:$AB$61,N$1,1))</f>
        <v>14075</v>
      </c>
      <c r="O19" s="2"/>
      <c r="P19" s="2"/>
      <c r="R19" s="20">
        <f t="shared" si="10"/>
        <v>118.35</v>
      </c>
      <c r="S19" s="37">
        <f>R19/R$4</f>
        <v>4.6663404679025567E-3</v>
      </c>
      <c r="T19" s="38">
        <f t="shared" si="2"/>
        <v>86.401960103683734</v>
      </c>
      <c r="U19" s="38">
        <f t="shared" si="3"/>
        <v>86.401960103683734</v>
      </c>
      <c r="V19" s="38">
        <f t="shared" si="4"/>
        <v>84.918063834890731</v>
      </c>
      <c r="W19" s="38">
        <f t="shared" si="5"/>
        <v>82.645556027022181</v>
      </c>
      <c r="X19" s="38">
        <f t="shared" si="6"/>
        <v>78.184534539707343</v>
      </c>
      <c r="Y19" s="38">
        <f t="shared" si="7"/>
        <v>71.744984694001815</v>
      </c>
      <c r="Z19" s="38">
        <f t="shared" si="8"/>
        <v>69.878448506840783</v>
      </c>
      <c r="AA19" s="38">
        <f t="shared" si="9"/>
        <v>65.678742085728487</v>
      </c>
    </row>
    <row r="20" spans="1:27">
      <c r="A20" s="39">
        <v>18.58324</v>
      </c>
      <c r="B20" s="40">
        <v>18887</v>
      </c>
      <c r="E20" s="20">
        <f>SUMIF(B:B,F20,A:A)</f>
        <v>1562.2318967567567</v>
      </c>
      <c r="F20" s="2">
        <v>18887</v>
      </c>
      <c r="G20" s="2">
        <f>IF(ISERROR(VLOOKUP($F20,'Pay scales'!$B$3:$AB$61,G$1,1)),0,VLOOKUP($F20,'Pay scales'!$B$3:$AB$61,G$1,1))</f>
        <v>18887</v>
      </c>
      <c r="H20" s="2">
        <f>IF(ISERROR(VLOOKUP($F20,'Pay scales'!$B$3:$AB$61,H$1,1)),0,VLOOKUP($F20,'Pay scales'!$B$3:$AB$61,H$1,1))</f>
        <v>18887</v>
      </c>
      <c r="I20" s="2">
        <f>IF(ISERROR(VLOOKUP($F20,'Pay scales'!$B$3:$AB$61,I$1,1)),0,VLOOKUP($F20,'Pay scales'!$B$3:$AB$61,I$1,1))</f>
        <v>18562</v>
      </c>
      <c r="J20" s="2">
        <f>IF(ISERROR(VLOOKUP($F20,'Pay scales'!$B$3:$AB$61,J$1,1)),0,VLOOKUP($F20,'Pay scales'!$B$3:$AB$61,J$1,1))</f>
        <v>18065</v>
      </c>
      <c r="K20" s="2">
        <f>IF(ISERROR(VLOOKUP($F20,'Pay scales'!$B$3:$AB$61,K$1,1)),0,VLOOKUP($F20,'Pay scales'!$B$3:$AB$61,K$1,1))</f>
        <v>17007</v>
      </c>
      <c r="L20" s="2">
        <f>IF(ISERROR(VLOOKUP($F20,'Pay scales'!$B$3:$AB$61,L$1,1)),0,VLOOKUP($F20,'Pay scales'!$B$3:$AB$61,L$1,1))</f>
        <v>15807</v>
      </c>
      <c r="M20" s="2">
        <f>IF(ISERROR(VLOOKUP($F20,'Pay scales'!$B$3:$AB$61,M$1,1)),0,VLOOKUP($F20,'Pay scales'!$B$3:$AB$61,M$1,1))</f>
        <v>15507</v>
      </c>
      <c r="N20" s="2">
        <f>IF(ISERROR(VLOOKUP($F20,'Pay scales'!$B$3:$AB$61,N$1,1)),0,VLOOKUP($F20,'Pay scales'!$B$3:$AB$61,N$1,1))</f>
        <v>15207</v>
      </c>
      <c r="O20" s="2"/>
      <c r="P20" s="2"/>
      <c r="R20" s="20">
        <f t="shared" si="10"/>
        <v>1562.2318967567567</v>
      </c>
      <c r="S20" s="37">
        <f>R20/R$4</f>
        <v>6.1596163245325075E-2</v>
      </c>
      <c r="T20" s="38">
        <f t="shared" si="2"/>
        <v>1163.3667352144546</v>
      </c>
      <c r="U20" s="38">
        <f t="shared" si="3"/>
        <v>1163.3667352144546</v>
      </c>
      <c r="V20" s="38">
        <f t="shared" si="4"/>
        <v>1143.3479821597241</v>
      </c>
      <c r="W20" s="38">
        <f t="shared" si="5"/>
        <v>1112.7346890267975</v>
      </c>
      <c r="X20" s="38">
        <f t="shared" si="6"/>
        <v>1047.5659483132436</v>
      </c>
      <c r="Y20" s="38">
        <f t="shared" si="7"/>
        <v>973.65055241885341</v>
      </c>
      <c r="Z20" s="38">
        <f t="shared" si="8"/>
        <v>955.17170344525596</v>
      </c>
      <c r="AA20" s="38">
        <f t="shared" si="9"/>
        <v>936.69285447165839</v>
      </c>
    </row>
    <row r="21" spans="1:27">
      <c r="A21" s="20">
        <v>273.11</v>
      </c>
      <c r="B21" s="2">
        <v>18933</v>
      </c>
      <c r="E21" s="20">
        <f>SUMIF(B:B,F21,A:A)</f>
        <v>273.11</v>
      </c>
      <c r="F21" s="2">
        <v>18933</v>
      </c>
      <c r="G21" s="2">
        <f>IF(ISERROR(VLOOKUP($F21,'Pay scales'!$B$3:$AB$61,G$1,1)),0,VLOOKUP($F21,'Pay scales'!$B$3:$AB$61,G$1,1))</f>
        <v>18887</v>
      </c>
      <c r="H21" s="2">
        <f>IF(ISERROR(VLOOKUP($F21,'Pay scales'!$B$3:$AB$61,H$1,1)),0,VLOOKUP($F21,'Pay scales'!$B$3:$AB$61,H$1,1))</f>
        <v>18887</v>
      </c>
      <c r="I21" s="2">
        <f>IF(ISERROR(VLOOKUP($F21,'Pay scales'!$B$3:$AB$61,I$1,1)),0,VLOOKUP($F21,'Pay scales'!$B$3:$AB$61,I$1,1))</f>
        <v>18562</v>
      </c>
      <c r="J21" s="2">
        <f>IF(ISERROR(VLOOKUP($F21,'Pay scales'!$B$3:$AB$61,J$1,1)),0,VLOOKUP($F21,'Pay scales'!$B$3:$AB$61,J$1,1))</f>
        <v>18065</v>
      </c>
      <c r="K21" s="2">
        <f>IF(ISERROR(VLOOKUP($F21,'Pay scales'!$B$3:$AB$61,K$1,1)),0,VLOOKUP($F21,'Pay scales'!$B$3:$AB$61,K$1,1))</f>
        <v>17007</v>
      </c>
      <c r="L21" s="2">
        <f>IF(ISERROR(VLOOKUP($F21,'Pay scales'!$B$3:$AB$61,L$1,1)),0,VLOOKUP($F21,'Pay scales'!$B$3:$AB$61,L$1,1))</f>
        <v>15807</v>
      </c>
      <c r="M21" s="2">
        <f>IF(ISERROR(VLOOKUP($F21,'Pay scales'!$B$3:$AB$61,M$1,1)),0,VLOOKUP($F21,'Pay scales'!$B$3:$AB$61,M$1,1))</f>
        <v>15507</v>
      </c>
      <c r="N21" s="2">
        <f>IF(ISERROR(VLOOKUP($F21,'Pay scales'!$B$3:$AB$61,N$1,1)),0,VLOOKUP($F21,'Pay scales'!$B$3:$AB$61,N$1,1))</f>
        <v>15207</v>
      </c>
      <c r="O21" s="2"/>
      <c r="P21" s="2"/>
      <c r="R21" s="20">
        <f t="shared" si="10"/>
        <v>273.11</v>
      </c>
      <c r="S21" s="37">
        <f>R21/R$4</f>
        <v>1.0768265696568377E-2</v>
      </c>
      <c r="T21" s="38">
        <f t="shared" si="2"/>
        <v>203.38023421108693</v>
      </c>
      <c r="U21" s="38">
        <f t="shared" si="3"/>
        <v>203.38023421108693</v>
      </c>
      <c r="V21" s="38">
        <f t="shared" si="4"/>
        <v>199.8805478597022</v>
      </c>
      <c r="W21" s="38">
        <f t="shared" si="5"/>
        <v>194.52871980850773</v>
      </c>
      <c r="X21" s="38">
        <f t="shared" si="6"/>
        <v>183.13589470153838</v>
      </c>
      <c r="Y21" s="38">
        <f t="shared" si="7"/>
        <v>170.21397586565632</v>
      </c>
      <c r="Z21" s="38">
        <f t="shared" si="8"/>
        <v>166.98349615668582</v>
      </c>
      <c r="AA21" s="38">
        <f t="shared" si="9"/>
        <v>163.75301644771531</v>
      </c>
    </row>
    <row r="22" spans="1:27">
      <c r="A22" s="39">
        <v>603.83360000000005</v>
      </c>
      <c r="B22" s="40">
        <v>19100</v>
      </c>
      <c r="E22" s="20">
        <f>SUMIF(B:B,F22,A:A)</f>
        <v>4.8918999999999997</v>
      </c>
      <c r="F22" s="2">
        <v>19000</v>
      </c>
      <c r="G22" s="2">
        <f>IF(ISERROR(VLOOKUP($F22,'Pay scales'!$B$3:$AB$61,G$1,1)),0,VLOOKUP($F22,'Pay scales'!$B$3:$AB$61,G$1,1))</f>
        <v>18887</v>
      </c>
      <c r="H22" s="2">
        <f>IF(ISERROR(VLOOKUP($F22,'Pay scales'!$B$3:$AB$61,H$1,1)),0,VLOOKUP($F22,'Pay scales'!$B$3:$AB$61,H$1,1))</f>
        <v>18887</v>
      </c>
      <c r="I22" s="2">
        <f>IF(ISERROR(VLOOKUP($F22,'Pay scales'!$B$3:$AB$61,I$1,1)),0,VLOOKUP($F22,'Pay scales'!$B$3:$AB$61,I$1,1))</f>
        <v>18562</v>
      </c>
      <c r="J22" s="2">
        <f>IF(ISERROR(VLOOKUP($F22,'Pay scales'!$B$3:$AB$61,J$1,1)),0,VLOOKUP($F22,'Pay scales'!$B$3:$AB$61,J$1,1))</f>
        <v>18065</v>
      </c>
      <c r="K22" s="2">
        <f>IF(ISERROR(VLOOKUP($F22,'Pay scales'!$B$3:$AB$61,K$1,1)),0,VLOOKUP($F22,'Pay scales'!$B$3:$AB$61,K$1,1))</f>
        <v>17007</v>
      </c>
      <c r="L22" s="2">
        <f>IF(ISERROR(VLOOKUP($F22,'Pay scales'!$B$3:$AB$61,L$1,1)),0,VLOOKUP($F22,'Pay scales'!$B$3:$AB$61,L$1,1))</f>
        <v>15807</v>
      </c>
      <c r="M22" s="2">
        <f>IF(ISERROR(VLOOKUP($F22,'Pay scales'!$B$3:$AB$61,M$1,1)),0,VLOOKUP($F22,'Pay scales'!$B$3:$AB$61,M$1,1))</f>
        <v>15507</v>
      </c>
      <c r="N22" s="2">
        <f>IF(ISERROR(VLOOKUP($F22,'Pay scales'!$B$3:$AB$61,N$1,1)),0,VLOOKUP($F22,'Pay scales'!$B$3:$AB$61,N$1,1))</f>
        <v>15207</v>
      </c>
      <c r="O22" s="2"/>
      <c r="P22" s="2"/>
      <c r="R22" s="20">
        <f t="shared" si="10"/>
        <v>4.8918999999999997</v>
      </c>
      <c r="S22" s="37">
        <f>R22/R$4</f>
        <v>1.928793488376216E-4</v>
      </c>
      <c r="T22" s="38">
        <f t="shared" si="2"/>
        <v>3.6429122614961593</v>
      </c>
      <c r="U22" s="38">
        <f t="shared" si="3"/>
        <v>3.6429122614961593</v>
      </c>
      <c r="V22" s="38">
        <f t="shared" si="4"/>
        <v>3.5802264731239322</v>
      </c>
      <c r="W22" s="38">
        <f t="shared" si="5"/>
        <v>3.4843654367516343</v>
      </c>
      <c r="X22" s="38">
        <f t="shared" si="6"/>
        <v>3.2802990856814307</v>
      </c>
      <c r="Y22" s="38">
        <f t="shared" si="7"/>
        <v>3.0488438670762847</v>
      </c>
      <c r="Z22" s="38">
        <f t="shared" si="8"/>
        <v>2.990980062424998</v>
      </c>
      <c r="AA22" s="38">
        <f t="shared" si="9"/>
        <v>2.9331162577737118</v>
      </c>
    </row>
    <row r="23" spans="1:27">
      <c r="A23" s="39">
        <v>70.675280000000001</v>
      </c>
      <c r="B23" s="40">
        <v>19100</v>
      </c>
      <c r="E23" s="20">
        <f>SUMIF(B:B,F23,A:A)</f>
        <v>674.50888000000009</v>
      </c>
      <c r="F23" s="2">
        <v>19100</v>
      </c>
      <c r="G23" s="2">
        <f>IF(ISERROR(VLOOKUP($F23,'Pay scales'!$B$3:$AB$61,G$1,1)),0,VLOOKUP($F23,'Pay scales'!$B$3:$AB$61,G$1,1))</f>
        <v>18887</v>
      </c>
      <c r="H23" s="2">
        <f>IF(ISERROR(VLOOKUP($F23,'Pay scales'!$B$3:$AB$61,H$1,1)),0,VLOOKUP($F23,'Pay scales'!$B$3:$AB$61,H$1,1))</f>
        <v>18887</v>
      </c>
      <c r="I23" s="2">
        <f>IF(ISERROR(VLOOKUP($F23,'Pay scales'!$B$3:$AB$61,I$1,1)),0,VLOOKUP($F23,'Pay scales'!$B$3:$AB$61,I$1,1))</f>
        <v>18562</v>
      </c>
      <c r="J23" s="2">
        <f>IF(ISERROR(VLOOKUP($F23,'Pay scales'!$B$3:$AB$61,J$1,1)),0,VLOOKUP($F23,'Pay scales'!$B$3:$AB$61,J$1,1))</f>
        <v>18065</v>
      </c>
      <c r="K23" s="2">
        <f>IF(ISERROR(VLOOKUP($F23,'Pay scales'!$B$3:$AB$61,K$1,1)),0,VLOOKUP($F23,'Pay scales'!$B$3:$AB$61,K$1,1))</f>
        <v>17007</v>
      </c>
      <c r="L23" s="2">
        <f>IF(ISERROR(VLOOKUP($F23,'Pay scales'!$B$3:$AB$61,L$1,1)),0,VLOOKUP($F23,'Pay scales'!$B$3:$AB$61,L$1,1))</f>
        <v>15807</v>
      </c>
      <c r="M23" s="2">
        <f>IF(ISERROR(VLOOKUP($F23,'Pay scales'!$B$3:$AB$61,M$1,1)),0,VLOOKUP($F23,'Pay scales'!$B$3:$AB$61,M$1,1))</f>
        <v>15507</v>
      </c>
      <c r="N23" s="2">
        <f>IF(ISERROR(VLOOKUP($F23,'Pay scales'!$B$3:$AB$61,N$1,1)),0,VLOOKUP($F23,'Pay scales'!$B$3:$AB$61,N$1,1))</f>
        <v>15207</v>
      </c>
      <c r="O23" s="2"/>
      <c r="P23" s="2"/>
      <c r="R23" s="20">
        <f t="shared" si="10"/>
        <v>674.50888000000009</v>
      </c>
      <c r="S23" s="37">
        <f>R23/R$4</f>
        <v>2.6594745101002366E-2</v>
      </c>
      <c r="T23" s="38">
        <f t="shared" si="2"/>
        <v>502.29495072263165</v>
      </c>
      <c r="U23" s="38">
        <f t="shared" si="3"/>
        <v>502.29495072263165</v>
      </c>
      <c r="V23" s="38">
        <f t="shared" si="4"/>
        <v>493.65165856480593</v>
      </c>
      <c r="W23" s="38">
        <f t="shared" si="5"/>
        <v>480.43407024960771</v>
      </c>
      <c r="X23" s="38">
        <f t="shared" si="6"/>
        <v>452.29682993274724</v>
      </c>
      <c r="Y23" s="38">
        <f t="shared" si="7"/>
        <v>420.38313581154438</v>
      </c>
      <c r="Z23" s="38">
        <f t="shared" si="8"/>
        <v>412.40471228124369</v>
      </c>
      <c r="AA23" s="38">
        <f t="shared" si="9"/>
        <v>404.426288750943</v>
      </c>
    </row>
    <row r="24" spans="1:27">
      <c r="A24" s="20">
        <v>20.93</v>
      </c>
      <c r="B24" s="2">
        <v>19264</v>
      </c>
      <c r="E24" s="20">
        <f>SUMIF(B:B,F24,A:A)</f>
        <v>1669.6576115507144</v>
      </c>
      <c r="F24" s="2">
        <v>19264</v>
      </c>
      <c r="G24" s="2">
        <f>IF(ISERROR(VLOOKUP($F24,'Pay scales'!$B$3:$AB$61,G$1,1)),0,VLOOKUP($F24,'Pay scales'!$B$3:$AB$61,G$1,1))</f>
        <v>19264</v>
      </c>
      <c r="H24" s="2">
        <f>IF(ISERROR(VLOOKUP($F24,'Pay scales'!$B$3:$AB$61,H$1,1)),0,VLOOKUP($F24,'Pay scales'!$B$3:$AB$61,H$1,1))</f>
        <v>19264</v>
      </c>
      <c r="I24" s="2">
        <f>IF(ISERROR(VLOOKUP($F24,'Pay scales'!$B$3:$AB$61,I$1,1)),0,VLOOKUP($F24,'Pay scales'!$B$3:$AB$61,I$1,1))</f>
        <v>18933</v>
      </c>
      <c r="J24" s="2">
        <f>IF(ISERROR(VLOOKUP($F24,'Pay scales'!$B$3:$AB$61,J$1,1)),0,VLOOKUP($F24,'Pay scales'!$B$3:$AB$61,J$1,1))</f>
        <v>18426</v>
      </c>
      <c r="K24" s="2">
        <f>IF(ISERROR(VLOOKUP($F24,'Pay scales'!$B$3:$AB$61,K$1,1)),0,VLOOKUP($F24,'Pay scales'!$B$3:$AB$61,K$1,1))</f>
        <v>17391</v>
      </c>
      <c r="L24" s="2">
        <f>IF(ISERROR(VLOOKUP($F24,'Pay scales'!$B$3:$AB$61,L$1,1)),0,VLOOKUP($F24,'Pay scales'!$B$3:$AB$61,L$1,1))</f>
        <v>16491</v>
      </c>
      <c r="M24" s="2">
        <f>IF(ISERROR(VLOOKUP($F24,'Pay scales'!$B$3:$AB$61,M$1,1)),0,VLOOKUP($F24,'Pay scales'!$B$3:$AB$61,M$1,1))</f>
        <v>16191</v>
      </c>
      <c r="N24" s="2">
        <f>IF(ISERROR(VLOOKUP($F24,'Pay scales'!$B$3:$AB$61,N$1,1)),0,VLOOKUP($F24,'Pay scales'!$B$3:$AB$61,N$1,1))</f>
        <v>15941</v>
      </c>
      <c r="O24" s="2"/>
      <c r="P24" s="2"/>
      <c r="R24" s="20">
        <f t="shared" si="10"/>
        <v>1669.6576115507144</v>
      </c>
      <c r="S24" s="37">
        <f>R24/R$4</f>
        <v>6.5831777611496625E-2</v>
      </c>
      <c r="T24" s="38">
        <f t="shared" si="2"/>
        <v>1268.1833639078709</v>
      </c>
      <c r="U24" s="38">
        <f t="shared" si="3"/>
        <v>1268.1833639078709</v>
      </c>
      <c r="V24" s="38">
        <f t="shared" si="4"/>
        <v>1246.3930455184657</v>
      </c>
      <c r="W24" s="38">
        <f t="shared" si="5"/>
        <v>1213.0163342694368</v>
      </c>
      <c r="X24" s="38">
        <f t="shared" si="6"/>
        <v>1144.8804444415377</v>
      </c>
      <c r="Y24" s="38">
        <f t="shared" si="7"/>
        <v>1085.6318445911909</v>
      </c>
      <c r="Z24" s="38">
        <f t="shared" si="8"/>
        <v>1065.8823113077419</v>
      </c>
      <c r="AA24" s="38">
        <f t="shared" si="9"/>
        <v>1049.4243669048676</v>
      </c>
    </row>
    <row r="25" spans="1:27">
      <c r="A25" s="20">
        <v>66</v>
      </c>
      <c r="B25" s="2">
        <v>19264</v>
      </c>
      <c r="E25" s="20">
        <f>SUMIF(B:B,F25,A:A)</f>
        <v>189.28</v>
      </c>
      <c r="F25" s="2">
        <v>19264.037512499999</v>
      </c>
      <c r="G25" s="2">
        <f>IF(ISERROR(VLOOKUP($F25,'Pay scales'!$B$3:$AB$61,G$1,1)),0,VLOOKUP($F25,'Pay scales'!$B$3:$AB$61,G$1,1))</f>
        <v>19264</v>
      </c>
      <c r="H25" s="2">
        <f>IF(ISERROR(VLOOKUP($F25,'Pay scales'!$B$3:$AB$61,H$1,1)),0,VLOOKUP($F25,'Pay scales'!$B$3:$AB$61,H$1,1))</f>
        <v>19264</v>
      </c>
      <c r="I25" s="2">
        <f>IF(ISERROR(VLOOKUP($F25,'Pay scales'!$B$3:$AB$61,I$1,1)),0,VLOOKUP($F25,'Pay scales'!$B$3:$AB$61,I$1,1))</f>
        <v>18933</v>
      </c>
      <c r="J25" s="2">
        <f>IF(ISERROR(VLOOKUP($F25,'Pay scales'!$B$3:$AB$61,J$1,1)),0,VLOOKUP($F25,'Pay scales'!$B$3:$AB$61,J$1,1))</f>
        <v>18426</v>
      </c>
      <c r="K25" s="2">
        <f>IF(ISERROR(VLOOKUP($F25,'Pay scales'!$B$3:$AB$61,K$1,1)),0,VLOOKUP($F25,'Pay scales'!$B$3:$AB$61,K$1,1))</f>
        <v>17391</v>
      </c>
      <c r="L25" s="2">
        <f>IF(ISERROR(VLOOKUP($F25,'Pay scales'!$B$3:$AB$61,L$1,1)),0,VLOOKUP($F25,'Pay scales'!$B$3:$AB$61,L$1,1))</f>
        <v>16491</v>
      </c>
      <c r="M25" s="2">
        <f>IF(ISERROR(VLOOKUP($F25,'Pay scales'!$B$3:$AB$61,M$1,1)),0,VLOOKUP($F25,'Pay scales'!$B$3:$AB$61,M$1,1))</f>
        <v>16191</v>
      </c>
      <c r="N25" s="2">
        <f>IF(ISERROR(VLOOKUP($F25,'Pay scales'!$B$3:$AB$61,N$1,1)),0,VLOOKUP($F25,'Pay scales'!$B$3:$AB$61,N$1,1))</f>
        <v>15941</v>
      </c>
      <c r="O25" s="2"/>
      <c r="P25" s="2"/>
      <c r="R25" s="20">
        <f t="shared" si="10"/>
        <v>189.28</v>
      </c>
      <c r="S25" s="37">
        <f>R25/R$4</f>
        <v>7.4629904838580136E-3</v>
      </c>
      <c r="T25" s="38">
        <f t="shared" si="2"/>
        <v>143.76704868104076</v>
      </c>
      <c r="U25" s="38">
        <f t="shared" si="3"/>
        <v>143.76704868104076</v>
      </c>
      <c r="V25" s="38">
        <f t="shared" si="4"/>
        <v>141.29679883088377</v>
      </c>
      <c r="W25" s="38">
        <f t="shared" si="5"/>
        <v>137.51306265556775</v>
      </c>
      <c r="X25" s="38">
        <f t="shared" si="6"/>
        <v>129.78886750477471</v>
      </c>
      <c r="Y25" s="38">
        <f t="shared" si="7"/>
        <v>123.0721760693025</v>
      </c>
      <c r="Z25" s="38">
        <f t="shared" si="8"/>
        <v>120.83327892414511</v>
      </c>
      <c r="AA25" s="38">
        <f t="shared" si="9"/>
        <v>118.96753130318059</v>
      </c>
    </row>
    <row r="26" spans="1:27">
      <c r="A26" s="20">
        <v>30</v>
      </c>
      <c r="B26" s="2">
        <v>19264</v>
      </c>
      <c r="E26" s="20">
        <f>SUMIF(B:B,F26,A:A)</f>
        <v>101.84</v>
      </c>
      <c r="F26" s="2">
        <v>19312</v>
      </c>
      <c r="G26" s="2">
        <f>IF(ISERROR(VLOOKUP($F26,'Pay scales'!$B$3:$AB$61,G$1,1)),0,VLOOKUP($F26,'Pay scales'!$B$3:$AB$61,G$1,1))</f>
        <v>19264</v>
      </c>
      <c r="H26" s="2">
        <f>IF(ISERROR(VLOOKUP($F26,'Pay scales'!$B$3:$AB$61,H$1,1)),0,VLOOKUP($F26,'Pay scales'!$B$3:$AB$61,H$1,1))</f>
        <v>19264</v>
      </c>
      <c r="I26" s="2">
        <f>IF(ISERROR(VLOOKUP($F26,'Pay scales'!$B$3:$AB$61,I$1,1)),0,VLOOKUP($F26,'Pay scales'!$B$3:$AB$61,I$1,1))</f>
        <v>18933</v>
      </c>
      <c r="J26" s="2">
        <f>IF(ISERROR(VLOOKUP($F26,'Pay scales'!$B$3:$AB$61,J$1,1)),0,VLOOKUP($F26,'Pay scales'!$B$3:$AB$61,J$1,1))</f>
        <v>18426</v>
      </c>
      <c r="K26" s="2">
        <f>IF(ISERROR(VLOOKUP($F26,'Pay scales'!$B$3:$AB$61,K$1,1)),0,VLOOKUP($F26,'Pay scales'!$B$3:$AB$61,K$1,1))</f>
        <v>17391</v>
      </c>
      <c r="L26" s="2">
        <f>IF(ISERROR(VLOOKUP($F26,'Pay scales'!$B$3:$AB$61,L$1,1)),0,VLOOKUP($F26,'Pay scales'!$B$3:$AB$61,L$1,1))</f>
        <v>16491</v>
      </c>
      <c r="M26" s="2">
        <f>IF(ISERROR(VLOOKUP($F26,'Pay scales'!$B$3:$AB$61,M$1,1)),0,VLOOKUP($F26,'Pay scales'!$B$3:$AB$61,M$1,1))</f>
        <v>16191</v>
      </c>
      <c r="N26" s="2">
        <f>IF(ISERROR(VLOOKUP($F26,'Pay scales'!$B$3:$AB$61,N$1,1)),0,VLOOKUP($F26,'Pay scales'!$B$3:$AB$61,N$1,1))</f>
        <v>15941</v>
      </c>
      <c r="O26" s="2"/>
      <c r="P26" s="2"/>
      <c r="R26" s="20">
        <f t="shared" si="10"/>
        <v>101.84</v>
      </c>
      <c r="S26" s="37">
        <f>R26/R$4</f>
        <v>4.0153790726759307E-3</v>
      </c>
      <c r="T26" s="38">
        <f t="shared" si="2"/>
        <v>77.352262456029123</v>
      </c>
      <c r="U26" s="38">
        <f t="shared" si="3"/>
        <v>77.352262456029123</v>
      </c>
      <c r="V26" s="38">
        <f t="shared" si="4"/>
        <v>76.023171982973395</v>
      </c>
      <c r="W26" s="38">
        <f t="shared" si="5"/>
        <v>73.987374793126705</v>
      </c>
      <c r="X26" s="38">
        <f t="shared" si="6"/>
        <v>69.831457452907117</v>
      </c>
      <c r="Y26" s="38">
        <f t="shared" si="7"/>
        <v>66.217616287498771</v>
      </c>
      <c r="Z26" s="38">
        <f t="shared" si="8"/>
        <v>65.013002565695999</v>
      </c>
      <c r="AA26" s="38">
        <f t="shared" si="9"/>
        <v>64.00915779752701</v>
      </c>
    </row>
    <row r="27" spans="1:27">
      <c r="A27" s="39">
        <v>622.50726999999995</v>
      </c>
      <c r="B27" s="40">
        <v>19264</v>
      </c>
      <c r="E27" s="20">
        <f>SUMIF(B:B,F27,A:A)</f>
        <v>32.36</v>
      </c>
      <c r="F27" s="2">
        <v>19649.820093750001</v>
      </c>
      <c r="G27" s="2">
        <f>IF(ISERROR(VLOOKUP($F27,'Pay scales'!$B$3:$AB$61,G$1,1)),0,VLOOKUP($F27,'Pay scales'!$B$3:$AB$61,G$1,1))</f>
        <v>19264</v>
      </c>
      <c r="H27" s="2">
        <f>IF(ISERROR(VLOOKUP($F27,'Pay scales'!$B$3:$AB$61,H$1,1)),0,VLOOKUP($F27,'Pay scales'!$B$3:$AB$61,H$1,1))</f>
        <v>19264</v>
      </c>
      <c r="I27" s="2">
        <f>IF(ISERROR(VLOOKUP($F27,'Pay scales'!$B$3:$AB$61,I$1,1)),0,VLOOKUP($F27,'Pay scales'!$B$3:$AB$61,I$1,1))</f>
        <v>18933</v>
      </c>
      <c r="J27" s="2">
        <f>IF(ISERROR(VLOOKUP($F27,'Pay scales'!$B$3:$AB$61,J$1,1)),0,VLOOKUP($F27,'Pay scales'!$B$3:$AB$61,J$1,1))</f>
        <v>18426</v>
      </c>
      <c r="K27" s="2">
        <f>IF(ISERROR(VLOOKUP($F27,'Pay scales'!$B$3:$AB$61,K$1,1)),0,VLOOKUP($F27,'Pay scales'!$B$3:$AB$61,K$1,1))</f>
        <v>17391</v>
      </c>
      <c r="L27" s="2">
        <f>IF(ISERROR(VLOOKUP($F27,'Pay scales'!$B$3:$AB$61,L$1,1)),0,VLOOKUP($F27,'Pay scales'!$B$3:$AB$61,L$1,1))</f>
        <v>16491</v>
      </c>
      <c r="M27" s="2">
        <f>IF(ISERROR(VLOOKUP($F27,'Pay scales'!$B$3:$AB$61,M$1,1)),0,VLOOKUP($F27,'Pay scales'!$B$3:$AB$61,M$1,1))</f>
        <v>16191</v>
      </c>
      <c r="N27" s="2">
        <f>IF(ISERROR(VLOOKUP($F27,'Pay scales'!$B$3:$AB$61,N$1,1)),0,VLOOKUP($F27,'Pay scales'!$B$3:$AB$61,N$1,1))</f>
        <v>15941</v>
      </c>
      <c r="O27" s="2"/>
      <c r="P27" s="2"/>
      <c r="R27" s="20">
        <f t="shared" si="10"/>
        <v>32.36</v>
      </c>
      <c r="S27" s="37">
        <f>R27/R$4</f>
        <v>1.2759001059681177E-3</v>
      </c>
      <c r="T27" s="38">
        <f t="shared" si="2"/>
        <v>24.578939641369818</v>
      </c>
      <c r="U27" s="38">
        <f t="shared" si="3"/>
        <v>24.578939641369818</v>
      </c>
      <c r="V27" s="38">
        <f t="shared" si="4"/>
        <v>24.156616706294372</v>
      </c>
      <c r="W27" s="38">
        <f t="shared" si="5"/>
        <v>23.509735352568537</v>
      </c>
      <c r="X27" s="38">
        <f t="shared" si="6"/>
        <v>22.189178742891535</v>
      </c>
      <c r="Y27" s="38">
        <f t="shared" si="7"/>
        <v>21.040868647520227</v>
      </c>
      <c r="Z27" s="38">
        <f t="shared" si="8"/>
        <v>20.658098615729795</v>
      </c>
      <c r="AA27" s="38">
        <f t="shared" si="9"/>
        <v>20.339123589237765</v>
      </c>
    </row>
    <row r="28" spans="1:27">
      <c r="A28" s="20">
        <v>101.84</v>
      </c>
      <c r="B28" s="2">
        <v>19312</v>
      </c>
      <c r="E28" s="20">
        <f>SUMIF(B:B,F28,A:A)</f>
        <v>1507.1440610915613</v>
      </c>
      <c r="F28" s="2">
        <v>19650</v>
      </c>
      <c r="G28" s="2">
        <f>IF(ISERROR(VLOOKUP($F28,'Pay scales'!$B$3:$AB$61,G$1,1)),0,VLOOKUP($F28,'Pay scales'!$B$3:$AB$61,G$1,1))</f>
        <v>19650</v>
      </c>
      <c r="H28" s="2">
        <f>IF(ISERROR(VLOOKUP($F28,'Pay scales'!$B$3:$AB$61,H$1,1)),0,VLOOKUP($F28,'Pay scales'!$B$3:$AB$61,H$1,1))</f>
        <v>19650</v>
      </c>
      <c r="I28" s="2">
        <f>IF(ISERROR(VLOOKUP($F28,'Pay scales'!$B$3:$AB$61,I$1,1)),0,VLOOKUP($F28,'Pay scales'!$B$3:$AB$61,I$1,1))</f>
        <v>19312</v>
      </c>
      <c r="J28" s="2">
        <f>IF(ISERROR(VLOOKUP($F28,'Pay scales'!$B$3:$AB$61,J$1,1)),0,VLOOKUP($F28,'Pay scales'!$B$3:$AB$61,J$1,1))</f>
        <v>18795</v>
      </c>
      <c r="K28" s="2">
        <f>IF(ISERROR(VLOOKUP($F28,'Pay scales'!$B$3:$AB$61,K$1,1)),0,VLOOKUP($F28,'Pay scales'!$B$3:$AB$61,K$1,1))</f>
        <v>17972</v>
      </c>
      <c r="L28" s="2">
        <f>IF(ISERROR(VLOOKUP($F28,'Pay scales'!$B$3:$AB$61,L$1,1)),0,VLOOKUP($F28,'Pay scales'!$B$3:$AB$61,L$1,1))</f>
        <v>17072</v>
      </c>
      <c r="M28" s="2">
        <f>IF(ISERROR(VLOOKUP($F28,'Pay scales'!$B$3:$AB$61,M$1,1)),0,VLOOKUP($F28,'Pay scales'!$B$3:$AB$61,M$1,1))</f>
        <v>16772</v>
      </c>
      <c r="N28" s="2">
        <f>IF(ISERROR(VLOOKUP($F28,'Pay scales'!$B$3:$AB$61,N$1,1)),0,VLOOKUP($F28,'Pay scales'!$B$3:$AB$61,N$1,1))</f>
        <v>16572</v>
      </c>
      <c r="O28" s="2"/>
      <c r="P28" s="2"/>
      <c r="R28" s="20">
        <f t="shared" si="10"/>
        <v>1507.1440610915613</v>
      </c>
      <c r="S28" s="37">
        <f>R28/R$4</f>
        <v>5.9424142993076093E-2</v>
      </c>
      <c r="T28" s="38">
        <f t="shared" si="2"/>
        <v>1167.6844098139452</v>
      </c>
      <c r="U28" s="38">
        <f t="shared" si="3"/>
        <v>1167.6844098139452</v>
      </c>
      <c r="V28" s="38">
        <f t="shared" si="4"/>
        <v>1147.5990494822854</v>
      </c>
      <c r="W28" s="38">
        <f t="shared" si="5"/>
        <v>1116.8767675548652</v>
      </c>
      <c r="X28" s="38">
        <f t="shared" si="6"/>
        <v>1067.9706978715635</v>
      </c>
      <c r="Y28" s="38">
        <f t="shared" si="7"/>
        <v>1014.4889691777951</v>
      </c>
      <c r="Z28" s="38">
        <f t="shared" si="8"/>
        <v>996.66172627987225</v>
      </c>
      <c r="AA28" s="38">
        <f t="shared" si="9"/>
        <v>984.77689768125697</v>
      </c>
    </row>
    <row r="29" spans="1:27">
      <c r="A29" s="20">
        <v>34</v>
      </c>
      <c r="B29" s="2">
        <v>19650</v>
      </c>
      <c r="E29" s="20">
        <f>SUMIF(B:B,F29,A:A)</f>
        <v>59.85</v>
      </c>
      <c r="F29" s="2">
        <v>19698</v>
      </c>
      <c r="G29" s="2">
        <f>IF(ISERROR(VLOOKUP($F29,'Pay scales'!$B$3:$AB$61,G$1,1)),0,VLOOKUP($F29,'Pay scales'!$B$3:$AB$61,G$1,1))</f>
        <v>19650</v>
      </c>
      <c r="H29" s="2">
        <f>IF(ISERROR(VLOOKUP($F29,'Pay scales'!$B$3:$AB$61,H$1,1)),0,VLOOKUP($F29,'Pay scales'!$B$3:$AB$61,H$1,1))</f>
        <v>19650</v>
      </c>
      <c r="I29" s="2">
        <f>IF(ISERROR(VLOOKUP($F29,'Pay scales'!$B$3:$AB$61,I$1,1)),0,VLOOKUP($F29,'Pay scales'!$B$3:$AB$61,I$1,1))</f>
        <v>19312</v>
      </c>
      <c r="J29" s="2">
        <f>IF(ISERROR(VLOOKUP($F29,'Pay scales'!$B$3:$AB$61,J$1,1)),0,VLOOKUP($F29,'Pay scales'!$B$3:$AB$61,J$1,1))</f>
        <v>18795</v>
      </c>
      <c r="K29" s="2">
        <f>IF(ISERROR(VLOOKUP($F29,'Pay scales'!$B$3:$AB$61,K$1,1)),0,VLOOKUP($F29,'Pay scales'!$B$3:$AB$61,K$1,1))</f>
        <v>17972</v>
      </c>
      <c r="L29" s="2">
        <f>IF(ISERROR(VLOOKUP($F29,'Pay scales'!$B$3:$AB$61,L$1,1)),0,VLOOKUP($F29,'Pay scales'!$B$3:$AB$61,L$1,1))</f>
        <v>17072</v>
      </c>
      <c r="M29" s="2">
        <f>IF(ISERROR(VLOOKUP($F29,'Pay scales'!$B$3:$AB$61,M$1,1)),0,VLOOKUP($F29,'Pay scales'!$B$3:$AB$61,M$1,1))</f>
        <v>16772</v>
      </c>
      <c r="N29" s="2">
        <f>IF(ISERROR(VLOOKUP($F29,'Pay scales'!$B$3:$AB$61,N$1,1)),0,VLOOKUP($F29,'Pay scales'!$B$3:$AB$61,N$1,1))</f>
        <v>16572</v>
      </c>
      <c r="O29" s="2"/>
      <c r="P29" s="2"/>
      <c r="R29" s="20">
        <f t="shared" si="10"/>
        <v>59.85</v>
      </c>
      <c r="S29" s="37">
        <f>R29/R$4</f>
        <v>2.3597843430838024E-3</v>
      </c>
      <c r="T29" s="38">
        <f t="shared" si="2"/>
        <v>46.369762341596719</v>
      </c>
      <c r="U29" s="38">
        <f t="shared" si="3"/>
        <v>46.369762341596719</v>
      </c>
      <c r="V29" s="38">
        <f t="shared" si="4"/>
        <v>45.57215523363439</v>
      </c>
      <c r="W29" s="38">
        <f t="shared" si="5"/>
        <v>44.352146728260067</v>
      </c>
      <c r="X29" s="38">
        <f t="shared" si="6"/>
        <v>42.410044213902097</v>
      </c>
      <c r="Y29" s="38">
        <f t="shared" si="7"/>
        <v>40.286238305126673</v>
      </c>
      <c r="Z29" s="38">
        <f t="shared" si="8"/>
        <v>39.578303002201537</v>
      </c>
      <c r="AA29" s="38">
        <f t="shared" si="9"/>
        <v>39.106346133584772</v>
      </c>
    </row>
    <row r="30" spans="1:27">
      <c r="A30" s="20">
        <v>17</v>
      </c>
      <c r="B30" s="2">
        <v>19650</v>
      </c>
      <c r="E30" s="20">
        <f>SUMIF(B:B,F30,A:A)</f>
        <v>242.66</v>
      </c>
      <c r="F30" s="2">
        <v>20042.921043750001</v>
      </c>
      <c r="G30" s="2">
        <f>IF(ISERROR(VLOOKUP($F30,'Pay scales'!$B$3:$AB$61,G$1,1)),0,VLOOKUP($F30,'Pay scales'!$B$3:$AB$61,G$1,1))</f>
        <v>19650</v>
      </c>
      <c r="H30" s="2">
        <f>IF(ISERROR(VLOOKUP($F30,'Pay scales'!$B$3:$AB$61,H$1,1)),0,VLOOKUP($F30,'Pay scales'!$B$3:$AB$61,H$1,1))</f>
        <v>19650</v>
      </c>
      <c r="I30" s="2">
        <f>IF(ISERROR(VLOOKUP($F30,'Pay scales'!$B$3:$AB$61,I$1,1)),0,VLOOKUP($F30,'Pay scales'!$B$3:$AB$61,I$1,1))</f>
        <v>19312</v>
      </c>
      <c r="J30" s="2">
        <f>IF(ISERROR(VLOOKUP($F30,'Pay scales'!$B$3:$AB$61,J$1,1)),0,VLOOKUP($F30,'Pay scales'!$B$3:$AB$61,J$1,1))</f>
        <v>18795</v>
      </c>
      <c r="K30" s="2">
        <f>IF(ISERROR(VLOOKUP($F30,'Pay scales'!$B$3:$AB$61,K$1,1)),0,VLOOKUP($F30,'Pay scales'!$B$3:$AB$61,K$1,1))</f>
        <v>17972</v>
      </c>
      <c r="L30" s="2">
        <f>IF(ISERROR(VLOOKUP($F30,'Pay scales'!$B$3:$AB$61,L$1,1)),0,VLOOKUP($F30,'Pay scales'!$B$3:$AB$61,L$1,1))</f>
        <v>17072</v>
      </c>
      <c r="M30" s="2">
        <f>IF(ISERROR(VLOOKUP($F30,'Pay scales'!$B$3:$AB$61,M$1,1)),0,VLOOKUP($F30,'Pay scales'!$B$3:$AB$61,M$1,1))</f>
        <v>16772</v>
      </c>
      <c r="N30" s="2">
        <f>IF(ISERROR(VLOOKUP($F30,'Pay scales'!$B$3:$AB$61,N$1,1)),0,VLOOKUP($F30,'Pay scales'!$B$3:$AB$61,N$1,1))</f>
        <v>16572</v>
      </c>
      <c r="O30" s="2"/>
      <c r="P30" s="2"/>
      <c r="R30" s="20">
        <f t="shared" si="10"/>
        <v>242.66</v>
      </c>
      <c r="S30" s="37">
        <f>R30/R$4</f>
        <v>9.5676736623678451E-3</v>
      </c>
      <c r="T30" s="38">
        <f t="shared" si="2"/>
        <v>188.00478746552815</v>
      </c>
      <c r="U30" s="38">
        <f t="shared" si="3"/>
        <v>188.00478746552815</v>
      </c>
      <c r="V30" s="38">
        <f t="shared" si="4"/>
        <v>184.77091376764781</v>
      </c>
      <c r="W30" s="38">
        <f t="shared" si="5"/>
        <v>179.82442648420366</v>
      </c>
      <c r="X30" s="38">
        <f t="shared" si="6"/>
        <v>171.95023106007491</v>
      </c>
      <c r="Y30" s="38">
        <f t="shared" si="7"/>
        <v>163.33932476394386</v>
      </c>
      <c r="Z30" s="38">
        <f t="shared" si="8"/>
        <v>160.4690226652335</v>
      </c>
      <c r="AA30" s="38">
        <f t="shared" si="9"/>
        <v>158.55548793275992</v>
      </c>
    </row>
    <row r="31" spans="1:27">
      <c r="A31" s="39">
        <v>228.40205</v>
      </c>
      <c r="B31" s="40">
        <v>19650</v>
      </c>
      <c r="E31" s="20">
        <f>SUMIF(B:B,F31,A:A)</f>
        <v>2781.1567400000004</v>
      </c>
      <c r="F31" s="2">
        <v>20043</v>
      </c>
      <c r="G31" s="2">
        <f>IF(ISERROR(VLOOKUP($F31,'Pay scales'!$B$3:$AB$61,G$1,1)),0,VLOOKUP($F31,'Pay scales'!$B$3:$AB$61,G$1,1))</f>
        <v>20043</v>
      </c>
      <c r="H31" s="2">
        <f>IF(ISERROR(VLOOKUP($F31,'Pay scales'!$B$3:$AB$61,H$1,1)),0,VLOOKUP($F31,'Pay scales'!$B$3:$AB$61,H$1,1))</f>
        <v>20043</v>
      </c>
      <c r="I31" s="2">
        <f>IF(ISERROR(VLOOKUP($F31,'Pay scales'!$B$3:$AB$61,I$1,1)),0,VLOOKUP($F31,'Pay scales'!$B$3:$AB$61,I$1,1))</f>
        <v>19698</v>
      </c>
      <c r="J31" s="2">
        <f>IF(ISERROR(VLOOKUP($F31,'Pay scales'!$B$3:$AB$61,J$1,1)),0,VLOOKUP($F31,'Pay scales'!$B$3:$AB$61,J$1,1))</f>
        <v>19171</v>
      </c>
      <c r="K31" s="2">
        <f>IF(ISERROR(VLOOKUP($F31,'Pay scales'!$B$3:$AB$61,K$1,1)),0,VLOOKUP($F31,'Pay scales'!$B$3:$AB$61,K$1,1))</f>
        <v>18672</v>
      </c>
      <c r="L31" s="2">
        <f>IF(ISERROR(VLOOKUP($F31,'Pay scales'!$B$3:$AB$61,L$1,1)),0,VLOOKUP($F31,'Pay scales'!$B$3:$AB$61,L$1,1))</f>
        <v>17772</v>
      </c>
      <c r="M31" s="2">
        <f>IF(ISERROR(VLOOKUP($F31,'Pay scales'!$B$3:$AB$61,M$1,1)),0,VLOOKUP($F31,'Pay scales'!$B$3:$AB$61,M$1,1))</f>
        <v>17547</v>
      </c>
      <c r="N31" s="2">
        <f>IF(ISERROR(VLOOKUP($F31,'Pay scales'!$B$3:$AB$61,N$1,1)),0,VLOOKUP($F31,'Pay scales'!$B$3:$AB$61,N$1,1))</f>
        <v>17372</v>
      </c>
      <c r="O31" s="2"/>
      <c r="P31" s="2"/>
      <c r="R31" s="20">
        <f t="shared" si="10"/>
        <v>2781.1567400000004</v>
      </c>
      <c r="S31" s="37">
        <f>R31/R$4</f>
        <v>0.10965630961928138</v>
      </c>
      <c r="T31" s="38">
        <f t="shared" si="2"/>
        <v>2197.8414136992569</v>
      </c>
      <c r="U31" s="38">
        <f t="shared" si="3"/>
        <v>2197.8414136992569</v>
      </c>
      <c r="V31" s="38">
        <f t="shared" si="4"/>
        <v>2160.0099868806046</v>
      </c>
      <c r="W31" s="38">
        <f t="shared" si="5"/>
        <v>2102.2211117112433</v>
      </c>
      <c r="X31" s="38">
        <f t="shared" si="6"/>
        <v>2047.5026132112221</v>
      </c>
      <c r="Y31" s="38">
        <f t="shared" si="7"/>
        <v>1948.8119345538687</v>
      </c>
      <c r="Z31" s="38">
        <f t="shared" si="8"/>
        <v>1924.1392648895305</v>
      </c>
      <c r="AA31" s="38">
        <f t="shared" si="9"/>
        <v>1904.9494107061562</v>
      </c>
    </row>
    <row r="32" spans="1:27">
      <c r="A32" s="20">
        <v>59.85</v>
      </c>
      <c r="B32" s="2">
        <v>19698</v>
      </c>
      <c r="E32" s="20">
        <f>SUMIF(B:B,F32,A:A)</f>
        <v>430.84</v>
      </c>
      <c r="F32" s="2">
        <v>20092</v>
      </c>
      <c r="G32" s="2">
        <f>IF(ISERROR(VLOOKUP($F32,'Pay scales'!$B$3:$AB$61,G$1,1)),0,VLOOKUP($F32,'Pay scales'!$B$3:$AB$61,G$1,1))</f>
        <v>20043</v>
      </c>
      <c r="H32" s="2">
        <f>IF(ISERROR(VLOOKUP($F32,'Pay scales'!$B$3:$AB$61,H$1,1)),0,VLOOKUP($F32,'Pay scales'!$B$3:$AB$61,H$1,1))</f>
        <v>20043</v>
      </c>
      <c r="I32" s="2">
        <f>IF(ISERROR(VLOOKUP($F32,'Pay scales'!$B$3:$AB$61,I$1,1)),0,VLOOKUP($F32,'Pay scales'!$B$3:$AB$61,I$1,1))</f>
        <v>19698</v>
      </c>
      <c r="J32" s="2">
        <f>IF(ISERROR(VLOOKUP($F32,'Pay scales'!$B$3:$AB$61,J$1,1)),0,VLOOKUP($F32,'Pay scales'!$B$3:$AB$61,J$1,1))</f>
        <v>19171</v>
      </c>
      <c r="K32" s="2">
        <f>IF(ISERROR(VLOOKUP($F32,'Pay scales'!$B$3:$AB$61,K$1,1)),0,VLOOKUP($F32,'Pay scales'!$B$3:$AB$61,K$1,1))</f>
        <v>18672</v>
      </c>
      <c r="L32" s="2">
        <f>IF(ISERROR(VLOOKUP($F32,'Pay scales'!$B$3:$AB$61,L$1,1)),0,VLOOKUP($F32,'Pay scales'!$B$3:$AB$61,L$1,1))</f>
        <v>17772</v>
      </c>
      <c r="M32" s="2">
        <f>IF(ISERROR(VLOOKUP($F32,'Pay scales'!$B$3:$AB$61,M$1,1)),0,VLOOKUP($F32,'Pay scales'!$B$3:$AB$61,M$1,1))</f>
        <v>17547</v>
      </c>
      <c r="N32" s="2">
        <f>IF(ISERROR(VLOOKUP($F32,'Pay scales'!$B$3:$AB$61,N$1,1)),0,VLOOKUP($F32,'Pay scales'!$B$3:$AB$61,N$1,1))</f>
        <v>17372</v>
      </c>
      <c r="O32" s="2"/>
      <c r="P32" s="2"/>
      <c r="R32" s="20">
        <f t="shared" si="10"/>
        <v>430.84</v>
      </c>
      <c r="S32" s="37">
        <f>R32/R$4</f>
        <v>1.6987293005417299E-2</v>
      </c>
      <c r="T32" s="38">
        <f t="shared" si="2"/>
        <v>340.47631370757892</v>
      </c>
      <c r="U32" s="38">
        <f t="shared" si="3"/>
        <v>340.47631370757892</v>
      </c>
      <c r="V32" s="38">
        <f t="shared" si="4"/>
        <v>334.61569762070997</v>
      </c>
      <c r="W32" s="38">
        <f t="shared" si="5"/>
        <v>325.66339420685506</v>
      </c>
      <c r="X32" s="38">
        <f t="shared" si="6"/>
        <v>317.1867349971518</v>
      </c>
      <c r="Y32" s="38">
        <f t="shared" si="7"/>
        <v>301.89817129227623</v>
      </c>
      <c r="Z32" s="38">
        <f t="shared" si="8"/>
        <v>298.07603036605735</v>
      </c>
      <c r="AA32" s="38">
        <f t="shared" si="9"/>
        <v>295.10325409010932</v>
      </c>
    </row>
    <row r="33" spans="1:27">
      <c r="A33" s="20">
        <v>10</v>
      </c>
      <c r="B33" s="2">
        <v>20043</v>
      </c>
      <c r="E33" s="20">
        <f>SUMIF(B:B,F33,A:A)</f>
        <v>94.06</v>
      </c>
      <c r="F33" s="2">
        <v>20443.340362499999</v>
      </c>
      <c r="G33" s="2">
        <f>IF(ISERROR(VLOOKUP($F33,'Pay scales'!$B$3:$AB$61,G$1,1)),0,VLOOKUP($F33,'Pay scales'!$B$3:$AB$61,G$1,1))</f>
        <v>20043</v>
      </c>
      <c r="H33" s="2">
        <f>IF(ISERROR(VLOOKUP($F33,'Pay scales'!$B$3:$AB$61,H$1,1)),0,VLOOKUP($F33,'Pay scales'!$B$3:$AB$61,H$1,1))</f>
        <v>20043</v>
      </c>
      <c r="I33" s="2">
        <f>IF(ISERROR(VLOOKUP($F33,'Pay scales'!$B$3:$AB$61,I$1,1)),0,VLOOKUP($F33,'Pay scales'!$B$3:$AB$61,I$1,1))</f>
        <v>19698</v>
      </c>
      <c r="J33" s="2">
        <f>IF(ISERROR(VLOOKUP($F33,'Pay scales'!$B$3:$AB$61,J$1,1)),0,VLOOKUP($F33,'Pay scales'!$B$3:$AB$61,J$1,1))</f>
        <v>19171</v>
      </c>
      <c r="K33" s="2">
        <f>IF(ISERROR(VLOOKUP($F33,'Pay scales'!$B$3:$AB$61,K$1,1)),0,VLOOKUP($F33,'Pay scales'!$B$3:$AB$61,K$1,1))</f>
        <v>18672</v>
      </c>
      <c r="L33" s="2">
        <f>IF(ISERROR(VLOOKUP($F33,'Pay scales'!$B$3:$AB$61,L$1,1)),0,VLOOKUP($F33,'Pay scales'!$B$3:$AB$61,L$1,1))</f>
        <v>17772</v>
      </c>
      <c r="M33" s="2">
        <f>IF(ISERROR(VLOOKUP($F33,'Pay scales'!$B$3:$AB$61,M$1,1)),0,VLOOKUP($F33,'Pay scales'!$B$3:$AB$61,M$1,1))</f>
        <v>17547</v>
      </c>
      <c r="N33" s="2">
        <f>IF(ISERROR(VLOOKUP($F33,'Pay scales'!$B$3:$AB$61,N$1,1)),0,VLOOKUP($F33,'Pay scales'!$B$3:$AB$61,N$1,1))</f>
        <v>17372</v>
      </c>
      <c r="O33" s="2"/>
      <c r="P33" s="2"/>
      <c r="R33" s="20">
        <f t="shared" si="10"/>
        <v>94.06</v>
      </c>
      <c r="S33" s="37">
        <f>R33/R$4</f>
        <v>3.7086268222299495E-3</v>
      </c>
      <c r="T33" s="38">
        <f t="shared" si="2"/>
        <v>74.332007397954882</v>
      </c>
      <c r="U33" s="38">
        <f t="shared" si="3"/>
        <v>74.332007397954882</v>
      </c>
      <c r="V33" s="38">
        <f t="shared" si="4"/>
        <v>73.052531144285553</v>
      </c>
      <c r="W33" s="38">
        <f t="shared" si="5"/>
        <v>71.098084808970356</v>
      </c>
      <c r="X33" s="38">
        <f t="shared" si="6"/>
        <v>69.247480024677614</v>
      </c>
      <c r="Y33" s="38">
        <f t="shared" si="7"/>
        <v>65.909715884670661</v>
      </c>
      <c r="Z33" s="38">
        <f t="shared" si="8"/>
        <v>65.075274849668929</v>
      </c>
      <c r="AA33" s="38">
        <f t="shared" si="9"/>
        <v>64.42626515577868</v>
      </c>
    </row>
    <row r="34" spans="1:27">
      <c r="A34" s="20">
        <v>380</v>
      </c>
      <c r="B34" s="2">
        <v>20043</v>
      </c>
      <c r="E34" s="20">
        <f>SUMIF(B:B,F34,A:A)</f>
        <v>1288.270602348136</v>
      </c>
      <c r="F34" s="2">
        <v>20444</v>
      </c>
      <c r="G34" s="2">
        <f>IF(ISERROR(VLOOKUP($F34,'Pay scales'!$B$3:$AB$61,G$1,1)),0,VLOOKUP($F34,'Pay scales'!$B$3:$AB$61,G$1,1))</f>
        <v>20444</v>
      </c>
      <c r="H34" s="2">
        <f>IF(ISERROR(VLOOKUP($F34,'Pay scales'!$B$3:$AB$61,H$1,1)),0,VLOOKUP($F34,'Pay scales'!$B$3:$AB$61,H$1,1))</f>
        <v>20444</v>
      </c>
      <c r="I34" s="2">
        <f>IF(ISERROR(VLOOKUP($F34,'Pay scales'!$B$3:$AB$61,I$1,1)),0,VLOOKUP($F34,'Pay scales'!$B$3:$AB$61,I$1,1))</f>
        <v>20092</v>
      </c>
      <c r="J34" s="2">
        <f>IF(ISERROR(VLOOKUP($F34,'Pay scales'!$B$3:$AB$61,J$1,1)),0,VLOOKUP($F34,'Pay scales'!$B$3:$AB$61,J$1,1))</f>
        <v>19554</v>
      </c>
      <c r="K34" s="2">
        <f>IF(ISERROR(VLOOKUP($F34,'Pay scales'!$B$3:$AB$61,K$1,1)),0,VLOOKUP($F34,'Pay scales'!$B$3:$AB$61,K$1,1))</f>
        <v>18870</v>
      </c>
      <c r="L34" s="2">
        <f>IF(ISERROR(VLOOKUP($F34,'Pay scales'!$B$3:$AB$61,L$1,1)),0,VLOOKUP($F34,'Pay scales'!$B$3:$AB$61,L$1,1))</f>
        <v>18070</v>
      </c>
      <c r="M34" s="2">
        <f>IF(ISERROR(VLOOKUP($F34,'Pay scales'!$B$3:$AB$61,M$1,1)),0,VLOOKUP($F34,'Pay scales'!$B$3:$AB$61,M$1,1))</f>
        <v>17891</v>
      </c>
      <c r="N34" s="2">
        <f>IF(ISERROR(VLOOKUP($F34,'Pay scales'!$B$3:$AB$61,N$1,1)),0,VLOOKUP($F34,'Pay scales'!$B$3:$AB$61,N$1,1))</f>
        <v>17714</v>
      </c>
      <c r="O34" s="2"/>
      <c r="P34" s="2"/>
      <c r="R34" s="20">
        <f t="shared" si="10"/>
        <v>1288.270602348136</v>
      </c>
      <c r="S34" s="37">
        <f>R34/R$4</f>
        <v>5.0794332449060495E-2</v>
      </c>
      <c r="T34" s="38">
        <f t="shared" si="2"/>
        <v>1038.4393325885928</v>
      </c>
      <c r="U34" s="38">
        <f t="shared" si="3"/>
        <v>1038.4393325885928</v>
      </c>
      <c r="V34" s="38">
        <f t="shared" si="4"/>
        <v>1020.5597275665234</v>
      </c>
      <c r="W34" s="38">
        <f t="shared" si="5"/>
        <v>993.23237670892888</v>
      </c>
      <c r="X34" s="38">
        <f t="shared" si="6"/>
        <v>958.48905331377159</v>
      </c>
      <c r="Y34" s="38">
        <f t="shared" si="7"/>
        <v>917.85358735452314</v>
      </c>
      <c r="Z34" s="38">
        <f t="shared" si="8"/>
        <v>908.76140184614133</v>
      </c>
      <c r="AA34" s="38">
        <f t="shared" si="9"/>
        <v>899.77080500265765</v>
      </c>
    </row>
    <row r="35" spans="1:27">
      <c r="A35" s="20">
        <v>74</v>
      </c>
      <c r="B35" s="2">
        <v>20043</v>
      </c>
      <c r="E35" s="20">
        <f>SUMIF(B:B,F35,A:A)</f>
        <v>63.19</v>
      </c>
      <c r="F35" s="2">
        <v>20493</v>
      </c>
      <c r="G35" s="2">
        <f>IF(ISERROR(VLOOKUP($F35,'Pay scales'!$B$3:$AB$61,G$1,1)),0,VLOOKUP($F35,'Pay scales'!$B$3:$AB$61,G$1,1))</f>
        <v>20444</v>
      </c>
      <c r="H35" s="2">
        <f>IF(ISERROR(VLOOKUP($F35,'Pay scales'!$B$3:$AB$61,H$1,1)),0,VLOOKUP($F35,'Pay scales'!$B$3:$AB$61,H$1,1))</f>
        <v>20444</v>
      </c>
      <c r="I35" s="2">
        <f>IF(ISERROR(VLOOKUP($F35,'Pay scales'!$B$3:$AB$61,I$1,1)),0,VLOOKUP($F35,'Pay scales'!$B$3:$AB$61,I$1,1))</f>
        <v>20092</v>
      </c>
      <c r="J35" s="2">
        <f>IF(ISERROR(VLOOKUP($F35,'Pay scales'!$B$3:$AB$61,J$1,1)),0,VLOOKUP($F35,'Pay scales'!$B$3:$AB$61,J$1,1))</f>
        <v>19554</v>
      </c>
      <c r="K35" s="2">
        <f>IF(ISERROR(VLOOKUP($F35,'Pay scales'!$B$3:$AB$61,K$1,1)),0,VLOOKUP($F35,'Pay scales'!$B$3:$AB$61,K$1,1))</f>
        <v>18870</v>
      </c>
      <c r="L35" s="2">
        <f>IF(ISERROR(VLOOKUP($F35,'Pay scales'!$B$3:$AB$61,L$1,1)),0,VLOOKUP($F35,'Pay scales'!$B$3:$AB$61,L$1,1))</f>
        <v>18070</v>
      </c>
      <c r="M35" s="2">
        <f>IF(ISERROR(VLOOKUP($F35,'Pay scales'!$B$3:$AB$61,M$1,1)),0,VLOOKUP($F35,'Pay scales'!$B$3:$AB$61,M$1,1))</f>
        <v>17891</v>
      </c>
      <c r="N35" s="2">
        <f>IF(ISERROR(VLOOKUP($F35,'Pay scales'!$B$3:$AB$61,N$1,1)),0,VLOOKUP($F35,'Pay scales'!$B$3:$AB$61,N$1,1))</f>
        <v>17714</v>
      </c>
      <c r="O35" s="2"/>
      <c r="P35" s="2"/>
      <c r="R35" s="20">
        <f t="shared" si="10"/>
        <v>63.19</v>
      </c>
      <c r="S35" s="37">
        <f>R35/R$4</f>
        <v>2.4914748979025141E-3</v>
      </c>
      <c r="T35" s="38">
        <f t="shared" si="2"/>
        <v>50.935712812718997</v>
      </c>
      <c r="U35" s="38">
        <f t="shared" si="3"/>
        <v>50.935712812718997</v>
      </c>
      <c r="V35" s="38">
        <f t="shared" si="4"/>
        <v>50.05871364865731</v>
      </c>
      <c r="W35" s="38">
        <f t="shared" si="5"/>
        <v>48.718300153585758</v>
      </c>
      <c r="X35" s="38">
        <f t="shared" si="6"/>
        <v>47.014131323420443</v>
      </c>
      <c r="Y35" s="38">
        <f t="shared" si="7"/>
        <v>45.02095140509843</v>
      </c>
      <c r="Z35" s="38">
        <f t="shared" si="8"/>
        <v>44.574977398373882</v>
      </c>
      <c r="AA35" s="38">
        <f t="shared" si="9"/>
        <v>44.133986341445137</v>
      </c>
    </row>
    <row r="36" spans="1:27">
      <c r="A36" s="39">
        <v>1425.02664</v>
      </c>
      <c r="B36" s="40">
        <v>20043</v>
      </c>
      <c r="E36" s="20">
        <f>SUMIF(B:B,F36,A:A)</f>
        <v>416.58753999999999</v>
      </c>
      <c r="F36" s="2">
        <v>20852</v>
      </c>
      <c r="G36" s="2">
        <f>IF(ISERROR(VLOOKUP($F36,'Pay scales'!$B$3:$AB$61,G$1,1)),0,VLOOKUP($F36,'Pay scales'!$B$3:$AB$61,G$1,1))</f>
        <v>20852</v>
      </c>
      <c r="H36" s="2">
        <f>IF(ISERROR(VLOOKUP($F36,'Pay scales'!$B$3:$AB$61,H$1,1)),0,VLOOKUP($F36,'Pay scales'!$B$3:$AB$61,H$1,1))</f>
        <v>20852</v>
      </c>
      <c r="I36" s="2">
        <f>IF(ISERROR(VLOOKUP($F36,'Pay scales'!$B$3:$AB$61,I$1,1)),0,VLOOKUP($F36,'Pay scales'!$B$3:$AB$61,I$1,1))</f>
        <v>20493</v>
      </c>
      <c r="J36" s="2">
        <f>IF(ISERROR(VLOOKUP($F36,'Pay scales'!$B$3:$AB$61,J$1,1)),0,VLOOKUP($F36,'Pay scales'!$B$3:$AB$61,J$1,1))</f>
        <v>19945</v>
      </c>
      <c r="K36" s="2">
        <f>IF(ISERROR(VLOOKUP($F36,'Pay scales'!$B$3:$AB$61,K$1,1)),0,VLOOKUP($F36,'Pay scales'!$B$3:$AB$61,K$1,1))</f>
        <v>19446</v>
      </c>
      <c r="L36" s="2">
        <f>IF(ISERROR(VLOOKUP($F36,'Pay scales'!$B$3:$AB$61,L$1,1)),0,VLOOKUP($F36,'Pay scales'!$B$3:$AB$61,L$1,1))</f>
        <v>18746</v>
      </c>
      <c r="M36" s="2">
        <f>IF(ISERROR(VLOOKUP($F36,'Pay scales'!$B$3:$AB$61,M$1,1)),0,VLOOKUP($F36,'Pay scales'!$B$3:$AB$61,M$1,1))</f>
        <v>18560</v>
      </c>
      <c r="N36" s="2">
        <f>IF(ISERROR(VLOOKUP($F36,'Pay scales'!$B$3:$AB$61,N$1,1)),0,VLOOKUP($F36,'Pay scales'!$B$3:$AB$61,N$1,1))</f>
        <v>18376</v>
      </c>
      <c r="O36" s="2"/>
      <c r="P36" s="2"/>
      <c r="R36" s="20">
        <f t="shared" si="10"/>
        <v>416.58753999999999</v>
      </c>
      <c r="S36" s="37">
        <f>R36/R$4</f>
        <v>1.6425342596755176E-2</v>
      </c>
      <c r="T36" s="38">
        <f t="shared" si="2"/>
        <v>342.50124382753893</v>
      </c>
      <c r="U36" s="38">
        <f t="shared" si="3"/>
        <v>342.50124382753893</v>
      </c>
      <c r="V36" s="38">
        <f t="shared" si="4"/>
        <v>336.60454583530384</v>
      </c>
      <c r="W36" s="38">
        <f t="shared" si="5"/>
        <v>327.60345809228198</v>
      </c>
      <c r="X36" s="38">
        <f t="shared" si="6"/>
        <v>319.40721213650113</v>
      </c>
      <c r="Y36" s="38">
        <f t="shared" si="7"/>
        <v>307.90947231877254</v>
      </c>
      <c r="Z36" s="38">
        <f t="shared" si="8"/>
        <v>304.85435859577603</v>
      </c>
      <c r="AA36" s="38">
        <f t="shared" si="9"/>
        <v>301.8320955579731</v>
      </c>
    </row>
    <row r="37" spans="1:27">
      <c r="A37" s="20">
        <v>430.84</v>
      </c>
      <c r="B37" s="2">
        <v>20092</v>
      </c>
      <c r="E37" s="20">
        <f>SUMIF(B:B,F37,A:A)</f>
        <v>71.78</v>
      </c>
      <c r="F37" s="2">
        <v>20852.123531249999</v>
      </c>
      <c r="G37" s="2">
        <f>IF(ISERROR(VLOOKUP($F37,'Pay scales'!$B$3:$AB$61,G$1,1)),0,VLOOKUP($F37,'Pay scales'!$B$3:$AB$61,G$1,1))</f>
        <v>20852</v>
      </c>
      <c r="H37" s="2">
        <f>IF(ISERROR(VLOOKUP($F37,'Pay scales'!$B$3:$AB$61,H$1,1)),0,VLOOKUP($F37,'Pay scales'!$B$3:$AB$61,H$1,1))</f>
        <v>20852</v>
      </c>
      <c r="I37" s="2">
        <f>IF(ISERROR(VLOOKUP($F37,'Pay scales'!$B$3:$AB$61,I$1,1)),0,VLOOKUP($F37,'Pay scales'!$B$3:$AB$61,I$1,1))</f>
        <v>20493</v>
      </c>
      <c r="J37" s="2">
        <f>IF(ISERROR(VLOOKUP($F37,'Pay scales'!$B$3:$AB$61,J$1,1)),0,VLOOKUP($F37,'Pay scales'!$B$3:$AB$61,J$1,1))</f>
        <v>19945</v>
      </c>
      <c r="K37" s="2">
        <f>IF(ISERROR(VLOOKUP($F37,'Pay scales'!$B$3:$AB$61,K$1,1)),0,VLOOKUP($F37,'Pay scales'!$B$3:$AB$61,K$1,1))</f>
        <v>19446</v>
      </c>
      <c r="L37" s="2">
        <f>IF(ISERROR(VLOOKUP($F37,'Pay scales'!$B$3:$AB$61,L$1,1)),0,VLOOKUP($F37,'Pay scales'!$B$3:$AB$61,L$1,1))</f>
        <v>18746</v>
      </c>
      <c r="M37" s="2">
        <f>IF(ISERROR(VLOOKUP($F37,'Pay scales'!$B$3:$AB$61,M$1,1)),0,VLOOKUP($F37,'Pay scales'!$B$3:$AB$61,M$1,1))</f>
        <v>18560</v>
      </c>
      <c r="N37" s="2">
        <f>IF(ISERROR(VLOOKUP($F37,'Pay scales'!$B$3:$AB$61,N$1,1)),0,VLOOKUP($F37,'Pay scales'!$B$3:$AB$61,N$1,1))</f>
        <v>18376</v>
      </c>
      <c r="O37" s="2"/>
      <c r="P37" s="2"/>
      <c r="R37" s="20">
        <f t="shared" si="10"/>
        <v>71.78</v>
      </c>
      <c r="S37" s="37">
        <f>R37/R$4</f>
        <v>2.8301640793075246E-3</v>
      </c>
      <c r="T37" s="38">
        <f t="shared" si="2"/>
        <v>59.014581381720504</v>
      </c>
      <c r="U37" s="38">
        <f t="shared" si="3"/>
        <v>59.014581381720504</v>
      </c>
      <c r="V37" s="38">
        <f t="shared" si="4"/>
        <v>57.998552477249099</v>
      </c>
      <c r="W37" s="38">
        <f t="shared" si="5"/>
        <v>56.447622561788577</v>
      </c>
      <c r="X37" s="38">
        <f t="shared" si="6"/>
        <v>55.035370686214122</v>
      </c>
      <c r="Y37" s="38">
        <f t="shared" si="7"/>
        <v>53.054255830698857</v>
      </c>
      <c r="Z37" s="38">
        <f t="shared" si="8"/>
        <v>52.527845311947658</v>
      </c>
      <c r="AA37" s="38">
        <f t="shared" si="9"/>
        <v>52.007095121355071</v>
      </c>
    </row>
    <row r="38" spans="1:27">
      <c r="A38" s="20">
        <v>3.06</v>
      </c>
      <c r="B38" s="2">
        <v>20444</v>
      </c>
      <c r="E38" s="20">
        <f>SUMIF(B:B,F38,A:A)</f>
        <v>35.979999999999997</v>
      </c>
      <c r="F38" s="2">
        <v>20903</v>
      </c>
      <c r="G38" s="2">
        <f>IF(ISERROR(VLOOKUP($F38,'Pay scales'!$B$3:$AB$61,G$1,1)),0,VLOOKUP($F38,'Pay scales'!$B$3:$AB$61,G$1,1))</f>
        <v>20852</v>
      </c>
      <c r="H38" s="2">
        <f>IF(ISERROR(VLOOKUP($F38,'Pay scales'!$B$3:$AB$61,H$1,1)),0,VLOOKUP($F38,'Pay scales'!$B$3:$AB$61,H$1,1))</f>
        <v>20852</v>
      </c>
      <c r="I38" s="2">
        <f>IF(ISERROR(VLOOKUP($F38,'Pay scales'!$B$3:$AB$61,I$1,1)),0,VLOOKUP($F38,'Pay scales'!$B$3:$AB$61,I$1,1))</f>
        <v>20493</v>
      </c>
      <c r="J38" s="2">
        <f>IF(ISERROR(VLOOKUP($F38,'Pay scales'!$B$3:$AB$61,J$1,1)),0,VLOOKUP($F38,'Pay scales'!$B$3:$AB$61,J$1,1))</f>
        <v>19945</v>
      </c>
      <c r="K38" s="2">
        <f>IF(ISERROR(VLOOKUP($F38,'Pay scales'!$B$3:$AB$61,K$1,1)),0,VLOOKUP($F38,'Pay scales'!$B$3:$AB$61,K$1,1))</f>
        <v>19446</v>
      </c>
      <c r="L38" s="2">
        <f>IF(ISERROR(VLOOKUP($F38,'Pay scales'!$B$3:$AB$61,L$1,1)),0,VLOOKUP($F38,'Pay scales'!$B$3:$AB$61,L$1,1))</f>
        <v>18746</v>
      </c>
      <c r="M38" s="2">
        <f>IF(ISERROR(VLOOKUP($F38,'Pay scales'!$B$3:$AB$61,M$1,1)),0,VLOOKUP($F38,'Pay scales'!$B$3:$AB$61,M$1,1))</f>
        <v>18560</v>
      </c>
      <c r="N38" s="2">
        <f>IF(ISERROR(VLOOKUP($F38,'Pay scales'!$B$3:$AB$61,N$1,1)),0,VLOOKUP($F38,'Pay scales'!$B$3:$AB$61,N$1,1))</f>
        <v>18376</v>
      </c>
      <c r="O38" s="2"/>
      <c r="P38" s="2"/>
      <c r="R38" s="20">
        <f t="shared" si="10"/>
        <v>35.979999999999997</v>
      </c>
      <c r="S38" s="37">
        <f>R38/R$4</f>
        <v>1.4186305875380986E-3</v>
      </c>
      <c r="T38" s="38">
        <f t="shared" ref="T38:T69" si="11">$S38*G38</f>
        <v>29.581285011344434</v>
      </c>
      <c r="U38" s="38">
        <f t="shared" ref="U38:U69" si="12">$S38*H38</f>
        <v>29.581285011344434</v>
      </c>
      <c r="V38" s="38">
        <f t="shared" ref="V38:V69" si="13">$S38*I38</f>
        <v>29.071996630418255</v>
      </c>
      <c r="W38" s="38">
        <f t="shared" ref="W38:W69" si="14">$S38*J38</f>
        <v>28.294587068447377</v>
      </c>
      <c r="X38" s="38">
        <f t="shared" ref="X38:X69" si="15">$S38*K38</f>
        <v>27.586690405265866</v>
      </c>
      <c r="Y38" s="38">
        <f t="shared" ref="Y38:Y69" si="16">$S38*L38</f>
        <v>26.593648993989198</v>
      </c>
      <c r="Z38" s="38">
        <f t="shared" ref="Z38:Z69" si="17">$S38*M38</f>
        <v>26.329783704707111</v>
      </c>
      <c r="AA38" s="38">
        <f t="shared" ref="AA38:AA69" si="18">$S38*N38</f>
        <v>26.068755676600102</v>
      </c>
    </row>
    <row r="39" spans="1:27">
      <c r="A39" s="20">
        <v>12</v>
      </c>
      <c r="B39" s="2">
        <v>20444</v>
      </c>
      <c r="E39" s="20">
        <f>SUMIF(B:B,F39,A:A)</f>
        <v>10.9323</v>
      </c>
      <c r="F39" s="2">
        <v>21000</v>
      </c>
      <c r="G39" s="2">
        <f>IF(ISERROR(VLOOKUP($F39,'Pay scales'!$B$3:$AB$61,G$1,1)),0,VLOOKUP($F39,'Pay scales'!$B$3:$AB$61,G$1,1))</f>
        <v>20852</v>
      </c>
      <c r="H39" s="2">
        <f>IF(ISERROR(VLOOKUP($F39,'Pay scales'!$B$3:$AB$61,H$1,1)),0,VLOOKUP($F39,'Pay scales'!$B$3:$AB$61,H$1,1))</f>
        <v>20852</v>
      </c>
      <c r="I39" s="2">
        <f>IF(ISERROR(VLOOKUP($F39,'Pay scales'!$B$3:$AB$61,I$1,1)),0,VLOOKUP($F39,'Pay scales'!$B$3:$AB$61,I$1,1))</f>
        <v>20493</v>
      </c>
      <c r="J39" s="2">
        <f>IF(ISERROR(VLOOKUP($F39,'Pay scales'!$B$3:$AB$61,J$1,1)),0,VLOOKUP($F39,'Pay scales'!$B$3:$AB$61,J$1,1))</f>
        <v>19945</v>
      </c>
      <c r="K39" s="2">
        <f>IF(ISERROR(VLOOKUP($F39,'Pay scales'!$B$3:$AB$61,K$1,1)),0,VLOOKUP($F39,'Pay scales'!$B$3:$AB$61,K$1,1))</f>
        <v>19446</v>
      </c>
      <c r="L39" s="2">
        <f>IF(ISERROR(VLOOKUP($F39,'Pay scales'!$B$3:$AB$61,L$1,1)),0,VLOOKUP($F39,'Pay scales'!$B$3:$AB$61,L$1,1))</f>
        <v>18746</v>
      </c>
      <c r="M39" s="2">
        <f>IF(ISERROR(VLOOKUP($F39,'Pay scales'!$B$3:$AB$61,M$1,1)),0,VLOOKUP($F39,'Pay scales'!$B$3:$AB$61,M$1,1))</f>
        <v>18560</v>
      </c>
      <c r="N39" s="2">
        <f>IF(ISERROR(VLOOKUP($F39,'Pay scales'!$B$3:$AB$61,N$1,1)),0,VLOOKUP($F39,'Pay scales'!$B$3:$AB$61,N$1,1))</f>
        <v>18376</v>
      </c>
      <c r="O39" s="2"/>
      <c r="P39" s="2"/>
      <c r="R39" s="20">
        <f t="shared" si="10"/>
        <v>10.9323</v>
      </c>
      <c r="S39" s="37">
        <f>R39/R$4</f>
        <v>4.3104211151036011E-4</v>
      </c>
      <c r="T39" s="38">
        <f t="shared" si="11"/>
        <v>8.9880901092140295</v>
      </c>
      <c r="U39" s="38">
        <f t="shared" si="12"/>
        <v>8.9880901092140295</v>
      </c>
      <c r="V39" s="38">
        <f t="shared" si="13"/>
        <v>8.83334599118181</v>
      </c>
      <c r="W39" s="38">
        <f t="shared" si="14"/>
        <v>8.5971349140741324</v>
      </c>
      <c r="X39" s="38">
        <f t="shared" si="15"/>
        <v>8.3820449004304631</v>
      </c>
      <c r="Y39" s="38">
        <f t="shared" si="16"/>
        <v>8.0803154223732108</v>
      </c>
      <c r="Z39" s="38">
        <f t="shared" si="17"/>
        <v>8.0001415896322836</v>
      </c>
      <c r="AA39" s="38">
        <f t="shared" si="18"/>
        <v>7.9208298411143776</v>
      </c>
    </row>
    <row r="40" spans="1:27">
      <c r="A40" s="20">
        <v>3</v>
      </c>
      <c r="B40" s="2">
        <v>20444</v>
      </c>
      <c r="E40" s="20">
        <f>SUMIF(B:B,F40,A:A)</f>
        <v>275.93182000000002</v>
      </c>
      <c r="F40" s="2">
        <v>21269</v>
      </c>
      <c r="G40" s="2">
        <f>IF(ISERROR(VLOOKUP($F40,'Pay scales'!$B$3:$AB$61,G$1,1)),0,VLOOKUP($F40,'Pay scales'!$B$3:$AB$61,G$1,1))</f>
        <v>21269</v>
      </c>
      <c r="H40" s="2">
        <f>IF(ISERROR(VLOOKUP($F40,'Pay scales'!$B$3:$AB$61,H$1,1)),0,VLOOKUP($F40,'Pay scales'!$B$3:$AB$61,H$1,1))</f>
        <v>21269</v>
      </c>
      <c r="I40" s="2">
        <f>IF(ISERROR(VLOOKUP($F40,'Pay scales'!$B$3:$AB$61,I$1,1)),0,VLOOKUP($F40,'Pay scales'!$B$3:$AB$61,I$1,1))</f>
        <v>20903</v>
      </c>
      <c r="J40" s="2">
        <f>IF(ISERROR(VLOOKUP($F40,'Pay scales'!$B$3:$AB$61,J$1,1)),0,VLOOKUP($F40,'Pay scales'!$B$3:$AB$61,J$1,1))</f>
        <v>20344</v>
      </c>
      <c r="K40" s="2">
        <f>IF(ISERROR(VLOOKUP($F40,'Pay scales'!$B$3:$AB$61,K$1,1)),0,VLOOKUP($F40,'Pay scales'!$B$3:$AB$61,K$1,1))</f>
        <v>19819</v>
      </c>
      <c r="L40" s="2">
        <f>IF(ISERROR(VLOOKUP($F40,'Pay scales'!$B$3:$AB$61,L$1,1)),0,VLOOKUP($F40,'Pay scales'!$B$3:$AB$61,L$1,1))</f>
        <v>19430</v>
      </c>
      <c r="M40" s="2">
        <f>IF(ISERROR(VLOOKUP($F40,'Pay scales'!$B$3:$AB$61,M$1,1)),0,VLOOKUP($F40,'Pay scales'!$B$3:$AB$61,M$1,1))</f>
        <v>19238</v>
      </c>
      <c r="N40" s="2">
        <f>IF(ISERROR(VLOOKUP($F40,'Pay scales'!$B$3:$AB$61,N$1,1)),0,VLOOKUP($F40,'Pay scales'!$B$3:$AB$61,N$1,1))</f>
        <v>19048</v>
      </c>
      <c r="O40" s="2"/>
      <c r="P40" s="2"/>
      <c r="R40" s="20">
        <f t="shared" si="10"/>
        <v>275.93182000000002</v>
      </c>
      <c r="S40" s="37">
        <f>R40/R$4</f>
        <v>1.0879525289801472E-2</v>
      </c>
      <c r="T40" s="38">
        <f t="shared" si="11"/>
        <v>231.3966233887875</v>
      </c>
      <c r="U40" s="38">
        <f t="shared" si="12"/>
        <v>231.3966233887875</v>
      </c>
      <c r="V40" s="38">
        <f t="shared" si="13"/>
        <v>227.41471713272017</v>
      </c>
      <c r="W40" s="38">
        <f t="shared" si="14"/>
        <v>221.33306249572115</v>
      </c>
      <c r="X40" s="38">
        <f t="shared" si="15"/>
        <v>215.62131171857538</v>
      </c>
      <c r="Y40" s="38">
        <f t="shared" si="16"/>
        <v>211.3891763808426</v>
      </c>
      <c r="Z40" s="38">
        <f t="shared" si="17"/>
        <v>209.30030752520071</v>
      </c>
      <c r="AA40" s="38">
        <f t="shared" si="18"/>
        <v>207.23319772013843</v>
      </c>
    </row>
    <row r="41" spans="1:27">
      <c r="A41" s="39">
        <v>285.1814</v>
      </c>
      <c r="B41" s="40">
        <v>20444</v>
      </c>
      <c r="E41" s="20">
        <f>SUMIF(B:B,F41,A:A)</f>
        <v>79.39</v>
      </c>
      <c r="F41" s="2">
        <v>21269.270549999997</v>
      </c>
      <c r="G41" s="2">
        <f>IF(ISERROR(VLOOKUP($F41,'Pay scales'!$B$3:$AB$61,G$1,1)),0,VLOOKUP($F41,'Pay scales'!$B$3:$AB$61,G$1,1))</f>
        <v>21269</v>
      </c>
      <c r="H41" s="2">
        <f>IF(ISERROR(VLOOKUP($F41,'Pay scales'!$B$3:$AB$61,H$1,1)),0,VLOOKUP($F41,'Pay scales'!$B$3:$AB$61,H$1,1))</f>
        <v>21269</v>
      </c>
      <c r="I41" s="2">
        <f>IF(ISERROR(VLOOKUP($F41,'Pay scales'!$B$3:$AB$61,I$1,1)),0,VLOOKUP($F41,'Pay scales'!$B$3:$AB$61,I$1,1))</f>
        <v>20903</v>
      </c>
      <c r="J41" s="2">
        <f>IF(ISERROR(VLOOKUP($F41,'Pay scales'!$B$3:$AB$61,J$1,1)),0,VLOOKUP($F41,'Pay scales'!$B$3:$AB$61,J$1,1))</f>
        <v>20344</v>
      </c>
      <c r="K41" s="2">
        <f>IF(ISERROR(VLOOKUP($F41,'Pay scales'!$B$3:$AB$61,K$1,1)),0,VLOOKUP($F41,'Pay scales'!$B$3:$AB$61,K$1,1))</f>
        <v>19819</v>
      </c>
      <c r="L41" s="2">
        <f>IF(ISERROR(VLOOKUP($F41,'Pay scales'!$B$3:$AB$61,L$1,1)),0,VLOOKUP($F41,'Pay scales'!$B$3:$AB$61,L$1,1))</f>
        <v>19430</v>
      </c>
      <c r="M41" s="2">
        <f>IF(ISERROR(VLOOKUP($F41,'Pay scales'!$B$3:$AB$61,M$1,1)),0,VLOOKUP($F41,'Pay scales'!$B$3:$AB$61,M$1,1))</f>
        <v>19238</v>
      </c>
      <c r="N41" s="2">
        <f>IF(ISERROR(VLOOKUP($F41,'Pay scales'!$B$3:$AB$61,N$1,1)),0,VLOOKUP($F41,'Pay scales'!$B$3:$AB$61,N$1,1))</f>
        <v>19048</v>
      </c>
      <c r="O41" s="2"/>
      <c r="P41" s="2"/>
      <c r="R41" s="20">
        <f t="shared" si="10"/>
        <v>79.39</v>
      </c>
      <c r="S41" s="37">
        <f>R41/R$4</f>
        <v>3.1302135170830922E-3</v>
      </c>
      <c r="T41" s="38">
        <f t="shared" si="11"/>
        <v>66.576511294840287</v>
      </c>
      <c r="U41" s="38">
        <f t="shared" si="12"/>
        <v>66.576511294840287</v>
      </c>
      <c r="V41" s="38">
        <f t="shared" si="13"/>
        <v>65.430853147587882</v>
      </c>
      <c r="W41" s="38">
        <f t="shared" si="14"/>
        <v>63.681063791538428</v>
      </c>
      <c r="X41" s="38">
        <f t="shared" si="15"/>
        <v>62.037701695069806</v>
      </c>
      <c r="Y41" s="38">
        <f t="shared" si="16"/>
        <v>60.820048636924483</v>
      </c>
      <c r="Z41" s="38">
        <f t="shared" si="17"/>
        <v>60.219047641644529</v>
      </c>
      <c r="AA41" s="38">
        <f t="shared" si="18"/>
        <v>59.624307073398739</v>
      </c>
    </row>
    <row r="42" spans="1:27">
      <c r="A42" s="20">
        <v>63.19</v>
      </c>
      <c r="B42" s="2">
        <v>20493</v>
      </c>
      <c r="E42" s="20">
        <f>SUMIF(B:B,F42,A:A)</f>
        <v>39.46</v>
      </c>
      <c r="F42" s="2">
        <v>21322</v>
      </c>
      <c r="G42" s="2">
        <f>IF(ISERROR(VLOOKUP($F42,'Pay scales'!$B$3:$AB$61,G$1,1)),0,VLOOKUP($F42,'Pay scales'!$B$3:$AB$61,G$1,1))</f>
        <v>21269</v>
      </c>
      <c r="H42" s="2">
        <f>IF(ISERROR(VLOOKUP($F42,'Pay scales'!$B$3:$AB$61,H$1,1)),0,VLOOKUP($F42,'Pay scales'!$B$3:$AB$61,H$1,1))</f>
        <v>21269</v>
      </c>
      <c r="I42" s="2">
        <f>IF(ISERROR(VLOOKUP($F42,'Pay scales'!$B$3:$AB$61,I$1,1)),0,VLOOKUP($F42,'Pay scales'!$B$3:$AB$61,I$1,1))</f>
        <v>20903</v>
      </c>
      <c r="J42" s="2">
        <f>IF(ISERROR(VLOOKUP($F42,'Pay scales'!$B$3:$AB$61,J$1,1)),0,VLOOKUP($F42,'Pay scales'!$B$3:$AB$61,J$1,1))</f>
        <v>20344</v>
      </c>
      <c r="K42" s="2">
        <f>IF(ISERROR(VLOOKUP($F42,'Pay scales'!$B$3:$AB$61,K$1,1)),0,VLOOKUP($F42,'Pay scales'!$B$3:$AB$61,K$1,1))</f>
        <v>19819</v>
      </c>
      <c r="L42" s="2">
        <f>IF(ISERROR(VLOOKUP($F42,'Pay scales'!$B$3:$AB$61,L$1,1)),0,VLOOKUP($F42,'Pay scales'!$B$3:$AB$61,L$1,1))</f>
        <v>19430</v>
      </c>
      <c r="M42" s="2">
        <f>IF(ISERROR(VLOOKUP($F42,'Pay scales'!$B$3:$AB$61,M$1,1)),0,VLOOKUP($F42,'Pay scales'!$B$3:$AB$61,M$1,1))</f>
        <v>19238</v>
      </c>
      <c r="N42" s="2">
        <f>IF(ISERROR(VLOOKUP($F42,'Pay scales'!$B$3:$AB$61,N$1,1)),0,VLOOKUP($F42,'Pay scales'!$B$3:$AB$61,N$1,1))</f>
        <v>19048</v>
      </c>
      <c r="O42" s="2"/>
      <c r="P42" s="2"/>
      <c r="R42" s="20">
        <f t="shared" si="10"/>
        <v>39.46</v>
      </c>
      <c r="S42" s="37">
        <f>R42/R$4</f>
        <v>1.5558411057324452E-3</v>
      </c>
      <c r="T42" s="38">
        <f t="shared" si="11"/>
        <v>33.091184477823376</v>
      </c>
      <c r="U42" s="38">
        <f t="shared" si="12"/>
        <v>33.091184477823376</v>
      </c>
      <c r="V42" s="38">
        <f t="shared" si="13"/>
        <v>32.521746633125304</v>
      </c>
      <c r="W42" s="38">
        <f t="shared" si="14"/>
        <v>31.652031455020865</v>
      </c>
      <c r="X42" s="38">
        <f t="shared" si="15"/>
        <v>30.835214874511333</v>
      </c>
      <c r="Y42" s="38">
        <f t="shared" si="16"/>
        <v>30.229992684381411</v>
      </c>
      <c r="Z42" s="38">
        <f t="shared" si="17"/>
        <v>29.931271192080782</v>
      </c>
      <c r="AA42" s="38">
        <f t="shared" si="18"/>
        <v>29.635661381991618</v>
      </c>
    </row>
    <row r="43" spans="1:27">
      <c r="A43" s="20">
        <v>92.74</v>
      </c>
      <c r="B43" s="2">
        <v>20852</v>
      </c>
      <c r="E43" s="20">
        <f>SUMIF(B:B,F43,A:A)</f>
        <v>0</v>
      </c>
      <c r="F43" s="2">
        <v>21694.781418750001</v>
      </c>
      <c r="G43" s="2">
        <f>IF(ISERROR(VLOOKUP($F43,'Pay scales'!$B$3:$AB$61,G$1,1)),0,VLOOKUP($F43,'Pay scales'!$B$3:$AB$61,G$1,1))</f>
        <v>21269</v>
      </c>
      <c r="H43" s="2">
        <f>IF(ISERROR(VLOOKUP($F43,'Pay scales'!$B$3:$AB$61,H$1,1)),0,VLOOKUP($F43,'Pay scales'!$B$3:$AB$61,H$1,1))</f>
        <v>21269</v>
      </c>
      <c r="I43" s="2">
        <f>IF(ISERROR(VLOOKUP($F43,'Pay scales'!$B$3:$AB$61,I$1,1)),0,VLOOKUP($F43,'Pay scales'!$B$3:$AB$61,I$1,1))</f>
        <v>20903</v>
      </c>
      <c r="J43" s="2">
        <f>IF(ISERROR(VLOOKUP($F43,'Pay scales'!$B$3:$AB$61,J$1,1)),0,VLOOKUP($F43,'Pay scales'!$B$3:$AB$61,J$1,1))</f>
        <v>20344</v>
      </c>
      <c r="K43" s="2">
        <f>IF(ISERROR(VLOOKUP($F43,'Pay scales'!$B$3:$AB$61,K$1,1)),0,VLOOKUP($F43,'Pay scales'!$B$3:$AB$61,K$1,1))</f>
        <v>19819</v>
      </c>
      <c r="L43" s="2">
        <f>IF(ISERROR(VLOOKUP($F43,'Pay scales'!$B$3:$AB$61,L$1,1)),0,VLOOKUP($F43,'Pay scales'!$B$3:$AB$61,L$1,1))</f>
        <v>19430</v>
      </c>
      <c r="M43" s="2">
        <f>IF(ISERROR(VLOOKUP($F43,'Pay scales'!$B$3:$AB$61,M$1,1)),0,VLOOKUP($F43,'Pay scales'!$B$3:$AB$61,M$1,1))</f>
        <v>19238</v>
      </c>
      <c r="N43" s="2">
        <f>IF(ISERROR(VLOOKUP($F43,'Pay scales'!$B$3:$AB$61,N$1,1)),0,VLOOKUP($F43,'Pay scales'!$B$3:$AB$61,N$1,1))</f>
        <v>19048</v>
      </c>
      <c r="O43" s="2"/>
      <c r="P43" s="2"/>
      <c r="R43" s="20">
        <f t="shared" si="10"/>
        <v>0</v>
      </c>
      <c r="S43" s="37">
        <f>R43/R$4</f>
        <v>0</v>
      </c>
      <c r="T43" s="38">
        <f t="shared" si="11"/>
        <v>0</v>
      </c>
      <c r="U43" s="38">
        <f t="shared" si="12"/>
        <v>0</v>
      </c>
      <c r="V43" s="38">
        <f t="shared" si="13"/>
        <v>0</v>
      </c>
      <c r="W43" s="38">
        <f t="shared" si="14"/>
        <v>0</v>
      </c>
      <c r="X43" s="38">
        <f t="shared" si="15"/>
        <v>0</v>
      </c>
      <c r="Y43" s="38">
        <f t="shared" si="16"/>
        <v>0</v>
      </c>
      <c r="Z43" s="38">
        <f t="shared" si="17"/>
        <v>0</v>
      </c>
      <c r="AA43" s="38">
        <f t="shared" si="18"/>
        <v>0</v>
      </c>
    </row>
    <row r="44" spans="1:27">
      <c r="A44" s="20">
        <v>32</v>
      </c>
      <c r="B44" s="2">
        <v>20852</v>
      </c>
      <c r="E44" s="20">
        <f>SUMIF(B:B,F44,A:A)</f>
        <v>209.89962999999997</v>
      </c>
      <c r="F44" s="2">
        <v>21695</v>
      </c>
      <c r="G44" s="2">
        <f>IF(ISERROR(VLOOKUP($F44,'Pay scales'!$B$3:$AB$61,G$1,1)),0,VLOOKUP($F44,'Pay scales'!$B$3:$AB$61,G$1,1))</f>
        <v>21695</v>
      </c>
      <c r="H44" s="2">
        <f>IF(ISERROR(VLOOKUP($F44,'Pay scales'!$B$3:$AB$61,H$1,1)),0,VLOOKUP($F44,'Pay scales'!$B$3:$AB$61,H$1,1))</f>
        <v>21695</v>
      </c>
      <c r="I44" s="2">
        <f>IF(ISERROR(VLOOKUP($F44,'Pay scales'!$B$3:$AB$61,I$1,1)),0,VLOOKUP($F44,'Pay scales'!$B$3:$AB$61,I$1,1))</f>
        <v>21322</v>
      </c>
      <c r="J44" s="2">
        <f>IF(ISERROR(VLOOKUP($F44,'Pay scales'!$B$3:$AB$61,J$1,1)),0,VLOOKUP($F44,'Pay scales'!$B$3:$AB$61,J$1,1))</f>
        <v>20751</v>
      </c>
      <c r="K44" s="2">
        <f>IF(ISERROR(VLOOKUP($F44,'Pay scales'!$B$3:$AB$61,K$1,1)),0,VLOOKUP($F44,'Pay scales'!$B$3:$AB$61,K$1,1))</f>
        <v>19819</v>
      </c>
      <c r="L44" s="2">
        <f>IF(ISERROR(VLOOKUP($F44,'Pay scales'!$B$3:$AB$61,L$1,1)),0,VLOOKUP($F44,'Pay scales'!$B$3:$AB$61,L$1,1))</f>
        <v>19430</v>
      </c>
      <c r="M44" s="2">
        <f>IF(ISERROR(VLOOKUP($F44,'Pay scales'!$B$3:$AB$61,M$1,1)),0,VLOOKUP($F44,'Pay scales'!$B$3:$AB$61,M$1,1))</f>
        <v>19238</v>
      </c>
      <c r="N44" s="2">
        <f>IF(ISERROR(VLOOKUP($F44,'Pay scales'!$B$3:$AB$61,N$1,1)),0,VLOOKUP($F44,'Pay scales'!$B$3:$AB$61,N$1,1))</f>
        <v>19048</v>
      </c>
      <c r="O44" s="2"/>
      <c r="P44" s="2"/>
      <c r="R44" s="20">
        <f t="shared" si="10"/>
        <v>209.89962999999997</v>
      </c>
      <c r="S44" s="37">
        <f>R44/R$4</f>
        <v>8.2759876439947051E-3</v>
      </c>
      <c r="T44" s="38">
        <f t="shared" si="11"/>
        <v>179.54755193646514</v>
      </c>
      <c r="U44" s="38">
        <f t="shared" si="12"/>
        <v>179.54755193646514</v>
      </c>
      <c r="V44" s="38">
        <f t="shared" si="13"/>
        <v>176.4606085452551</v>
      </c>
      <c r="W44" s="38">
        <f t="shared" si="14"/>
        <v>171.73501960053412</v>
      </c>
      <c r="X44" s="38">
        <f t="shared" si="15"/>
        <v>164.02179911633107</v>
      </c>
      <c r="Y44" s="38">
        <f t="shared" si="16"/>
        <v>160.80243992281711</v>
      </c>
      <c r="Z44" s="38">
        <f t="shared" si="17"/>
        <v>159.21345029517013</v>
      </c>
      <c r="AA44" s="38">
        <f t="shared" si="18"/>
        <v>157.64101264281115</v>
      </c>
    </row>
    <row r="45" spans="1:27">
      <c r="A45" s="20">
        <v>5</v>
      </c>
      <c r="B45" s="2">
        <v>20852</v>
      </c>
      <c r="E45" s="20">
        <f>SUMIF(B:B,F45,A:A)</f>
        <v>32.31</v>
      </c>
      <c r="F45" s="2">
        <v>21748</v>
      </c>
      <c r="G45" s="2">
        <f>IF(ISERROR(VLOOKUP($F45,'Pay scales'!$B$3:$AB$61,G$1,1)),0,VLOOKUP($F45,'Pay scales'!$B$3:$AB$61,G$1,1))</f>
        <v>21695</v>
      </c>
      <c r="H45" s="2">
        <f>IF(ISERROR(VLOOKUP($F45,'Pay scales'!$B$3:$AB$61,H$1,1)),0,VLOOKUP($F45,'Pay scales'!$B$3:$AB$61,H$1,1))</f>
        <v>21695</v>
      </c>
      <c r="I45" s="2">
        <f>IF(ISERROR(VLOOKUP($F45,'Pay scales'!$B$3:$AB$61,I$1,1)),0,VLOOKUP($F45,'Pay scales'!$B$3:$AB$61,I$1,1))</f>
        <v>21322</v>
      </c>
      <c r="J45" s="2">
        <f>IF(ISERROR(VLOOKUP($F45,'Pay scales'!$B$3:$AB$61,J$1,1)),0,VLOOKUP($F45,'Pay scales'!$B$3:$AB$61,J$1,1))</f>
        <v>20751</v>
      </c>
      <c r="K45" s="2">
        <f>IF(ISERROR(VLOOKUP($F45,'Pay scales'!$B$3:$AB$61,K$1,1)),0,VLOOKUP($F45,'Pay scales'!$B$3:$AB$61,K$1,1))</f>
        <v>19819</v>
      </c>
      <c r="L45" s="2">
        <f>IF(ISERROR(VLOOKUP($F45,'Pay scales'!$B$3:$AB$61,L$1,1)),0,VLOOKUP($F45,'Pay scales'!$B$3:$AB$61,L$1,1))</f>
        <v>19430</v>
      </c>
      <c r="M45" s="2">
        <f>IF(ISERROR(VLOOKUP($F45,'Pay scales'!$B$3:$AB$61,M$1,1)),0,VLOOKUP($F45,'Pay scales'!$B$3:$AB$61,M$1,1))</f>
        <v>19238</v>
      </c>
      <c r="N45" s="2">
        <f>IF(ISERROR(VLOOKUP($F45,'Pay scales'!$B$3:$AB$61,N$1,1)),0,VLOOKUP($F45,'Pay scales'!$B$3:$AB$61,N$1,1))</f>
        <v>19048</v>
      </c>
      <c r="O45" s="2"/>
      <c r="P45" s="2"/>
      <c r="R45" s="20">
        <f t="shared" si="10"/>
        <v>32.31</v>
      </c>
      <c r="S45" s="37">
        <f>R45/R$4</f>
        <v>1.2739286904768197E-3</v>
      </c>
      <c r="T45" s="38">
        <f t="shared" si="11"/>
        <v>27.637882939894602</v>
      </c>
      <c r="U45" s="38">
        <f t="shared" si="12"/>
        <v>27.637882939894602</v>
      </c>
      <c r="V45" s="38">
        <f t="shared" si="13"/>
        <v>27.162707538346751</v>
      </c>
      <c r="W45" s="38">
        <f t="shared" si="14"/>
        <v>26.435294256084486</v>
      </c>
      <c r="X45" s="38">
        <f t="shared" si="15"/>
        <v>25.247992716560091</v>
      </c>
      <c r="Y45" s="38">
        <f t="shared" si="16"/>
        <v>24.752434455964607</v>
      </c>
      <c r="Z45" s="38">
        <f t="shared" si="17"/>
        <v>24.507840147393058</v>
      </c>
      <c r="AA45" s="38">
        <f t="shared" si="18"/>
        <v>24.265793696202461</v>
      </c>
    </row>
    <row r="46" spans="1:27">
      <c r="A46" s="39">
        <v>184.72394</v>
      </c>
      <c r="B46" s="40">
        <v>20852</v>
      </c>
      <c r="E46" s="20">
        <f>SUMIF(B:B,F46,A:A)</f>
        <v>569.77</v>
      </c>
      <c r="F46" s="2">
        <v>22128.656137499998</v>
      </c>
      <c r="G46" s="2">
        <f>IF(ISERROR(VLOOKUP($F46,'Pay scales'!$B$3:$AB$61,G$1,1)),0,VLOOKUP($F46,'Pay scales'!$B$3:$AB$61,G$1,1))</f>
        <v>21695</v>
      </c>
      <c r="H46" s="2">
        <f>IF(ISERROR(VLOOKUP($F46,'Pay scales'!$B$3:$AB$61,H$1,1)),0,VLOOKUP($F46,'Pay scales'!$B$3:$AB$61,H$1,1))</f>
        <v>21695</v>
      </c>
      <c r="I46" s="2">
        <f>IF(ISERROR(VLOOKUP($F46,'Pay scales'!$B$3:$AB$61,I$1,1)),0,VLOOKUP($F46,'Pay scales'!$B$3:$AB$61,I$1,1))</f>
        <v>21322</v>
      </c>
      <c r="J46" s="2">
        <f>IF(ISERROR(VLOOKUP($F46,'Pay scales'!$B$3:$AB$61,J$1,1)),0,VLOOKUP($F46,'Pay scales'!$B$3:$AB$61,J$1,1))</f>
        <v>20751</v>
      </c>
      <c r="K46" s="2">
        <f>IF(ISERROR(VLOOKUP($F46,'Pay scales'!$B$3:$AB$61,K$1,1)),0,VLOOKUP($F46,'Pay scales'!$B$3:$AB$61,K$1,1))</f>
        <v>19819</v>
      </c>
      <c r="L46" s="2">
        <f>IF(ISERROR(VLOOKUP($F46,'Pay scales'!$B$3:$AB$61,L$1,1)),0,VLOOKUP($F46,'Pay scales'!$B$3:$AB$61,L$1,1))</f>
        <v>19430</v>
      </c>
      <c r="M46" s="2">
        <f>IF(ISERROR(VLOOKUP($F46,'Pay scales'!$B$3:$AB$61,M$1,1)),0,VLOOKUP($F46,'Pay scales'!$B$3:$AB$61,M$1,1))</f>
        <v>19238</v>
      </c>
      <c r="N46" s="2">
        <f>IF(ISERROR(VLOOKUP($F46,'Pay scales'!$B$3:$AB$61,N$1,1)),0,VLOOKUP($F46,'Pay scales'!$B$3:$AB$61,N$1,1))</f>
        <v>19048</v>
      </c>
      <c r="O46" s="2"/>
      <c r="P46" s="2"/>
      <c r="R46" s="20">
        <f t="shared" si="10"/>
        <v>569.77</v>
      </c>
      <c r="S46" s="37">
        <f>R46/R$4</f>
        <v>2.2465068089538145E-2</v>
      </c>
      <c r="T46" s="38">
        <f t="shared" si="11"/>
        <v>487.37965220253005</v>
      </c>
      <c r="U46" s="38">
        <f t="shared" si="12"/>
        <v>487.37965220253005</v>
      </c>
      <c r="V46" s="38">
        <f t="shared" si="13"/>
        <v>479.00018180513234</v>
      </c>
      <c r="W46" s="38">
        <f t="shared" si="14"/>
        <v>466.17262792600604</v>
      </c>
      <c r="X46" s="38">
        <f t="shared" si="15"/>
        <v>445.23518446655652</v>
      </c>
      <c r="Y46" s="38">
        <f t="shared" si="16"/>
        <v>436.49627297972614</v>
      </c>
      <c r="Z46" s="38">
        <f t="shared" si="17"/>
        <v>432.18297990653485</v>
      </c>
      <c r="AA46" s="38">
        <f t="shared" si="18"/>
        <v>427.91461696952257</v>
      </c>
    </row>
    <row r="47" spans="1:27">
      <c r="A47" s="20">
        <v>35.979999999999997</v>
      </c>
      <c r="B47" s="2">
        <v>20903</v>
      </c>
      <c r="E47" s="20">
        <f>SUMIF(B:B,F47,A:A)</f>
        <v>1670.8584600000002</v>
      </c>
      <c r="F47" s="2">
        <v>22129</v>
      </c>
      <c r="G47" s="2">
        <f>IF(ISERROR(VLOOKUP($F47,'Pay scales'!$B$3:$AB$61,G$1,1)),0,VLOOKUP($F47,'Pay scales'!$B$3:$AB$61,G$1,1))</f>
        <v>22129</v>
      </c>
      <c r="H47" s="2">
        <f>IF(ISERROR(VLOOKUP($F47,'Pay scales'!$B$3:$AB$61,H$1,1)),0,VLOOKUP($F47,'Pay scales'!$B$3:$AB$61,H$1,1))</f>
        <v>22129</v>
      </c>
      <c r="I47" s="2">
        <f>IF(ISERROR(VLOOKUP($F47,'Pay scales'!$B$3:$AB$61,I$1,1)),0,VLOOKUP($F47,'Pay scales'!$B$3:$AB$61,I$1,1))</f>
        <v>21748</v>
      </c>
      <c r="J47" s="2">
        <f>IF(ISERROR(VLOOKUP($F47,'Pay scales'!$B$3:$AB$61,J$1,1)),0,VLOOKUP($F47,'Pay scales'!$B$3:$AB$61,J$1,1))</f>
        <v>21166</v>
      </c>
      <c r="K47" s="2">
        <f>IF(ISERROR(VLOOKUP($F47,'Pay scales'!$B$3:$AB$61,K$1,1)),0,VLOOKUP($F47,'Pay scales'!$B$3:$AB$61,K$1,1))</f>
        <v>20541</v>
      </c>
      <c r="L47" s="2">
        <f>IF(ISERROR(VLOOKUP($F47,'Pay scales'!$B$3:$AB$61,L$1,1)),0,VLOOKUP($F47,'Pay scales'!$B$3:$AB$61,L$1,1))</f>
        <v>20138</v>
      </c>
      <c r="M47" s="2">
        <f>IF(ISERROR(VLOOKUP($F47,'Pay scales'!$B$3:$AB$61,M$1,1)),0,VLOOKUP($F47,'Pay scales'!$B$3:$AB$61,M$1,1))</f>
        <v>19939</v>
      </c>
      <c r="N47" s="2">
        <f>IF(ISERROR(VLOOKUP($F47,'Pay scales'!$B$3:$AB$61,N$1,1)),0,VLOOKUP($F47,'Pay scales'!$B$3:$AB$61,N$1,1))</f>
        <v>19742</v>
      </c>
      <c r="O47" s="2"/>
      <c r="P47" s="2"/>
      <c r="R47" s="20">
        <f t="shared" si="10"/>
        <v>1670.8584600000002</v>
      </c>
      <c r="S47" s="37">
        <f>R47/R$4</f>
        <v>6.5879125036209088E-2</v>
      </c>
      <c r="T47" s="38">
        <f t="shared" si="11"/>
        <v>1457.8391579262709</v>
      </c>
      <c r="U47" s="38">
        <f t="shared" si="12"/>
        <v>1457.8391579262709</v>
      </c>
      <c r="V47" s="38">
        <f t="shared" si="13"/>
        <v>1432.7392112874752</v>
      </c>
      <c r="W47" s="38">
        <f t="shared" si="14"/>
        <v>1394.3975605164017</v>
      </c>
      <c r="X47" s="38">
        <f t="shared" si="15"/>
        <v>1353.2231073687708</v>
      </c>
      <c r="Y47" s="38">
        <f t="shared" si="16"/>
        <v>1326.6738199791787</v>
      </c>
      <c r="Z47" s="38">
        <f t="shared" si="17"/>
        <v>1313.563874096973</v>
      </c>
      <c r="AA47" s="38">
        <f t="shared" si="18"/>
        <v>1300.5856864648399</v>
      </c>
    </row>
    <row r="48" spans="1:27">
      <c r="A48" s="20">
        <v>3</v>
      </c>
      <c r="B48" s="2">
        <v>21000</v>
      </c>
      <c r="E48" s="20">
        <f>SUMIF(B:B,F48,A:A)</f>
        <v>5.31</v>
      </c>
      <c r="F48" s="2">
        <v>22183</v>
      </c>
      <c r="G48" s="2">
        <f>IF(ISERROR(VLOOKUP($F48,'Pay scales'!$B$3:$AB$61,G$1,1)),0,VLOOKUP($F48,'Pay scales'!$B$3:$AB$61,G$1,1))</f>
        <v>22129</v>
      </c>
      <c r="H48" s="2">
        <f>IF(ISERROR(VLOOKUP($F48,'Pay scales'!$B$3:$AB$61,H$1,1)),0,VLOOKUP($F48,'Pay scales'!$B$3:$AB$61,H$1,1))</f>
        <v>22129</v>
      </c>
      <c r="I48" s="2">
        <f>IF(ISERROR(VLOOKUP($F48,'Pay scales'!$B$3:$AB$61,I$1,1)),0,VLOOKUP($F48,'Pay scales'!$B$3:$AB$61,I$1,1))</f>
        <v>21748</v>
      </c>
      <c r="J48" s="2">
        <f>IF(ISERROR(VLOOKUP($F48,'Pay scales'!$B$3:$AB$61,J$1,1)),0,VLOOKUP($F48,'Pay scales'!$B$3:$AB$61,J$1,1))</f>
        <v>21166</v>
      </c>
      <c r="K48" s="2">
        <f>IF(ISERROR(VLOOKUP($F48,'Pay scales'!$B$3:$AB$61,K$1,1)),0,VLOOKUP($F48,'Pay scales'!$B$3:$AB$61,K$1,1))</f>
        <v>20541</v>
      </c>
      <c r="L48" s="2">
        <f>IF(ISERROR(VLOOKUP($F48,'Pay scales'!$B$3:$AB$61,L$1,1)),0,VLOOKUP($F48,'Pay scales'!$B$3:$AB$61,L$1,1))</f>
        <v>20138</v>
      </c>
      <c r="M48" s="2">
        <f>IF(ISERROR(VLOOKUP($F48,'Pay scales'!$B$3:$AB$61,M$1,1)),0,VLOOKUP($F48,'Pay scales'!$B$3:$AB$61,M$1,1))</f>
        <v>19939</v>
      </c>
      <c r="N48" s="2">
        <f>IF(ISERROR(VLOOKUP($F48,'Pay scales'!$B$3:$AB$61,N$1,1)),0,VLOOKUP($F48,'Pay scales'!$B$3:$AB$61,N$1,1))</f>
        <v>19742</v>
      </c>
      <c r="O48" s="2"/>
      <c r="P48" s="2"/>
      <c r="R48" s="20">
        <f t="shared" si="10"/>
        <v>5.31</v>
      </c>
      <c r="S48" s="37">
        <f>R48/R$4</f>
        <v>2.0936432517585615E-4</v>
      </c>
      <c r="T48" s="38">
        <f t="shared" si="11"/>
        <v>4.6330231518165208</v>
      </c>
      <c r="U48" s="38">
        <f t="shared" si="12"/>
        <v>4.6330231518165208</v>
      </c>
      <c r="V48" s="38">
        <f t="shared" si="13"/>
        <v>4.55325534392452</v>
      </c>
      <c r="W48" s="38">
        <f t="shared" si="14"/>
        <v>4.431405306672171</v>
      </c>
      <c r="X48" s="38">
        <f t="shared" si="15"/>
        <v>4.3005526034372616</v>
      </c>
      <c r="Y48" s="38">
        <f t="shared" si="16"/>
        <v>4.2161787803913908</v>
      </c>
      <c r="Z48" s="38">
        <f t="shared" si="17"/>
        <v>4.1745152796813958</v>
      </c>
      <c r="AA48" s="38">
        <f t="shared" si="18"/>
        <v>4.1332705076217522</v>
      </c>
    </row>
    <row r="49" spans="1:27">
      <c r="A49" s="20">
        <v>1.73</v>
      </c>
      <c r="B49" s="2">
        <v>21269</v>
      </c>
      <c r="E49" s="20">
        <f>SUMIF(B:B,F49,A:A)</f>
        <v>1</v>
      </c>
      <c r="F49" s="2">
        <v>22416</v>
      </c>
      <c r="G49" s="2">
        <f>IF(ISERROR(VLOOKUP($F49,'Pay scales'!$B$3:$AB$61,G$1,1)),0,VLOOKUP($F49,'Pay scales'!$B$3:$AB$61,G$1,1))</f>
        <v>22129</v>
      </c>
      <c r="H49" s="2">
        <f>IF(ISERROR(VLOOKUP($F49,'Pay scales'!$B$3:$AB$61,H$1,1)),0,VLOOKUP($F49,'Pay scales'!$B$3:$AB$61,H$1,1))</f>
        <v>22129</v>
      </c>
      <c r="I49" s="2">
        <f>IF(ISERROR(VLOOKUP($F49,'Pay scales'!$B$3:$AB$61,I$1,1)),0,VLOOKUP($F49,'Pay scales'!$B$3:$AB$61,I$1,1))</f>
        <v>21748</v>
      </c>
      <c r="J49" s="2">
        <f>IF(ISERROR(VLOOKUP($F49,'Pay scales'!$B$3:$AB$61,J$1,1)),0,VLOOKUP($F49,'Pay scales'!$B$3:$AB$61,J$1,1))</f>
        <v>21166</v>
      </c>
      <c r="K49" s="2">
        <f>IF(ISERROR(VLOOKUP($F49,'Pay scales'!$B$3:$AB$61,K$1,1)),0,VLOOKUP($F49,'Pay scales'!$B$3:$AB$61,K$1,1))</f>
        <v>20541</v>
      </c>
      <c r="L49" s="2">
        <f>IF(ISERROR(VLOOKUP($F49,'Pay scales'!$B$3:$AB$61,L$1,1)),0,VLOOKUP($F49,'Pay scales'!$B$3:$AB$61,L$1,1))</f>
        <v>20138</v>
      </c>
      <c r="M49" s="2">
        <f>IF(ISERROR(VLOOKUP($F49,'Pay scales'!$B$3:$AB$61,M$1,1)),0,VLOOKUP($F49,'Pay scales'!$B$3:$AB$61,M$1,1))</f>
        <v>19939</v>
      </c>
      <c r="N49" s="2">
        <f>IF(ISERROR(VLOOKUP($F49,'Pay scales'!$B$3:$AB$61,N$1,1)),0,VLOOKUP($F49,'Pay scales'!$B$3:$AB$61,N$1,1))</f>
        <v>19742</v>
      </c>
      <c r="O49" s="2"/>
      <c r="P49" s="2"/>
      <c r="R49" s="20">
        <f t="shared" si="10"/>
        <v>1</v>
      </c>
      <c r="S49" s="37">
        <f>R49/R$4</f>
        <v>3.9428309825961615E-5</v>
      </c>
      <c r="T49" s="38">
        <f t="shared" si="11"/>
        <v>0.87250906813870455</v>
      </c>
      <c r="U49" s="38">
        <f t="shared" si="12"/>
        <v>0.87250906813870455</v>
      </c>
      <c r="V49" s="38">
        <f t="shared" si="13"/>
        <v>0.85748688209501323</v>
      </c>
      <c r="W49" s="38">
        <f t="shared" si="14"/>
        <v>0.83453960577630348</v>
      </c>
      <c r="X49" s="38">
        <f t="shared" si="15"/>
        <v>0.80989691213507753</v>
      </c>
      <c r="Y49" s="38">
        <f t="shared" si="16"/>
        <v>0.79400730327521496</v>
      </c>
      <c r="Z49" s="38">
        <f t="shared" si="17"/>
        <v>0.78616106961984866</v>
      </c>
      <c r="AA49" s="38">
        <f t="shared" si="18"/>
        <v>0.77839369258413416</v>
      </c>
    </row>
    <row r="50" spans="1:27">
      <c r="A50" s="20">
        <v>28</v>
      </c>
      <c r="B50" s="2">
        <v>21269</v>
      </c>
      <c r="E50" s="20">
        <f>SUMIF(B:B,F50,A:A)</f>
        <v>34.799999999999997</v>
      </c>
      <c r="F50" s="2">
        <v>22570.894706249997</v>
      </c>
      <c r="G50" s="2">
        <f>IF(ISERROR(VLOOKUP($F50,'Pay scales'!$B$3:$AB$61,G$1,1)),0,VLOOKUP($F50,'Pay scales'!$B$3:$AB$61,G$1,1))</f>
        <v>22129</v>
      </c>
      <c r="H50" s="2">
        <f>IF(ISERROR(VLOOKUP($F50,'Pay scales'!$B$3:$AB$61,H$1,1)),0,VLOOKUP($F50,'Pay scales'!$B$3:$AB$61,H$1,1))</f>
        <v>22129</v>
      </c>
      <c r="I50" s="2">
        <f>IF(ISERROR(VLOOKUP($F50,'Pay scales'!$B$3:$AB$61,I$1,1)),0,VLOOKUP($F50,'Pay scales'!$B$3:$AB$61,I$1,1))</f>
        <v>21748</v>
      </c>
      <c r="J50" s="2">
        <f>IF(ISERROR(VLOOKUP($F50,'Pay scales'!$B$3:$AB$61,J$1,1)),0,VLOOKUP($F50,'Pay scales'!$B$3:$AB$61,J$1,1))</f>
        <v>21166</v>
      </c>
      <c r="K50" s="2">
        <f>IF(ISERROR(VLOOKUP($F50,'Pay scales'!$B$3:$AB$61,K$1,1)),0,VLOOKUP($F50,'Pay scales'!$B$3:$AB$61,K$1,1))</f>
        <v>20541</v>
      </c>
      <c r="L50" s="2">
        <f>IF(ISERROR(VLOOKUP($F50,'Pay scales'!$B$3:$AB$61,L$1,1)),0,VLOOKUP($F50,'Pay scales'!$B$3:$AB$61,L$1,1))</f>
        <v>20138</v>
      </c>
      <c r="M50" s="2">
        <f>IF(ISERROR(VLOOKUP($F50,'Pay scales'!$B$3:$AB$61,M$1,1)),0,VLOOKUP($F50,'Pay scales'!$B$3:$AB$61,M$1,1))</f>
        <v>19939</v>
      </c>
      <c r="N50" s="2">
        <f>IF(ISERROR(VLOOKUP($F50,'Pay scales'!$B$3:$AB$61,N$1,1)),0,VLOOKUP($F50,'Pay scales'!$B$3:$AB$61,N$1,1))</f>
        <v>19742</v>
      </c>
      <c r="O50" s="2"/>
      <c r="P50" s="2"/>
      <c r="R50" s="20">
        <f t="shared" si="10"/>
        <v>34.799999999999997</v>
      </c>
      <c r="S50" s="37">
        <f>R50/R$4</f>
        <v>1.372105181943464E-3</v>
      </c>
      <c r="T50" s="38">
        <f t="shared" si="11"/>
        <v>30.363315571226913</v>
      </c>
      <c r="U50" s="38">
        <f t="shared" si="12"/>
        <v>30.363315571226913</v>
      </c>
      <c r="V50" s="38">
        <f t="shared" si="13"/>
        <v>29.840543496906456</v>
      </c>
      <c r="W50" s="38">
        <f t="shared" si="14"/>
        <v>29.041978281015357</v>
      </c>
      <c r="X50" s="38">
        <f t="shared" si="15"/>
        <v>28.184412542300695</v>
      </c>
      <c r="Y50" s="38">
        <f t="shared" si="16"/>
        <v>27.631454153977476</v>
      </c>
      <c r="Z50" s="38">
        <f t="shared" si="17"/>
        <v>27.358405222770728</v>
      </c>
      <c r="AA50" s="38">
        <f t="shared" si="18"/>
        <v>27.088100501927865</v>
      </c>
    </row>
    <row r="51" spans="1:27">
      <c r="A51" s="20">
        <v>6</v>
      </c>
      <c r="B51" s="2">
        <v>21269</v>
      </c>
      <c r="E51" s="20">
        <f>SUMIF(B:B,F51,A:A)</f>
        <v>432.37577459459499</v>
      </c>
      <c r="F51" s="2">
        <v>22571</v>
      </c>
      <c r="G51" s="2">
        <f>IF(ISERROR(VLOOKUP($F51,'Pay scales'!$B$3:$AB$61,G$1,1)),0,VLOOKUP($F51,'Pay scales'!$B$3:$AB$61,G$1,1))</f>
        <v>22571</v>
      </c>
      <c r="H51" s="2">
        <f>IF(ISERROR(VLOOKUP($F51,'Pay scales'!$B$3:$AB$61,H$1,1)),0,VLOOKUP($F51,'Pay scales'!$B$3:$AB$61,H$1,1))</f>
        <v>22571</v>
      </c>
      <c r="I51" s="2">
        <f>IF(ISERROR(VLOOKUP($F51,'Pay scales'!$B$3:$AB$61,I$1,1)),0,VLOOKUP($F51,'Pay scales'!$B$3:$AB$61,I$1,1))</f>
        <v>22183</v>
      </c>
      <c r="J51" s="2">
        <f>IF(ISERROR(VLOOKUP($F51,'Pay scales'!$B$3:$AB$61,J$1,1)),0,VLOOKUP($F51,'Pay scales'!$B$3:$AB$61,J$1,1))</f>
        <v>21589</v>
      </c>
      <c r="K51" s="2">
        <f>IF(ISERROR(VLOOKUP($F51,'Pay scales'!$B$3:$AB$61,K$1,1)),0,VLOOKUP($F51,'Pay scales'!$B$3:$AB$61,K$1,1))</f>
        <v>21074</v>
      </c>
      <c r="L51" s="2">
        <f>IF(ISERROR(VLOOKUP($F51,'Pay scales'!$B$3:$AB$61,L$1,1)),0,VLOOKUP($F51,'Pay scales'!$B$3:$AB$61,L$1,1))</f>
        <v>20661</v>
      </c>
      <c r="M51" s="2">
        <f>IF(ISERROR(VLOOKUP($F51,'Pay scales'!$B$3:$AB$61,M$1,1)),0,VLOOKUP($F51,'Pay scales'!$B$3:$AB$61,M$1,1))</f>
        <v>20456</v>
      </c>
      <c r="N51" s="2">
        <f>IF(ISERROR(VLOOKUP($F51,'Pay scales'!$B$3:$AB$61,N$1,1)),0,VLOOKUP($F51,'Pay scales'!$B$3:$AB$61,N$1,1))</f>
        <v>20253</v>
      </c>
      <c r="O51" s="2"/>
      <c r="P51" s="2"/>
      <c r="R51" s="20">
        <f t="shared" si="10"/>
        <v>432.37577459459499</v>
      </c>
      <c r="S51" s="37">
        <f>R51/R$4</f>
        <v>1.7047846001955833E-2</v>
      </c>
      <c r="T51" s="38">
        <f t="shared" si="11"/>
        <v>384.78693211014513</v>
      </c>
      <c r="U51" s="38">
        <f t="shared" si="12"/>
        <v>384.78693211014513</v>
      </c>
      <c r="V51" s="38">
        <f t="shared" si="13"/>
        <v>378.17236786138625</v>
      </c>
      <c r="W51" s="38">
        <f t="shared" si="14"/>
        <v>368.04594733622446</v>
      </c>
      <c r="X51" s="38">
        <f t="shared" si="15"/>
        <v>359.26630664521724</v>
      </c>
      <c r="Y51" s="38">
        <f t="shared" si="16"/>
        <v>352.22554624640946</v>
      </c>
      <c r="Z51" s="38">
        <f t="shared" si="17"/>
        <v>348.73073781600851</v>
      </c>
      <c r="AA51" s="38">
        <f t="shared" si="18"/>
        <v>345.27002507761148</v>
      </c>
    </row>
    <row r="52" spans="1:27">
      <c r="A52" s="39">
        <v>158.39922000000001</v>
      </c>
      <c r="B52" s="40">
        <v>21269</v>
      </c>
      <c r="E52" s="20">
        <f>SUMIF(B:B,F52,A:A)</f>
        <v>37</v>
      </c>
      <c r="F52" s="2">
        <v>22599</v>
      </c>
      <c r="G52" s="2">
        <f>IF(ISERROR(VLOOKUP($F52,'Pay scales'!$B$3:$AB$61,G$1,1)),0,VLOOKUP($F52,'Pay scales'!$B$3:$AB$61,G$1,1))</f>
        <v>22571</v>
      </c>
      <c r="H52" s="2">
        <f>IF(ISERROR(VLOOKUP($F52,'Pay scales'!$B$3:$AB$61,H$1,1)),0,VLOOKUP($F52,'Pay scales'!$B$3:$AB$61,H$1,1))</f>
        <v>22571</v>
      </c>
      <c r="I52" s="2">
        <f>IF(ISERROR(VLOOKUP($F52,'Pay scales'!$B$3:$AB$61,I$1,1)),0,VLOOKUP($F52,'Pay scales'!$B$3:$AB$61,I$1,1))</f>
        <v>22183</v>
      </c>
      <c r="J52" s="2">
        <f>IF(ISERROR(VLOOKUP($F52,'Pay scales'!$B$3:$AB$61,J$1,1)),0,VLOOKUP($F52,'Pay scales'!$B$3:$AB$61,J$1,1))</f>
        <v>21589</v>
      </c>
      <c r="K52" s="2">
        <f>IF(ISERROR(VLOOKUP($F52,'Pay scales'!$B$3:$AB$61,K$1,1)),0,VLOOKUP($F52,'Pay scales'!$B$3:$AB$61,K$1,1))</f>
        <v>21074</v>
      </c>
      <c r="L52" s="2">
        <f>IF(ISERROR(VLOOKUP($F52,'Pay scales'!$B$3:$AB$61,L$1,1)),0,VLOOKUP($F52,'Pay scales'!$B$3:$AB$61,L$1,1))</f>
        <v>20661</v>
      </c>
      <c r="M52" s="2">
        <f>IF(ISERROR(VLOOKUP($F52,'Pay scales'!$B$3:$AB$61,M$1,1)),0,VLOOKUP($F52,'Pay scales'!$B$3:$AB$61,M$1,1))</f>
        <v>20456</v>
      </c>
      <c r="N52" s="2">
        <f>IF(ISERROR(VLOOKUP($F52,'Pay scales'!$B$3:$AB$61,N$1,1)),0,VLOOKUP($F52,'Pay scales'!$B$3:$AB$61,N$1,1))</f>
        <v>20253</v>
      </c>
      <c r="O52" s="2"/>
      <c r="P52" s="2"/>
      <c r="R52" s="20">
        <f t="shared" si="10"/>
        <v>37</v>
      </c>
      <c r="S52" s="37">
        <f>R52/R$4</f>
        <v>1.4588474635605796E-3</v>
      </c>
      <c r="T52" s="38">
        <f t="shared" si="11"/>
        <v>32.927646100025839</v>
      </c>
      <c r="U52" s="38">
        <f t="shared" si="12"/>
        <v>32.927646100025839</v>
      </c>
      <c r="V52" s="38">
        <f t="shared" si="13"/>
        <v>32.361613284164335</v>
      </c>
      <c r="W52" s="38">
        <f t="shared" si="14"/>
        <v>31.495057890809353</v>
      </c>
      <c r="X52" s="38">
        <f t="shared" si="15"/>
        <v>30.743751447075653</v>
      </c>
      <c r="Y52" s="38">
        <f t="shared" si="16"/>
        <v>30.141247444625133</v>
      </c>
      <c r="Z52" s="38">
        <f t="shared" si="17"/>
        <v>29.842183714595215</v>
      </c>
      <c r="AA52" s="38">
        <f t="shared" si="18"/>
        <v>29.546037679492418</v>
      </c>
    </row>
    <row r="53" spans="1:27">
      <c r="A53" s="20">
        <v>39.46</v>
      </c>
      <c r="B53" s="2">
        <v>21322</v>
      </c>
      <c r="E53" s="20">
        <f>SUMIF(B:B,F53,A:A)</f>
        <v>28.29</v>
      </c>
      <c r="F53" s="2">
        <v>22627</v>
      </c>
      <c r="G53" s="2">
        <f>IF(ISERROR(VLOOKUP($F53,'Pay scales'!$B$3:$AB$61,G$1,1)),0,VLOOKUP($F53,'Pay scales'!$B$3:$AB$61,G$1,1))</f>
        <v>22571</v>
      </c>
      <c r="H53" s="2">
        <f>IF(ISERROR(VLOOKUP($F53,'Pay scales'!$B$3:$AB$61,H$1,1)),0,VLOOKUP($F53,'Pay scales'!$B$3:$AB$61,H$1,1))</f>
        <v>22571</v>
      </c>
      <c r="I53" s="2">
        <f>IF(ISERROR(VLOOKUP($F53,'Pay scales'!$B$3:$AB$61,I$1,1)),0,VLOOKUP($F53,'Pay scales'!$B$3:$AB$61,I$1,1))</f>
        <v>22183</v>
      </c>
      <c r="J53" s="2">
        <f>IF(ISERROR(VLOOKUP($F53,'Pay scales'!$B$3:$AB$61,J$1,1)),0,VLOOKUP($F53,'Pay scales'!$B$3:$AB$61,J$1,1))</f>
        <v>21589</v>
      </c>
      <c r="K53" s="2">
        <f>IF(ISERROR(VLOOKUP($F53,'Pay scales'!$B$3:$AB$61,K$1,1)),0,VLOOKUP($F53,'Pay scales'!$B$3:$AB$61,K$1,1))</f>
        <v>21074</v>
      </c>
      <c r="L53" s="2">
        <f>IF(ISERROR(VLOOKUP($F53,'Pay scales'!$B$3:$AB$61,L$1,1)),0,VLOOKUP($F53,'Pay scales'!$B$3:$AB$61,L$1,1))</f>
        <v>20661</v>
      </c>
      <c r="M53" s="2">
        <f>IF(ISERROR(VLOOKUP($F53,'Pay scales'!$B$3:$AB$61,M$1,1)),0,VLOOKUP($F53,'Pay scales'!$B$3:$AB$61,M$1,1))</f>
        <v>20456</v>
      </c>
      <c r="N53" s="2">
        <f>IF(ISERROR(VLOOKUP($F53,'Pay scales'!$B$3:$AB$61,N$1,1)),0,VLOOKUP($F53,'Pay scales'!$B$3:$AB$61,N$1,1))</f>
        <v>20253</v>
      </c>
      <c r="O53" s="2"/>
      <c r="P53" s="2"/>
      <c r="R53" s="20">
        <f t="shared" si="10"/>
        <v>28.29</v>
      </c>
      <c r="S53" s="37">
        <f>R53/R$4</f>
        <v>1.115426884976454E-3</v>
      </c>
      <c r="T53" s="38">
        <f t="shared" si="11"/>
        <v>25.176300220803544</v>
      </c>
      <c r="U53" s="38">
        <f t="shared" si="12"/>
        <v>25.176300220803544</v>
      </c>
      <c r="V53" s="38">
        <f t="shared" si="13"/>
        <v>24.743514589432678</v>
      </c>
      <c r="W53" s="38">
        <f t="shared" si="14"/>
        <v>24.080951019756665</v>
      </c>
      <c r="X53" s="38">
        <f t="shared" si="15"/>
        <v>23.506506173993792</v>
      </c>
      <c r="Y53" s="38">
        <f t="shared" si="16"/>
        <v>23.045834870498517</v>
      </c>
      <c r="Z53" s="38">
        <f t="shared" si="17"/>
        <v>22.817172359078342</v>
      </c>
      <c r="AA53" s="38">
        <f t="shared" si="18"/>
        <v>22.590740701428121</v>
      </c>
    </row>
    <row r="54" spans="1:27">
      <c r="A54" s="20">
        <v>2.16</v>
      </c>
      <c r="B54" s="2">
        <v>21695</v>
      </c>
      <c r="E54" s="20">
        <f>SUMIF(B:B,F54,A:A)</f>
        <v>19</v>
      </c>
      <c r="F54" s="2">
        <v>23004</v>
      </c>
      <c r="G54" s="2">
        <f>IF(ISERROR(VLOOKUP($F54,'Pay scales'!$B$3:$AB$61,G$1,1)),0,VLOOKUP($F54,'Pay scales'!$B$3:$AB$61,G$1,1))</f>
        <v>22571</v>
      </c>
      <c r="H54" s="2">
        <f>IF(ISERROR(VLOOKUP($F54,'Pay scales'!$B$3:$AB$61,H$1,1)),0,VLOOKUP($F54,'Pay scales'!$B$3:$AB$61,H$1,1))</f>
        <v>22571</v>
      </c>
      <c r="I54" s="2">
        <f>IF(ISERROR(VLOOKUP($F54,'Pay scales'!$B$3:$AB$61,I$1,1)),0,VLOOKUP($F54,'Pay scales'!$B$3:$AB$61,I$1,1))</f>
        <v>22183</v>
      </c>
      <c r="J54" s="2">
        <f>IF(ISERROR(VLOOKUP($F54,'Pay scales'!$B$3:$AB$61,J$1,1)),0,VLOOKUP($F54,'Pay scales'!$B$3:$AB$61,J$1,1))</f>
        <v>21589</v>
      </c>
      <c r="K54" s="2">
        <f>IF(ISERROR(VLOOKUP($F54,'Pay scales'!$B$3:$AB$61,K$1,1)),0,VLOOKUP($F54,'Pay scales'!$B$3:$AB$61,K$1,1))</f>
        <v>21074</v>
      </c>
      <c r="L54" s="2">
        <f>IF(ISERROR(VLOOKUP($F54,'Pay scales'!$B$3:$AB$61,L$1,1)),0,VLOOKUP($F54,'Pay scales'!$B$3:$AB$61,L$1,1))</f>
        <v>20661</v>
      </c>
      <c r="M54" s="2">
        <f>IF(ISERROR(VLOOKUP($F54,'Pay scales'!$B$3:$AB$61,M$1,1)),0,VLOOKUP($F54,'Pay scales'!$B$3:$AB$61,M$1,1))</f>
        <v>20456</v>
      </c>
      <c r="N54" s="2">
        <f>IF(ISERROR(VLOOKUP($F54,'Pay scales'!$B$3:$AB$61,N$1,1)),0,VLOOKUP($F54,'Pay scales'!$B$3:$AB$61,N$1,1))</f>
        <v>20253</v>
      </c>
      <c r="O54" s="2"/>
      <c r="P54" s="2"/>
      <c r="R54" s="20">
        <f t="shared" si="10"/>
        <v>19</v>
      </c>
      <c r="S54" s="37">
        <f>R54/R$4</f>
        <v>7.4913788669327065E-4</v>
      </c>
      <c r="T54" s="38">
        <f t="shared" si="11"/>
        <v>16.908791240553811</v>
      </c>
      <c r="U54" s="38">
        <f t="shared" si="12"/>
        <v>16.908791240553811</v>
      </c>
      <c r="V54" s="38">
        <f t="shared" si="13"/>
        <v>16.618125740516824</v>
      </c>
      <c r="W54" s="38">
        <f t="shared" si="14"/>
        <v>16.17313783582102</v>
      </c>
      <c r="X54" s="38">
        <f t="shared" si="15"/>
        <v>15.787331824173986</v>
      </c>
      <c r="Y54" s="38">
        <f t="shared" si="16"/>
        <v>15.477937876969666</v>
      </c>
      <c r="Z54" s="38">
        <f t="shared" si="17"/>
        <v>15.324364610197545</v>
      </c>
      <c r="AA54" s="38">
        <f t="shared" si="18"/>
        <v>15.172289619198811</v>
      </c>
    </row>
    <row r="55" spans="1:27">
      <c r="A55" s="39">
        <v>156.91712999999999</v>
      </c>
      <c r="B55" s="40">
        <v>21695</v>
      </c>
      <c r="E55" s="20">
        <f>SUMIF(B:B,F55,A:A)</f>
        <v>0</v>
      </c>
      <c r="F55" s="2">
        <v>23022.542606250001</v>
      </c>
      <c r="G55" s="2">
        <f>IF(ISERROR(VLOOKUP($F55,'Pay scales'!$B$3:$AB$61,G$1,1)),0,VLOOKUP($F55,'Pay scales'!$B$3:$AB$61,G$1,1))</f>
        <v>22571</v>
      </c>
      <c r="H55" s="2">
        <f>IF(ISERROR(VLOOKUP($F55,'Pay scales'!$B$3:$AB$61,H$1,1)),0,VLOOKUP($F55,'Pay scales'!$B$3:$AB$61,H$1,1))</f>
        <v>22571</v>
      </c>
      <c r="I55" s="2">
        <f>IF(ISERROR(VLOOKUP($F55,'Pay scales'!$B$3:$AB$61,I$1,1)),0,VLOOKUP($F55,'Pay scales'!$B$3:$AB$61,I$1,1))</f>
        <v>22183</v>
      </c>
      <c r="J55" s="2">
        <f>IF(ISERROR(VLOOKUP($F55,'Pay scales'!$B$3:$AB$61,J$1,1)),0,VLOOKUP($F55,'Pay scales'!$B$3:$AB$61,J$1,1))</f>
        <v>21589</v>
      </c>
      <c r="K55" s="2">
        <f>IF(ISERROR(VLOOKUP($F55,'Pay scales'!$B$3:$AB$61,K$1,1)),0,VLOOKUP($F55,'Pay scales'!$B$3:$AB$61,K$1,1))</f>
        <v>21074</v>
      </c>
      <c r="L55" s="2">
        <f>IF(ISERROR(VLOOKUP($F55,'Pay scales'!$B$3:$AB$61,L$1,1)),0,VLOOKUP($F55,'Pay scales'!$B$3:$AB$61,L$1,1))</f>
        <v>20661</v>
      </c>
      <c r="M55" s="2">
        <f>IF(ISERROR(VLOOKUP($F55,'Pay scales'!$B$3:$AB$61,M$1,1)),0,VLOOKUP($F55,'Pay scales'!$B$3:$AB$61,M$1,1))</f>
        <v>20456</v>
      </c>
      <c r="N55" s="2">
        <f>IF(ISERROR(VLOOKUP($F55,'Pay scales'!$B$3:$AB$61,N$1,1)),0,VLOOKUP($F55,'Pay scales'!$B$3:$AB$61,N$1,1))</f>
        <v>20253</v>
      </c>
      <c r="O55" s="2"/>
      <c r="P55" s="2"/>
      <c r="R55" s="20">
        <f t="shared" si="10"/>
        <v>0</v>
      </c>
      <c r="S55" s="37">
        <f>R55/R$4</f>
        <v>0</v>
      </c>
      <c r="T55" s="38">
        <f t="shared" si="11"/>
        <v>0</v>
      </c>
      <c r="U55" s="38">
        <f t="shared" si="12"/>
        <v>0</v>
      </c>
      <c r="V55" s="38">
        <f t="shared" si="13"/>
        <v>0</v>
      </c>
      <c r="W55" s="38">
        <f t="shared" si="14"/>
        <v>0</v>
      </c>
      <c r="X55" s="38">
        <f t="shared" si="15"/>
        <v>0</v>
      </c>
      <c r="Y55" s="38">
        <f t="shared" si="16"/>
        <v>0</v>
      </c>
      <c r="Z55" s="38">
        <f t="shared" si="17"/>
        <v>0</v>
      </c>
      <c r="AA55" s="38">
        <f t="shared" si="18"/>
        <v>0</v>
      </c>
    </row>
    <row r="56" spans="1:27">
      <c r="A56" s="20">
        <v>32.31</v>
      </c>
      <c r="B56" s="2">
        <v>21748</v>
      </c>
      <c r="E56" s="20">
        <f>SUMIF(B:B,F56,A:A)</f>
        <v>46.197600000000001</v>
      </c>
      <c r="F56" s="2">
        <v>23023</v>
      </c>
      <c r="G56" s="2">
        <f>IF(ISERROR(VLOOKUP($F56,'Pay scales'!$B$3:$AB$61,G$1,1)),0,VLOOKUP($F56,'Pay scales'!$B$3:$AB$61,G$1,1))</f>
        <v>23023</v>
      </c>
      <c r="H56" s="2">
        <f>IF(ISERROR(VLOOKUP($F56,'Pay scales'!$B$3:$AB$61,H$1,1)),0,VLOOKUP($F56,'Pay scales'!$B$3:$AB$61,H$1,1))</f>
        <v>23023</v>
      </c>
      <c r="I56" s="2">
        <f>IF(ISERROR(VLOOKUP($F56,'Pay scales'!$B$3:$AB$61,I$1,1)),0,VLOOKUP($F56,'Pay scales'!$B$3:$AB$61,I$1,1))</f>
        <v>22627</v>
      </c>
      <c r="J56" s="2">
        <f>IF(ISERROR(VLOOKUP($F56,'Pay scales'!$B$3:$AB$61,J$1,1)),0,VLOOKUP($F56,'Pay scales'!$B$3:$AB$61,J$1,1))</f>
        <v>22021</v>
      </c>
      <c r="K56" s="2">
        <f>IF(ISERROR(VLOOKUP($F56,'Pay scales'!$B$3:$AB$61,K$1,1)),0,VLOOKUP($F56,'Pay scales'!$B$3:$AB$61,K$1,1))</f>
        <v>21074</v>
      </c>
      <c r="L56" s="2">
        <f>IF(ISERROR(VLOOKUP($F56,'Pay scales'!$B$3:$AB$61,L$1,1)),0,VLOOKUP($F56,'Pay scales'!$B$3:$AB$61,L$1,1))</f>
        <v>20661</v>
      </c>
      <c r="M56" s="2">
        <f>IF(ISERROR(VLOOKUP($F56,'Pay scales'!$B$3:$AB$61,M$1,1)),0,VLOOKUP($F56,'Pay scales'!$B$3:$AB$61,M$1,1))</f>
        <v>20456</v>
      </c>
      <c r="N56" s="2">
        <f>IF(ISERROR(VLOOKUP($F56,'Pay scales'!$B$3:$AB$61,N$1,1)),0,VLOOKUP($F56,'Pay scales'!$B$3:$AB$61,N$1,1))</f>
        <v>20253</v>
      </c>
      <c r="O56" s="2"/>
      <c r="P56" s="2"/>
      <c r="R56" s="20">
        <f t="shared" si="10"/>
        <v>46.197600000000001</v>
      </c>
      <c r="S56" s="37">
        <f>R56/R$4</f>
        <v>1.8214932860158442E-3</v>
      </c>
      <c r="T56" s="38">
        <f t="shared" si="11"/>
        <v>41.936239923942779</v>
      </c>
      <c r="U56" s="38">
        <f t="shared" si="12"/>
        <v>41.936239923942779</v>
      </c>
      <c r="V56" s="38">
        <f t="shared" si="13"/>
        <v>41.214928582680507</v>
      </c>
      <c r="W56" s="38">
        <f t="shared" si="14"/>
        <v>40.11110365135491</v>
      </c>
      <c r="X56" s="38">
        <f t="shared" si="15"/>
        <v>38.386149509497905</v>
      </c>
      <c r="Y56" s="38">
        <f t="shared" si="16"/>
        <v>37.633872782373359</v>
      </c>
      <c r="Z56" s="38">
        <f t="shared" si="17"/>
        <v>37.260466658740107</v>
      </c>
      <c r="AA56" s="38">
        <f t="shared" si="18"/>
        <v>36.890703521678894</v>
      </c>
    </row>
    <row r="57" spans="1:27">
      <c r="A57" s="20">
        <v>0.88</v>
      </c>
      <c r="B57" s="2">
        <v>22129</v>
      </c>
      <c r="E57" s="20">
        <f>SUMIF(B:B,F57,A:A)</f>
        <v>588.29999999999995</v>
      </c>
      <c r="F57" s="2">
        <v>23080</v>
      </c>
      <c r="G57" s="2">
        <f>IF(ISERROR(VLOOKUP($F57,'Pay scales'!$B$3:$AB$61,G$1,1)),0,VLOOKUP($F57,'Pay scales'!$B$3:$AB$61,G$1,1))</f>
        <v>23023</v>
      </c>
      <c r="H57" s="2">
        <f>IF(ISERROR(VLOOKUP($F57,'Pay scales'!$B$3:$AB$61,H$1,1)),0,VLOOKUP($F57,'Pay scales'!$B$3:$AB$61,H$1,1))</f>
        <v>23023</v>
      </c>
      <c r="I57" s="2">
        <f>IF(ISERROR(VLOOKUP($F57,'Pay scales'!$B$3:$AB$61,I$1,1)),0,VLOOKUP($F57,'Pay scales'!$B$3:$AB$61,I$1,1))</f>
        <v>22627</v>
      </c>
      <c r="J57" s="2">
        <f>IF(ISERROR(VLOOKUP($F57,'Pay scales'!$B$3:$AB$61,J$1,1)),0,VLOOKUP($F57,'Pay scales'!$B$3:$AB$61,J$1,1))</f>
        <v>22021</v>
      </c>
      <c r="K57" s="2">
        <f>IF(ISERROR(VLOOKUP($F57,'Pay scales'!$B$3:$AB$61,K$1,1)),0,VLOOKUP($F57,'Pay scales'!$B$3:$AB$61,K$1,1))</f>
        <v>21074</v>
      </c>
      <c r="L57" s="2">
        <f>IF(ISERROR(VLOOKUP($F57,'Pay scales'!$B$3:$AB$61,L$1,1)),0,VLOOKUP($F57,'Pay scales'!$B$3:$AB$61,L$1,1))</f>
        <v>20661</v>
      </c>
      <c r="M57" s="2">
        <f>IF(ISERROR(VLOOKUP($F57,'Pay scales'!$B$3:$AB$61,M$1,1)),0,VLOOKUP($F57,'Pay scales'!$B$3:$AB$61,M$1,1))</f>
        <v>20456</v>
      </c>
      <c r="N57" s="2">
        <f>IF(ISERROR(VLOOKUP($F57,'Pay scales'!$B$3:$AB$61,N$1,1)),0,VLOOKUP($F57,'Pay scales'!$B$3:$AB$61,N$1,1))</f>
        <v>20253</v>
      </c>
      <c r="O57" s="2"/>
      <c r="P57" s="2"/>
      <c r="R57" s="20">
        <f t="shared" si="10"/>
        <v>588.29999999999995</v>
      </c>
      <c r="S57" s="37">
        <f>R57/R$4</f>
        <v>2.3195674670613214E-2</v>
      </c>
      <c r="T57" s="38">
        <f t="shared" si="11"/>
        <v>534.03401794152796</v>
      </c>
      <c r="U57" s="38">
        <f t="shared" si="12"/>
        <v>534.03401794152796</v>
      </c>
      <c r="V57" s="38">
        <f t="shared" si="13"/>
        <v>524.84853077196522</v>
      </c>
      <c r="W57" s="38">
        <f t="shared" si="14"/>
        <v>510.79195192157357</v>
      </c>
      <c r="X57" s="38">
        <f t="shared" si="15"/>
        <v>488.82564800850287</v>
      </c>
      <c r="Y57" s="38">
        <f t="shared" si="16"/>
        <v>479.24583436953964</v>
      </c>
      <c r="Z57" s="38">
        <f t="shared" si="17"/>
        <v>474.49072106206393</v>
      </c>
      <c r="AA57" s="38">
        <f t="shared" si="18"/>
        <v>469.78199910392942</v>
      </c>
    </row>
    <row r="58" spans="1:27">
      <c r="A58" s="20">
        <v>19</v>
      </c>
      <c r="B58" s="2">
        <v>22129</v>
      </c>
      <c r="E58" s="20">
        <f>SUMIF(B:B,F58,A:A)</f>
        <v>132</v>
      </c>
      <c r="F58" s="2">
        <v>23421</v>
      </c>
      <c r="G58" s="2">
        <f>IF(ISERROR(VLOOKUP($F58,'Pay scales'!$B$3:$AB$61,G$1,1)),0,VLOOKUP($F58,'Pay scales'!$B$3:$AB$61,G$1,1))</f>
        <v>23023</v>
      </c>
      <c r="H58" s="2">
        <f>IF(ISERROR(VLOOKUP($F58,'Pay scales'!$B$3:$AB$61,H$1,1)),0,VLOOKUP($F58,'Pay scales'!$B$3:$AB$61,H$1,1))</f>
        <v>23023</v>
      </c>
      <c r="I58" s="2">
        <f>IF(ISERROR(VLOOKUP($F58,'Pay scales'!$B$3:$AB$61,I$1,1)),0,VLOOKUP($F58,'Pay scales'!$B$3:$AB$61,I$1,1))</f>
        <v>22627</v>
      </c>
      <c r="J58" s="2">
        <f>IF(ISERROR(VLOOKUP($F58,'Pay scales'!$B$3:$AB$61,J$1,1)),0,VLOOKUP($F58,'Pay scales'!$B$3:$AB$61,J$1,1))</f>
        <v>22021</v>
      </c>
      <c r="K58" s="2">
        <f>IF(ISERROR(VLOOKUP($F58,'Pay scales'!$B$3:$AB$61,K$1,1)),0,VLOOKUP($F58,'Pay scales'!$B$3:$AB$61,K$1,1))</f>
        <v>21074</v>
      </c>
      <c r="L58" s="2">
        <f>IF(ISERROR(VLOOKUP($F58,'Pay scales'!$B$3:$AB$61,L$1,1)),0,VLOOKUP($F58,'Pay scales'!$B$3:$AB$61,L$1,1))</f>
        <v>20661</v>
      </c>
      <c r="M58" s="2">
        <f>IF(ISERROR(VLOOKUP($F58,'Pay scales'!$B$3:$AB$61,M$1,1)),0,VLOOKUP($F58,'Pay scales'!$B$3:$AB$61,M$1,1))</f>
        <v>20456</v>
      </c>
      <c r="N58" s="2">
        <f>IF(ISERROR(VLOOKUP($F58,'Pay scales'!$B$3:$AB$61,N$1,1)),0,VLOOKUP($F58,'Pay scales'!$B$3:$AB$61,N$1,1))</f>
        <v>20253</v>
      </c>
      <c r="O58" s="2"/>
      <c r="P58" s="2"/>
      <c r="R58" s="20">
        <f t="shared" si="10"/>
        <v>132</v>
      </c>
      <c r="S58" s="37">
        <f>R58/R$4</f>
        <v>5.2045368970269328E-3</v>
      </c>
      <c r="T58" s="38">
        <f t="shared" si="11"/>
        <v>119.82405298025107</v>
      </c>
      <c r="U58" s="38">
        <f t="shared" si="12"/>
        <v>119.82405298025107</v>
      </c>
      <c r="V58" s="38">
        <f t="shared" si="13"/>
        <v>117.7630563690284</v>
      </c>
      <c r="W58" s="38">
        <f t="shared" si="14"/>
        <v>114.60910700943009</v>
      </c>
      <c r="X58" s="38">
        <f t="shared" si="15"/>
        <v>109.68041056794559</v>
      </c>
      <c r="Y58" s="38">
        <f t="shared" si="16"/>
        <v>107.53093682947346</v>
      </c>
      <c r="Z58" s="38">
        <f t="shared" si="17"/>
        <v>106.46400676558294</v>
      </c>
      <c r="AA58" s="38">
        <f t="shared" si="18"/>
        <v>105.40748577548646</v>
      </c>
    </row>
    <row r="59" spans="1:27">
      <c r="A59" s="20">
        <v>19</v>
      </c>
      <c r="B59" s="2">
        <v>22129</v>
      </c>
      <c r="E59" s="20">
        <f>SUMIF(B:B,F59,A:A)</f>
        <v>36.03</v>
      </c>
      <c r="F59" s="2">
        <v>23483.599837500002</v>
      </c>
      <c r="G59" s="2">
        <f>IF(ISERROR(VLOOKUP($F59,'Pay scales'!$B$3:$AB$61,G$1,1)),0,VLOOKUP($F59,'Pay scales'!$B$3:$AB$61,G$1,1))</f>
        <v>23023</v>
      </c>
      <c r="H59" s="2">
        <f>IF(ISERROR(VLOOKUP($F59,'Pay scales'!$B$3:$AB$61,H$1,1)),0,VLOOKUP($F59,'Pay scales'!$B$3:$AB$61,H$1,1))</f>
        <v>23023</v>
      </c>
      <c r="I59" s="2">
        <f>IF(ISERROR(VLOOKUP($F59,'Pay scales'!$B$3:$AB$61,I$1,1)),0,VLOOKUP($F59,'Pay scales'!$B$3:$AB$61,I$1,1))</f>
        <v>22627</v>
      </c>
      <c r="J59" s="2">
        <f>IF(ISERROR(VLOOKUP($F59,'Pay scales'!$B$3:$AB$61,J$1,1)),0,VLOOKUP($F59,'Pay scales'!$B$3:$AB$61,J$1,1))</f>
        <v>22021</v>
      </c>
      <c r="K59" s="2">
        <f>IF(ISERROR(VLOOKUP($F59,'Pay scales'!$B$3:$AB$61,K$1,1)),0,VLOOKUP($F59,'Pay scales'!$B$3:$AB$61,K$1,1))</f>
        <v>21074</v>
      </c>
      <c r="L59" s="2">
        <f>IF(ISERROR(VLOOKUP($F59,'Pay scales'!$B$3:$AB$61,L$1,1)),0,VLOOKUP($F59,'Pay scales'!$B$3:$AB$61,L$1,1))</f>
        <v>20661</v>
      </c>
      <c r="M59" s="2">
        <f>IF(ISERROR(VLOOKUP($F59,'Pay scales'!$B$3:$AB$61,M$1,1)),0,VLOOKUP($F59,'Pay scales'!$B$3:$AB$61,M$1,1))</f>
        <v>20456</v>
      </c>
      <c r="N59" s="2">
        <f>IF(ISERROR(VLOOKUP($F59,'Pay scales'!$B$3:$AB$61,N$1,1)),0,VLOOKUP($F59,'Pay scales'!$B$3:$AB$61,N$1,1))</f>
        <v>20253</v>
      </c>
      <c r="O59" s="2"/>
      <c r="P59" s="2"/>
      <c r="R59" s="20">
        <f t="shared" si="10"/>
        <v>36.03</v>
      </c>
      <c r="S59" s="37">
        <f>R59/R$4</f>
        <v>1.420602003029397E-3</v>
      </c>
      <c r="T59" s="38">
        <f t="shared" si="11"/>
        <v>32.706519915745808</v>
      </c>
      <c r="U59" s="38">
        <f t="shared" si="12"/>
        <v>32.706519915745808</v>
      </c>
      <c r="V59" s="38">
        <f t="shared" si="13"/>
        <v>32.143961522546164</v>
      </c>
      <c r="W59" s="38">
        <f t="shared" si="14"/>
        <v>31.28307670871035</v>
      </c>
      <c r="X59" s="38">
        <f t="shared" si="15"/>
        <v>29.937766611841514</v>
      </c>
      <c r="Y59" s="38">
        <f t="shared" si="16"/>
        <v>29.351057984590373</v>
      </c>
      <c r="Z59" s="38">
        <f t="shared" si="17"/>
        <v>29.059834573969347</v>
      </c>
      <c r="AA59" s="38">
        <f t="shared" si="18"/>
        <v>28.771452367354378</v>
      </c>
    </row>
    <row r="60" spans="1:27">
      <c r="A60" s="39">
        <v>1268.5958599999999</v>
      </c>
      <c r="B60" s="40">
        <v>22129</v>
      </c>
      <c r="E60" s="20">
        <f>SUMIF(B:B,F60,A:A)</f>
        <v>284.33161000000001</v>
      </c>
      <c r="F60" s="2">
        <v>23484</v>
      </c>
      <c r="G60" s="2">
        <f>IF(ISERROR(VLOOKUP($F60,'Pay scales'!$B$3:$AB$61,G$1,1)),0,VLOOKUP($F60,'Pay scales'!$B$3:$AB$61,G$1,1))</f>
        <v>23484</v>
      </c>
      <c r="H60" s="2">
        <f>IF(ISERROR(VLOOKUP($F60,'Pay scales'!$B$3:$AB$61,H$1,1)),0,VLOOKUP($F60,'Pay scales'!$B$3:$AB$61,H$1,1))</f>
        <v>23484</v>
      </c>
      <c r="I60" s="2">
        <f>IF(ISERROR(VLOOKUP($F60,'Pay scales'!$B$3:$AB$61,I$1,1)),0,VLOOKUP($F60,'Pay scales'!$B$3:$AB$61,I$1,1))</f>
        <v>23080</v>
      </c>
      <c r="J60" s="2">
        <f>IF(ISERROR(VLOOKUP($F60,'Pay scales'!$B$3:$AB$61,J$1,1)),0,VLOOKUP($F60,'Pay scales'!$B$3:$AB$61,J$1,1))</f>
        <v>22462</v>
      </c>
      <c r="K60" s="2">
        <f>IF(ISERROR(VLOOKUP($F60,'Pay scales'!$B$3:$AB$61,K$1,1)),0,VLOOKUP($F60,'Pay scales'!$B$3:$AB$61,K$1,1))</f>
        <v>21693</v>
      </c>
      <c r="L60" s="2">
        <f>IF(ISERROR(VLOOKUP($F60,'Pay scales'!$B$3:$AB$61,L$1,1)),0,VLOOKUP($F60,'Pay scales'!$B$3:$AB$61,L$1,1))</f>
        <v>21268</v>
      </c>
      <c r="M60" s="2">
        <f>IF(ISERROR(VLOOKUP($F60,'Pay scales'!$B$3:$AB$61,M$1,1)),0,VLOOKUP($F60,'Pay scales'!$B$3:$AB$61,M$1,1))</f>
        <v>21057</v>
      </c>
      <c r="N60" s="2">
        <f>IF(ISERROR(VLOOKUP($F60,'Pay scales'!$B$3:$AB$61,N$1,1)),0,VLOOKUP($F60,'Pay scales'!$B$3:$AB$61,N$1,1))</f>
        <v>20849</v>
      </c>
      <c r="O60" s="2"/>
      <c r="P60" s="2"/>
      <c r="R60" s="20">
        <f t="shared" si="10"/>
        <v>284.33161000000001</v>
      </c>
      <c r="S60" s="37">
        <f>R60/R$4</f>
        <v>1.1210714812394485E-2</v>
      </c>
      <c r="T60" s="38">
        <f t="shared" si="11"/>
        <v>263.27242665427207</v>
      </c>
      <c r="U60" s="38">
        <f t="shared" si="12"/>
        <v>263.27242665427207</v>
      </c>
      <c r="V60" s="38">
        <f t="shared" si="13"/>
        <v>258.74329787006474</v>
      </c>
      <c r="W60" s="38">
        <f t="shared" si="14"/>
        <v>251.81507611600492</v>
      </c>
      <c r="X60" s="38">
        <f t="shared" si="15"/>
        <v>243.19403642527357</v>
      </c>
      <c r="Y60" s="38">
        <f t="shared" si="16"/>
        <v>238.42948263000591</v>
      </c>
      <c r="Z60" s="38">
        <f t="shared" si="17"/>
        <v>236.06402180459068</v>
      </c>
      <c r="AA60" s="38">
        <f t="shared" si="18"/>
        <v>233.73219312361263</v>
      </c>
    </row>
    <row r="61" spans="1:27">
      <c r="A61" s="20">
        <v>5.31</v>
      </c>
      <c r="B61" s="2">
        <v>22183</v>
      </c>
      <c r="E61" s="20">
        <f>SUMIF(B:B,F61,A:A)</f>
        <v>20.11</v>
      </c>
      <c r="F61" s="2">
        <v>23541</v>
      </c>
      <c r="G61" s="2">
        <f>IF(ISERROR(VLOOKUP($F61,'Pay scales'!$B$3:$AB$61,G$1,1)),0,VLOOKUP($F61,'Pay scales'!$B$3:$AB$61,G$1,1))</f>
        <v>23484</v>
      </c>
      <c r="H61" s="2">
        <f>IF(ISERROR(VLOOKUP($F61,'Pay scales'!$B$3:$AB$61,H$1,1)),0,VLOOKUP($F61,'Pay scales'!$B$3:$AB$61,H$1,1))</f>
        <v>23484</v>
      </c>
      <c r="I61" s="2">
        <f>IF(ISERROR(VLOOKUP($F61,'Pay scales'!$B$3:$AB$61,I$1,1)),0,VLOOKUP($F61,'Pay scales'!$B$3:$AB$61,I$1,1))</f>
        <v>23080</v>
      </c>
      <c r="J61" s="2">
        <f>IF(ISERROR(VLOOKUP($F61,'Pay scales'!$B$3:$AB$61,J$1,1)),0,VLOOKUP($F61,'Pay scales'!$B$3:$AB$61,J$1,1))</f>
        <v>22462</v>
      </c>
      <c r="K61" s="2">
        <f>IF(ISERROR(VLOOKUP($F61,'Pay scales'!$B$3:$AB$61,K$1,1)),0,VLOOKUP($F61,'Pay scales'!$B$3:$AB$61,K$1,1))</f>
        <v>21693</v>
      </c>
      <c r="L61" s="2">
        <f>IF(ISERROR(VLOOKUP($F61,'Pay scales'!$B$3:$AB$61,L$1,1)),0,VLOOKUP($F61,'Pay scales'!$B$3:$AB$61,L$1,1))</f>
        <v>21268</v>
      </c>
      <c r="M61" s="2">
        <f>IF(ISERROR(VLOOKUP($F61,'Pay scales'!$B$3:$AB$61,M$1,1)),0,VLOOKUP($F61,'Pay scales'!$B$3:$AB$61,M$1,1))</f>
        <v>21057</v>
      </c>
      <c r="N61" s="2">
        <f>IF(ISERROR(VLOOKUP($F61,'Pay scales'!$B$3:$AB$61,N$1,1)),0,VLOOKUP($F61,'Pay scales'!$B$3:$AB$61,N$1,1))</f>
        <v>20849</v>
      </c>
      <c r="O61" s="2"/>
      <c r="P61" s="2"/>
      <c r="R61" s="20">
        <f t="shared" si="10"/>
        <v>20.11</v>
      </c>
      <c r="S61" s="37">
        <f>R61/R$4</f>
        <v>7.9290331060008804E-4</v>
      </c>
      <c r="T61" s="38">
        <f t="shared" si="11"/>
        <v>18.620541346132466</v>
      </c>
      <c r="U61" s="38">
        <f t="shared" si="12"/>
        <v>18.620541346132466</v>
      </c>
      <c r="V61" s="38">
        <f t="shared" si="13"/>
        <v>18.300208408650033</v>
      </c>
      <c r="W61" s="38">
        <f t="shared" si="14"/>
        <v>17.810194162699176</v>
      </c>
      <c r="X61" s="38">
        <f t="shared" si="15"/>
        <v>17.200451516847711</v>
      </c>
      <c r="Y61" s="38">
        <f t="shared" si="16"/>
        <v>16.863467609842672</v>
      </c>
      <c r="Z61" s="38">
        <f t="shared" si="17"/>
        <v>16.696165011306054</v>
      </c>
      <c r="AA61" s="38">
        <f t="shared" si="18"/>
        <v>16.531241122701235</v>
      </c>
    </row>
    <row r="62" spans="1:27">
      <c r="A62" s="20">
        <v>1</v>
      </c>
      <c r="B62" s="2">
        <v>22416</v>
      </c>
      <c r="E62" s="20">
        <f>SUMIF(B:B,F62,A:A)</f>
        <v>209</v>
      </c>
      <c r="F62" s="2">
        <v>23838</v>
      </c>
      <c r="G62" s="2">
        <f>IF(ISERROR(VLOOKUP($F62,'Pay scales'!$B$3:$AB$61,G$1,1)),0,VLOOKUP($F62,'Pay scales'!$B$3:$AB$61,G$1,1))</f>
        <v>23484</v>
      </c>
      <c r="H62" s="2">
        <f>IF(ISERROR(VLOOKUP($F62,'Pay scales'!$B$3:$AB$61,H$1,1)),0,VLOOKUP($F62,'Pay scales'!$B$3:$AB$61,H$1,1))</f>
        <v>23484</v>
      </c>
      <c r="I62" s="2">
        <f>IF(ISERROR(VLOOKUP($F62,'Pay scales'!$B$3:$AB$61,I$1,1)),0,VLOOKUP($F62,'Pay scales'!$B$3:$AB$61,I$1,1))</f>
        <v>23080</v>
      </c>
      <c r="J62" s="2">
        <f>IF(ISERROR(VLOOKUP($F62,'Pay scales'!$B$3:$AB$61,J$1,1)),0,VLOOKUP($F62,'Pay scales'!$B$3:$AB$61,J$1,1))</f>
        <v>22462</v>
      </c>
      <c r="K62" s="2">
        <f>IF(ISERROR(VLOOKUP($F62,'Pay scales'!$B$3:$AB$61,K$1,1)),0,VLOOKUP($F62,'Pay scales'!$B$3:$AB$61,K$1,1))</f>
        <v>21693</v>
      </c>
      <c r="L62" s="2">
        <f>IF(ISERROR(VLOOKUP($F62,'Pay scales'!$B$3:$AB$61,L$1,1)),0,VLOOKUP($F62,'Pay scales'!$B$3:$AB$61,L$1,1))</f>
        <v>21268</v>
      </c>
      <c r="M62" s="2">
        <f>IF(ISERROR(VLOOKUP($F62,'Pay scales'!$B$3:$AB$61,M$1,1)),0,VLOOKUP($F62,'Pay scales'!$B$3:$AB$61,M$1,1))</f>
        <v>21057</v>
      </c>
      <c r="N62" s="2">
        <f>IF(ISERROR(VLOOKUP($F62,'Pay scales'!$B$3:$AB$61,N$1,1)),0,VLOOKUP($F62,'Pay scales'!$B$3:$AB$61,N$1,1))</f>
        <v>20849</v>
      </c>
      <c r="O62" s="2"/>
      <c r="P62" s="2"/>
      <c r="R62" s="20">
        <f t="shared" si="10"/>
        <v>209</v>
      </c>
      <c r="S62" s="37">
        <f>R62/R$4</f>
        <v>8.2405167536259774E-3</v>
      </c>
      <c r="T62" s="38">
        <f t="shared" si="11"/>
        <v>193.52029544215245</v>
      </c>
      <c r="U62" s="38">
        <f t="shared" si="12"/>
        <v>193.52029544215245</v>
      </c>
      <c r="V62" s="38">
        <f t="shared" si="13"/>
        <v>190.19112667368756</v>
      </c>
      <c r="W62" s="38">
        <f t="shared" si="14"/>
        <v>185.09848731994671</v>
      </c>
      <c r="X62" s="38">
        <f t="shared" si="15"/>
        <v>178.76152993640832</v>
      </c>
      <c r="Y62" s="38">
        <f t="shared" si="16"/>
        <v>175.25931031611728</v>
      </c>
      <c r="Z62" s="38">
        <f t="shared" si="17"/>
        <v>173.5205612811022</v>
      </c>
      <c r="AA62" s="38">
        <f t="shared" si="18"/>
        <v>171.80653379634799</v>
      </c>
    </row>
    <row r="63" spans="1:27">
      <c r="A63" s="20">
        <v>12.79</v>
      </c>
      <c r="B63" s="2">
        <v>22571</v>
      </c>
      <c r="E63" s="20">
        <f>SUMIF(B:B,F63,A:A)</f>
        <v>180.91576000000001</v>
      </c>
      <c r="F63" s="2">
        <v>23953</v>
      </c>
      <c r="G63" s="2">
        <f>IF(ISERROR(VLOOKUP($F63,'Pay scales'!$B$3:$AB$61,G$1,1)),0,VLOOKUP($F63,'Pay scales'!$B$3:$AB$61,G$1,1))</f>
        <v>23953</v>
      </c>
      <c r="H63" s="2">
        <f>IF(ISERROR(VLOOKUP($F63,'Pay scales'!$B$3:$AB$61,H$1,1)),0,VLOOKUP($F63,'Pay scales'!$B$3:$AB$61,H$1,1))</f>
        <v>23953</v>
      </c>
      <c r="I63" s="2">
        <f>IF(ISERROR(VLOOKUP($F63,'Pay scales'!$B$3:$AB$61,I$1,1)),0,VLOOKUP($F63,'Pay scales'!$B$3:$AB$61,I$1,1))</f>
        <v>23541</v>
      </c>
      <c r="J63" s="2">
        <f>IF(ISERROR(VLOOKUP($F63,'Pay scales'!$B$3:$AB$61,J$1,1)),0,VLOOKUP($F63,'Pay scales'!$B$3:$AB$61,J$1,1))</f>
        <v>22911</v>
      </c>
      <c r="K63" s="2">
        <f>IF(ISERROR(VLOOKUP($F63,'Pay scales'!$B$3:$AB$61,K$1,1)),0,VLOOKUP($F63,'Pay scales'!$B$3:$AB$61,K$1,1))</f>
        <v>22401</v>
      </c>
      <c r="L63" s="2">
        <f>IF(ISERROR(VLOOKUP($F63,'Pay scales'!$B$3:$AB$61,L$1,1)),0,VLOOKUP($F63,'Pay scales'!$B$3:$AB$61,L$1,1))</f>
        <v>21962</v>
      </c>
      <c r="M63" s="2">
        <f>IF(ISERROR(VLOOKUP($F63,'Pay scales'!$B$3:$AB$61,M$1,1)),0,VLOOKUP($F63,'Pay scales'!$B$3:$AB$61,M$1,1))</f>
        <v>21745</v>
      </c>
      <c r="N63" s="2">
        <f>IF(ISERROR(VLOOKUP($F63,'Pay scales'!$B$3:$AB$61,N$1,1)),0,VLOOKUP($F63,'Pay scales'!$B$3:$AB$61,N$1,1))</f>
        <v>21530</v>
      </c>
      <c r="O63" s="2"/>
      <c r="P63" s="2"/>
      <c r="R63" s="20">
        <f t="shared" si="10"/>
        <v>180.91576000000001</v>
      </c>
      <c r="S63" s="37">
        <f>R63/R$4</f>
        <v>7.1332026376793129E-3</v>
      </c>
      <c r="T63" s="38">
        <f t="shared" si="11"/>
        <v>170.86160278033259</v>
      </c>
      <c r="U63" s="38">
        <f t="shared" si="12"/>
        <v>170.86160278033259</v>
      </c>
      <c r="V63" s="38">
        <f t="shared" si="13"/>
        <v>167.9227232936087</v>
      </c>
      <c r="W63" s="38">
        <f t="shared" si="14"/>
        <v>163.42880563187074</v>
      </c>
      <c r="X63" s="38">
        <f t="shared" si="15"/>
        <v>159.79087228665429</v>
      </c>
      <c r="Y63" s="38">
        <f t="shared" si="16"/>
        <v>156.65939632871306</v>
      </c>
      <c r="Z63" s="38">
        <f t="shared" si="17"/>
        <v>155.11149135633667</v>
      </c>
      <c r="AA63" s="38">
        <f t="shared" si="18"/>
        <v>153.57785278923561</v>
      </c>
    </row>
    <row r="64" spans="1:27">
      <c r="A64" s="20">
        <v>30</v>
      </c>
      <c r="B64" s="2">
        <v>22571</v>
      </c>
      <c r="E64" s="20">
        <f>SUMIF(B:B,F64,A:A)</f>
        <v>33.42</v>
      </c>
      <c r="F64" s="2">
        <v>23953.02091875</v>
      </c>
      <c r="G64" s="2">
        <f>IF(ISERROR(VLOOKUP($F64,'Pay scales'!$B$3:$AB$61,G$1,1)),0,VLOOKUP($F64,'Pay scales'!$B$3:$AB$61,G$1,1))</f>
        <v>23953</v>
      </c>
      <c r="H64" s="2">
        <f>IF(ISERROR(VLOOKUP($F64,'Pay scales'!$B$3:$AB$61,H$1,1)),0,VLOOKUP($F64,'Pay scales'!$B$3:$AB$61,H$1,1))</f>
        <v>23953</v>
      </c>
      <c r="I64" s="2">
        <f>IF(ISERROR(VLOOKUP($F64,'Pay scales'!$B$3:$AB$61,I$1,1)),0,VLOOKUP($F64,'Pay scales'!$B$3:$AB$61,I$1,1))</f>
        <v>23541</v>
      </c>
      <c r="J64" s="2">
        <f>IF(ISERROR(VLOOKUP($F64,'Pay scales'!$B$3:$AB$61,J$1,1)),0,VLOOKUP($F64,'Pay scales'!$B$3:$AB$61,J$1,1))</f>
        <v>22911</v>
      </c>
      <c r="K64" s="2">
        <f>IF(ISERROR(VLOOKUP($F64,'Pay scales'!$B$3:$AB$61,K$1,1)),0,VLOOKUP($F64,'Pay scales'!$B$3:$AB$61,K$1,1))</f>
        <v>22401</v>
      </c>
      <c r="L64" s="2">
        <f>IF(ISERROR(VLOOKUP($F64,'Pay scales'!$B$3:$AB$61,L$1,1)),0,VLOOKUP($F64,'Pay scales'!$B$3:$AB$61,L$1,1))</f>
        <v>21962</v>
      </c>
      <c r="M64" s="2">
        <f>IF(ISERROR(VLOOKUP($F64,'Pay scales'!$B$3:$AB$61,M$1,1)),0,VLOOKUP($F64,'Pay scales'!$B$3:$AB$61,M$1,1))</f>
        <v>21745</v>
      </c>
      <c r="N64" s="2">
        <f>IF(ISERROR(VLOOKUP($F64,'Pay scales'!$B$3:$AB$61,N$1,1)),0,VLOOKUP($F64,'Pay scales'!$B$3:$AB$61,N$1,1))</f>
        <v>21530</v>
      </c>
      <c r="O64" s="2"/>
      <c r="P64" s="2"/>
      <c r="R64" s="20">
        <f t="shared" si="10"/>
        <v>33.42</v>
      </c>
      <c r="S64" s="37">
        <f>R64/R$4</f>
        <v>1.3176941143836372E-3</v>
      </c>
      <c r="T64" s="38">
        <f t="shared" si="11"/>
        <v>31.562727121831262</v>
      </c>
      <c r="U64" s="38">
        <f t="shared" si="12"/>
        <v>31.562727121831262</v>
      </c>
      <c r="V64" s="38">
        <f t="shared" si="13"/>
        <v>31.019837146705203</v>
      </c>
      <c r="W64" s="38">
        <f t="shared" si="14"/>
        <v>30.189689854643511</v>
      </c>
      <c r="X64" s="38">
        <f t="shared" si="15"/>
        <v>29.517665856307858</v>
      </c>
      <c r="Y64" s="38">
        <f t="shared" si="16"/>
        <v>28.939198140093442</v>
      </c>
      <c r="Z64" s="38">
        <f t="shared" si="17"/>
        <v>28.653258517272192</v>
      </c>
      <c r="AA64" s="38">
        <f t="shared" si="18"/>
        <v>28.369954282679711</v>
      </c>
    </row>
    <row r="65" spans="1:27">
      <c r="A65" s="20">
        <v>8</v>
      </c>
      <c r="B65" s="2">
        <v>22571</v>
      </c>
      <c r="E65" s="20">
        <f>SUMIF(B:B,F65,A:A)</f>
        <v>15.22</v>
      </c>
      <c r="F65" s="2">
        <v>24012</v>
      </c>
      <c r="G65" s="2">
        <f>IF(ISERROR(VLOOKUP($F65,'Pay scales'!$B$3:$AB$61,G$1,1)),0,VLOOKUP($F65,'Pay scales'!$B$3:$AB$61,G$1,1))</f>
        <v>23953</v>
      </c>
      <c r="H65" s="2">
        <f>IF(ISERROR(VLOOKUP($F65,'Pay scales'!$B$3:$AB$61,H$1,1)),0,VLOOKUP($F65,'Pay scales'!$B$3:$AB$61,H$1,1))</f>
        <v>23953</v>
      </c>
      <c r="I65" s="2">
        <f>IF(ISERROR(VLOOKUP($F65,'Pay scales'!$B$3:$AB$61,I$1,1)),0,VLOOKUP($F65,'Pay scales'!$B$3:$AB$61,I$1,1))</f>
        <v>23541</v>
      </c>
      <c r="J65" s="2">
        <f>IF(ISERROR(VLOOKUP($F65,'Pay scales'!$B$3:$AB$61,J$1,1)),0,VLOOKUP($F65,'Pay scales'!$B$3:$AB$61,J$1,1))</f>
        <v>22911</v>
      </c>
      <c r="K65" s="2">
        <f>IF(ISERROR(VLOOKUP($F65,'Pay scales'!$B$3:$AB$61,K$1,1)),0,VLOOKUP($F65,'Pay scales'!$B$3:$AB$61,K$1,1))</f>
        <v>22401</v>
      </c>
      <c r="L65" s="2">
        <f>IF(ISERROR(VLOOKUP($F65,'Pay scales'!$B$3:$AB$61,L$1,1)),0,VLOOKUP($F65,'Pay scales'!$B$3:$AB$61,L$1,1))</f>
        <v>21962</v>
      </c>
      <c r="M65" s="2">
        <f>IF(ISERROR(VLOOKUP($F65,'Pay scales'!$B$3:$AB$61,M$1,1)),0,VLOOKUP($F65,'Pay scales'!$B$3:$AB$61,M$1,1))</f>
        <v>21745</v>
      </c>
      <c r="N65" s="2">
        <f>IF(ISERROR(VLOOKUP($F65,'Pay scales'!$B$3:$AB$61,N$1,1)),0,VLOOKUP($F65,'Pay scales'!$B$3:$AB$61,N$1,1))</f>
        <v>21530</v>
      </c>
      <c r="O65" s="2"/>
      <c r="P65" s="2"/>
      <c r="R65" s="20">
        <f t="shared" si="10"/>
        <v>15.22</v>
      </c>
      <c r="S65" s="37">
        <f>R65/R$4</f>
        <v>6.000988755511358E-4</v>
      </c>
      <c r="T65" s="38">
        <f t="shared" si="11"/>
        <v>14.374168366076356</v>
      </c>
      <c r="U65" s="38">
        <f t="shared" si="12"/>
        <v>14.374168366076356</v>
      </c>
      <c r="V65" s="38">
        <f t="shared" si="13"/>
        <v>14.126927629349288</v>
      </c>
      <c r="W65" s="38">
        <f t="shared" si="14"/>
        <v>13.748865337752072</v>
      </c>
      <c r="X65" s="38">
        <f t="shared" si="15"/>
        <v>13.442814911220992</v>
      </c>
      <c r="Y65" s="38">
        <f t="shared" si="16"/>
        <v>13.179371504854045</v>
      </c>
      <c r="Z65" s="38">
        <f t="shared" si="17"/>
        <v>13.049150048859447</v>
      </c>
      <c r="AA65" s="38">
        <f t="shared" si="18"/>
        <v>12.920128790615953</v>
      </c>
    </row>
    <row r="66" spans="1:27">
      <c r="A66" s="39">
        <v>170.96298000000002</v>
      </c>
      <c r="B66" s="40">
        <v>22571</v>
      </c>
      <c r="E66" s="20">
        <f>SUMIF(B:B,F66,A:A)</f>
        <v>515</v>
      </c>
      <c r="F66" s="2">
        <v>24270</v>
      </c>
      <c r="G66" s="2">
        <f>IF(ISERROR(VLOOKUP($F66,'Pay scales'!$B$3:$AB$61,G$1,1)),0,VLOOKUP($F66,'Pay scales'!$B$3:$AB$61,G$1,1))</f>
        <v>23953</v>
      </c>
      <c r="H66" s="2">
        <f>IF(ISERROR(VLOOKUP($F66,'Pay scales'!$B$3:$AB$61,H$1,1)),0,VLOOKUP($F66,'Pay scales'!$B$3:$AB$61,H$1,1))</f>
        <v>23953</v>
      </c>
      <c r="I66" s="2">
        <f>IF(ISERROR(VLOOKUP($F66,'Pay scales'!$B$3:$AB$61,I$1,1)),0,VLOOKUP($F66,'Pay scales'!$B$3:$AB$61,I$1,1))</f>
        <v>23541</v>
      </c>
      <c r="J66" s="2">
        <f>IF(ISERROR(VLOOKUP($F66,'Pay scales'!$B$3:$AB$61,J$1,1)),0,VLOOKUP($F66,'Pay scales'!$B$3:$AB$61,J$1,1))</f>
        <v>22911</v>
      </c>
      <c r="K66" s="2">
        <f>IF(ISERROR(VLOOKUP($F66,'Pay scales'!$B$3:$AB$61,K$1,1)),0,VLOOKUP($F66,'Pay scales'!$B$3:$AB$61,K$1,1))</f>
        <v>22401</v>
      </c>
      <c r="L66" s="2">
        <f>IF(ISERROR(VLOOKUP($F66,'Pay scales'!$B$3:$AB$61,L$1,1)),0,VLOOKUP($F66,'Pay scales'!$B$3:$AB$61,L$1,1))</f>
        <v>21962</v>
      </c>
      <c r="M66" s="2">
        <f>IF(ISERROR(VLOOKUP($F66,'Pay scales'!$B$3:$AB$61,M$1,1)),0,VLOOKUP($F66,'Pay scales'!$B$3:$AB$61,M$1,1))</f>
        <v>21745</v>
      </c>
      <c r="N66" s="2">
        <f>IF(ISERROR(VLOOKUP($F66,'Pay scales'!$B$3:$AB$61,N$1,1)),0,VLOOKUP($F66,'Pay scales'!$B$3:$AB$61,N$1,1))</f>
        <v>21530</v>
      </c>
      <c r="O66" s="2"/>
      <c r="P66" s="2"/>
      <c r="R66" s="20">
        <f t="shared" si="10"/>
        <v>515</v>
      </c>
      <c r="S66" s="37">
        <f>R66/R$4</f>
        <v>2.030557956037023E-2</v>
      </c>
      <c r="T66" s="38">
        <f t="shared" si="11"/>
        <v>486.37954720954809</v>
      </c>
      <c r="U66" s="38">
        <f t="shared" si="12"/>
        <v>486.37954720954809</v>
      </c>
      <c r="V66" s="38">
        <f t="shared" si="13"/>
        <v>478.01364843067557</v>
      </c>
      <c r="W66" s="38">
        <f t="shared" si="14"/>
        <v>465.22113330764233</v>
      </c>
      <c r="X66" s="38">
        <f t="shared" si="15"/>
        <v>454.86528773185353</v>
      </c>
      <c r="Y66" s="38">
        <f t="shared" si="16"/>
        <v>445.95113830485099</v>
      </c>
      <c r="Z66" s="38">
        <f t="shared" si="17"/>
        <v>441.54482754025065</v>
      </c>
      <c r="AA66" s="38">
        <f t="shared" si="18"/>
        <v>437.17912793477103</v>
      </c>
    </row>
    <row r="67" spans="1:27">
      <c r="A67" s="20">
        <v>37</v>
      </c>
      <c r="B67" s="2">
        <v>22599</v>
      </c>
      <c r="E67" s="20">
        <f>SUMIF(B:B,F67,A:A)</f>
        <v>0</v>
      </c>
      <c r="F67" s="2">
        <v>24431.85133125</v>
      </c>
      <c r="G67" s="2">
        <f>IF(ISERROR(VLOOKUP($F67,'Pay scales'!$B$3:$AB$61,G$1,1)),0,VLOOKUP($F67,'Pay scales'!$B$3:$AB$61,G$1,1))</f>
        <v>23953</v>
      </c>
      <c r="H67" s="2">
        <f>IF(ISERROR(VLOOKUP($F67,'Pay scales'!$B$3:$AB$61,H$1,1)),0,VLOOKUP($F67,'Pay scales'!$B$3:$AB$61,H$1,1))</f>
        <v>23953</v>
      </c>
      <c r="I67" s="2">
        <f>IF(ISERROR(VLOOKUP($F67,'Pay scales'!$B$3:$AB$61,I$1,1)),0,VLOOKUP($F67,'Pay scales'!$B$3:$AB$61,I$1,1))</f>
        <v>23541</v>
      </c>
      <c r="J67" s="2">
        <f>IF(ISERROR(VLOOKUP($F67,'Pay scales'!$B$3:$AB$61,J$1,1)),0,VLOOKUP($F67,'Pay scales'!$B$3:$AB$61,J$1,1))</f>
        <v>22911</v>
      </c>
      <c r="K67" s="2">
        <f>IF(ISERROR(VLOOKUP($F67,'Pay scales'!$B$3:$AB$61,K$1,1)),0,VLOOKUP($F67,'Pay scales'!$B$3:$AB$61,K$1,1))</f>
        <v>22401</v>
      </c>
      <c r="L67" s="2">
        <f>IF(ISERROR(VLOOKUP($F67,'Pay scales'!$B$3:$AB$61,L$1,1)),0,VLOOKUP($F67,'Pay scales'!$B$3:$AB$61,L$1,1))</f>
        <v>21962</v>
      </c>
      <c r="M67" s="2">
        <f>IF(ISERROR(VLOOKUP($F67,'Pay scales'!$B$3:$AB$61,M$1,1)),0,VLOOKUP($F67,'Pay scales'!$B$3:$AB$61,M$1,1))</f>
        <v>21745</v>
      </c>
      <c r="N67" s="2">
        <f>IF(ISERROR(VLOOKUP($F67,'Pay scales'!$B$3:$AB$61,N$1,1)),0,VLOOKUP($F67,'Pay scales'!$B$3:$AB$61,N$1,1))</f>
        <v>21530</v>
      </c>
      <c r="O67" s="2"/>
      <c r="P67" s="2"/>
      <c r="R67" s="20">
        <f t="shared" si="10"/>
        <v>0</v>
      </c>
      <c r="S67" s="37">
        <f>R67/R$4</f>
        <v>0</v>
      </c>
      <c r="T67" s="38">
        <f t="shared" si="11"/>
        <v>0</v>
      </c>
      <c r="U67" s="38">
        <f t="shared" si="12"/>
        <v>0</v>
      </c>
      <c r="V67" s="38">
        <f t="shared" si="13"/>
        <v>0</v>
      </c>
      <c r="W67" s="38">
        <f t="shared" si="14"/>
        <v>0</v>
      </c>
      <c r="X67" s="38">
        <f t="shared" si="15"/>
        <v>0</v>
      </c>
      <c r="Y67" s="38">
        <f t="shared" si="16"/>
        <v>0</v>
      </c>
      <c r="Z67" s="38">
        <f t="shared" si="17"/>
        <v>0</v>
      </c>
      <c r="AA67" s="38">
        <f t="shared" si="18"/>
        <v>0</v>
      </c>
    </row>
    <row r="68" spans="1:27">
      <c r="A68" s="20">
        <v>28.29</v>
      </c>
      <c r="B68" s="2">
        <v>22627</v>
      </c>
      <c r="E68" s="20">
        <f>SUMIF(B:B,F68,A:A)</f>
        <v>23.479300000000002</v>
      </c>
      <c r="F68" s="2">
        <v>24432</v>
      </c>
      <c r="G68" s="2">
        <f>IF(ISERROR(VLOOKUP($F68,'Pay scales'!$B$3:$AB$61,G$1,1)),0,VLOOKUP($F68,'Pay scales'!$B$3:$AB$61,G$1,1))</f>
        <v>24432</v>
      </c>
      <c r="H68" s="2">
        <f>IF(ISERROR(VLOOKUP($F68,'Pay scales'!$B$3:$AB$61,H$1,1)),0,VLOOKUP($F68,'Pay scales'!$B$3:$AB$61,H$1,1))</f>
        <v>24432</v>
      </c>
      <c r="I68" s="2">
        <f>IF(ISERROR(VLOOKUP($F68,'Pay scales'!$B$3:$AB$61,I$1,1)),0,VLOOKUP($F68,'Pay scales'!$B$3:$AB$61,I$1,1))</f>
        <v>24012</v>
      </c>
      <c r="J68" s="2">
        <f>IF(ISERROR(VLOOKUP($F68,'Pay scales'!$B$3:$AB$61,J$1,1)),0,VLOOKUP($F68,'Pay scales'!$B$3:$AB$61,J$1,1))</f>
        <v>23369</v>
      </c>
      <c r="K68" s="2">
        <f>IF(ISERROR(VLOOKUP($F68,'Pay scales'!$B$3:$AB$61,K$1,1)),0,VLOOKUP($F68,'Pay scales'!$B$3:$AB$61,K$1,1))</f>
        <v>22401</v>
      </c>
      <c r="L68" s="2">
        <f>IF(ISERROR(VLOOKUP($F68,'Pay scales'!$B$3:$AB$61,L$1,1)),0,VLOOKUP($F68,'Pay scales'!$B$3:$AB$61,L$1,1))</f>
        <v>21962</v>
      </c>
      <c r="M68" s="2">
        <f>IF(ISERROR(VLOOKUP($F68,'Pay scales'!$B$3:$AB$61,M$1,1)),0,VLOOKUP($F68,'Pay scales'!$B$3:$AB$61,M$1,1))</f>
        <v>21745</v>
      </c>
      <c r="N68" s="2">
        <f>IF(ISERROR(VLOOKUP($F68,'Pay scales'!$B$3:$AB$61,N$1,1)),0,VLOOKUP($F68,'Pay scales'!$B$3:$AB$61,N$1,1))</f>
        <v>21530</v>
      </c>
      <c r="O68" s="2"/>
      <c r="P68" s="2"/>
      <c r="R68" s="20">
        <f t="shared" si="10"/>
        <v>23.479300000000002</v>
      </c>
      <c r="S68" s="37">
        <f>R68/R$4</f>
        <v>9.2574911489670057E-4</v>
      </c>
      <c r="T68" s="38">
        <f t="shared" si="11"/>
        <v>22.617902375156188</v>
      </c>
      <c r="U68" s="38">
        <f t="shared" si="12"/>
        <v>22.617902375156188</v>
      </c>
      <c r="V68" s="38">
        <f t="shared" si="13"/>
        <v>22.229087746899573</v>
      </c>
      <c r="W68" s="38">
        <f t="shared" si="14"/>
        <v>21.633831066020996</v>
      </c>
      <c r="X68" s="38">
        <f t="shared" si="15"/>
        <v>20.737705922800988</v>
      </c>
      <c r="Y68" s="38">
        <f t="shared" si="16"/>
        <v>20.331302061361338</v>
      </c>
      <c r="Z68" s="38">
        <f t="shared" si="17"/>
        <v>20.130414503428753</v>
      </c>
      <c r="AA68" s="38">
        <f t="shared" si="18"/>
        <v>19.931378443725965</v>
      </c>
    </row>
    <row r="69" spans="1:27">
      <c r="A69" s="20">
        <v>19</v>
      </c>
      <c r="B69" s="2">
        <v>23004</v>
      </c>
      <c r="E69" s="20">
        <f>SUMIF(B:B,F69,A:A)</f>
        <v>5.4</v>
      </c>
      <c r="F69" s="2">
        <v>24491</v>
      </c>
      <c r="G69" s="2">
        <f>IF(ISERROR(VLOOKUP($F69,'Pay scales'!$B$3:$AB$61,G$1,1)),0,VLOOKUP($F69,'Pay scales'!$B$3:$AB$61,G$1,1))</f>
        <v>24432</v>
      </c>
      <c r="H69" s="2">
        <f>IF(ISERROR(VLOOKUP($F69,'Pay scales'!$B$3:$AB$61,H$1,1)),0,VLOOKUP($F69,'Pay scales'!$B$3:$AB$61,H$1,1))</f>
        <v>24432</v>
      </c>
      <c r="I69" s="2">
        <f>IF(ISERROR(VLOOKUP($F69,'Pay scales'!$B$3:$AB$61,I$1,1)),0,VLOOKUP($F69,'Pay scales'!$B$3:$AB$61,I$1,1))</f>
        <v>24012</v>
      </c>
      <c r="J69" s="2">
        <f>IF(ISERROR(VLOOKUP($F69,'Pay scales'!$B$3:$AB$61,J$1,1)),0,VLOOKUP($F69,'Pay scales'!$B$3:$AB$61,J$1,1))</f>
        <v>23369</v>
      </c>
      <c r="K69" s="2">
        <f>IF(ISERROR(VLOOKUP($F69,'Pay scales'!$B$3:$AB$61,K$1,1)),0,VLOOKUP($F69,'Pay scales'!$B$3:$AB$61,K$1,1))</f>
        <v>22401</v>
      </c>
      <c r="L69" s="2">
        <f>IF(ISERROR(VLOOKUP($F69,'Pay scales'!$B$3:$AB$61,L$1,1)),0,VLOOKUP($F69,'Pay scales'!$B$3:$AB$61,L$1,1))</f>
        <v>21962</v>
      </c>
      <c r="M69" s="2">
        <f>IF(ISERROR(VLOOKUP($F69,'Pay scales'!$B$3:$AB$61,M$1,1)),0,VLOOKUP($F69,'Pay scales'!$B$3:$AB$61,M$1,1))</f>
        <v>21745</v>
      </c>
      <c r="N69" s="2">
        <f>IF(ISERROR(VLOOKUP($F69,'Pay scales'!$B$3:$AB$61,N$1,1)),0,VLOOKUP($F69,'Pay scales'!$B$3:$AB$61,N$1,1))</f>
        <v>21530</v>
      </c>
      <c r="O69" s="2"/>
      <c r="P69" s="2"/>
      <c r="R69" s="20">
        <f t="shared" si="10"/>
        <v>5.4</v>
      </c>
      <c r="S69" s="37">
        <f>R69/R$4</f>
        <v>2.1291287306019271E-4</v>
      </c>
      <c r="T69" s="38">
        <f t="shared" si="11"/>
        <v>5.201887314606628</v>
      </c>
      <c r="U69" s="38">
        <f t="shared" si="12"/>
        <v>5.201887314606628</v>
      </c>
      <c r="V69" s="38">
        <f t="shared" si="13"/>
        <v>5.1124639079213479</v>
      </c>
      <c r="W69" s="38">
        <f t="shared" si="14"/>
        <v>4.9755609305436437</v>
      </c>
      <c r="X69" s="38">
        <f t="shared" si="15"/>
        <v>4.7694612694213774</v>
      </c>
      <c r="Y69" s="38">
        <f t="shared" si="16"/>
        <v>4.675992518147952</v>
      </c>
      <c r="Z69" s="38">
        <f t="shared" si="17"/>
        <v>4.6297904246938906</v>
      </c>
      <c r="AA69" s="38">
        <f t="shared" si="18"/>
        <v>4.5840141569859494</v>
      </c>
    </row>
    <row r="70" spans="1:27">
      <c r="A70" s="20">
        <v>588.29999999999995</v>
      </c>
      <c r="B70" s="2">
        <v>23080</v>
      </c>
      <c r="E70" s="20">
        <f>SUMIF(B:B,F70,A:A)</f>
        <v>19</v>
      </c>
      <c r="F70" s="2">
        <v>24705</v>
      </c>
      <c r="G70" s="2">
        <f>IF(ISERROR(VLOOKUP($F70,'Pay scales'!$B$3:$AB$61,G$1,1)),0,VLOOKUP($F70,'Pay scales'!$B$3:$AB$61,G$1,1))</f>
        <v>24432</v>
      </c>
      <c r="H70" s="2">
        <f>IF(ISERROR(VLOOKUP($F70,'Pay scales'!$B$3:$AB$61,H$1,1)),0,VLOOKUP($F70,'Pay scales'!$B$3:$AB$61,H$1,1))</f>
        <v>24432</v>
      </c>
      <c r="I70" s="2">
        <f>IF(ISERROR(VLOOKUP($F70,'Pay scales'!$B$3:$AB$61,I$1,1)),0,VLOOKUP($F70,'Pay scales'!$B$3:$AB$61,I$1,1))</f>
        <v>24012</v>
      </c>
      <c r="J70" s="2">
        <f>IF(ISERROR(VLOOKUP($F70,'Pay scales'!$B$3:$AB$61,J$1,1)),0,VLOOKUP($F70,'Pay scales'!$B$3:$AB$61,J$1,1))</f>
        <v>23369</v>
      </c>
      <c r="K70" s="2">
        <f>IF(ISERROR(VLOOKUP($F70,'Pay scales'!$B$3:$AB$61,K$1,1)),0,VLOOKUP($F70,'Pay scales'!$B$3:$AB$61,K$1,1))</f>
        <v>22401</v>
      </c>
      <c r="L70" s="2">
        <f>IF(ISERROR(VLOOKUP($F70,'Pay scales'!$B$3:$AB$61,L$1,1)),0,VLOOKUP($F70,'Pay scales'!$B$3:$AB$61,L$1,1))</f>
        <v>21962</v>
      </c>
      <c r="M70" s="2">
        <f>IF(ISERROR(VLOOKUP($F70,'Pay scales'!$B$3:$AB$61,M$1,1)),0,VLOOKUP($F70,'Pay scales'!$B$3:$AB$61,M$1,1))</f>
        <v>21745</v>
      </c>
      <c r="N70" s="2">
        <f>IF(ISERROR(VLOOKUP($F70,'Pay scales'!$B$3:$AB$61,N$1,1)),0,VLOOKUP($F70,'Pay scales'!$B$3:$AB$61,N$1,1))</f>
        <v>21530</v>
      </c>
      <c r="O70" s="2"/>
      <c r="P70" s="2"/>
      <c r="R70" s="20">
        <f t="shared" si="10"/>
        <v>19</v>
      </c>
      <c r="S70" s="37">
        <f>R70/R$4</f>
        <v>7.4913788669327065E-4</v>
      </c>
      <c r="T70" s="38">
        <f t="shared" ref="T70:T101" si="19">$S70*G70</f>
        <v>18.302936847689988</v>
      </c>
      <c r="U70" s="38">
        <f t="shared" ref="U70:U101" si="20">$S70*H70</f>
        <v>18.302936847689988</v>
      </c>
      <c r="V70" s="38">
        <f t="shared" ref="V70:V101" si="21">$S70*I70</f>
        <v>17.988298935278817</v>
      </c>
      <c r="W70" s="38">
        <f t="shared" ref="W70:W101" si="22">$S70*J70</f>
        <v>17.506603274135042</v>
      </c>
      <c r="X70" s="38">
        <f t="shared" ref="X70:X101" si="23">$S70*K70</f>
        <v>16.781437799815954</v>
      </c>
      <c r="Y70" s="38">
        <f t="shared" ref="Y70:Y101" si="24">$S70*L70</f>
        <v>16.452566267557611</v>
      </c>
      <c r="Z70" s="38">
        <f t="shared" ref="Z70:Z101" si="25">$S70*M70</f>
        <v>16.29000334614517</v>
      </c>
      <c r="AA70" s="38">
        <f t="shared" ref="AA70:AA101" si="26">$S70*N70</f>
        <v>16.128938700506119</v>
      </c>
    </row>
    <row r="71" spans="1:27">
      <c r="A71" s="20">
        <v>132</v>
      </c>
      <c r="B71" s="2">
        <v>23421</v>
      </c>
      <c r="E71" s="20">
        <f>SUMIF(B:B,F71,A:A)</f>
        <v>972.63546212677511</v>
      </c>
      <c r="F71" s="2">
        <v>24920</v>
      </c>
      <c r="G71" s="2">
        <f>IF(ISERROR(VLOOKUP($F71,'Pay scales'!$B$3:$AB$61,G$1,1)),0,VLOOKUP($F71,'Pay scales'!$B$3:$AB$61,G$1,1))</f>
        <v>24920</v>
      </c>
      <c r="H71" s="2">
        <f>IF(ISERROR(VLOOKUP($F71,'Pay scales'!$B$3:$AB$61,H$1,1)),0,VLOOKUP($F71,'Pay scales'!$B$3:$AB$61,H$1,1))</f>
        <v>24920</v>
      </c>
      <c r="I71" s="2">
        <f>IF(ISERROR(VLOOKUP($F71,'Pay scales'!$B$3:$AB$61,I$1,1)),0,VLOOKUP($F71,'Pay scales'!$B$3:$AB$61,I$1,1))</f>
        <v>24491</v>
      </c>
      <c r="J71" s="2">
        <f>IF(ISERROR(VLOOKUP($F71,'Pay scales'!$B$3:$AB$61,J$1,1)),0,VLOOKUP($F71,'Pay scales'!$B$3:$AB$61,J$1,1))</f>
        <v>23836</v>
      </c>
      <c r="K71" s="2">
        <f>IF(ISERROR(VLOOKUP($F71,'Pay scales'!$B$3:$AB$61,K$1,1)),0,VLOOKUP($F71,'Pay scales'!$B$3:$AB$61,K$1,1))</f>
        <v>23111</v>
      </c>
      <c r="L71" s="2">
        <f>IF(ISERROR(VLOOKUP($F71,'Pay scales'!$B$3:$AB$61,L$1,1)),0,VLOOKUP($F71,'Pay scales'!$B$3:$AB$61,L$1,1))</f>
        <v>22658</v>
      </c>
      <c r="M71" s="2">
        <f>IF(ISERROR(VLOOKUP($F71,'Pay scales'!$B$3:$AB$61,M$1,1)),0,VLOOKUP($F71,'Pay scales'!$B$3:$AB$61,M$1,1))</f>
        <v>22434</v>
      </c>
      <c r="N71" s="2">
        <f>IF(ISERROR(VLOOKUP($F71,'Pay scales'!$B$3:$AB$61,N$1,1)),0,VLOOKUP($F71,'Pay scales'!$B$3:$AB$61,N$1,1))</f>
        <v>22212</v>
      </c>
      <c r="O71" s="2"/>
      <c r="P71" s="2"/>
      <c r="R71" s="20">
        <f t="shared" ref="R71:R134" si="27">IF(N71=0,0,E71)</f>
        <v>972.63546212677511</v>
      </c>
      <c r="S71" s="37">
        <f>R71/R$4</f>
        <v>3.8349372348451843E-2</v>
      </c>
      <c r="T71" s="38">
        <f t="shared" si="19"/>
        <v>955.66635892341992</v>
      </c>
      <c r="U71" s="38">
        <f t="shared" si="20"/>
        <v>955.66635892341992</v>
      </c>
      <c r="V71" s="38">
        <f t="shared" si="21"/>
        <v>939.21447818593413</v>
      </c>
      <c r="W71" s="38">
        <f t="shared" si="22"/>
        <v>914.09563929769809</v>
      </c>
      <c r="X71" s="38">
        <f t="shared" si="23"/>
        <v>886.29234434507055</v>
      </c>
      <c r="Y71" s="38">
        <f t="shared" si="24"/>
        <v>868.92007867122186</v>
      </c>
      <c r="Z71" s="38">
        <f t="shared" si="25"/>
        <v>860.32981926516868</v>
      </c>
      <c r="AA71" s="38">
        <f t="shared" si="26"/>
        <v>851.81625860381234</v>
      </c>
    </row>
    <row r="72" spans="1:27">
      <c r="A72" s="20">
        <v>4.25</v>
      </c>
      <c r="B72" s="2">
        <v>23484</v>
      </c>
      <c r="E72" s="20">
        <f>SUMIF(B:B,F72,A:A)</f>
        <v>377.31</v>
      </c>
      <c r="F72" s="2">
        <v>24920.091075</v>
      </c>
      <c r="G72" s="2">
        <f>IF(ISERROR(VLOOKUP($F72,'Pay scales'!$B$3:$AB$61,G$1,1)),0,VLOOKUP($F72,'Pay scales'!$B$3:$AB$61,G$1,1))</f>
        <v>24920</v>
      </c>
      <c r="H72" s="2">
        <f>IF(ISERROR(VLOOKUP($F72,'Pay scales'!$B$3:$AB$61,H$1,1)),0,VLOOKUP($F72,'Pay scales'!$B$3:$AB$61,H$1,1))</f>
        <v>24920</v>
      </c>
      <c r="I72" s="2">
        <f>IF(ISERROR(VLOOKUP($F72,'Pay scales'!$B$3:$AB$61,I$1,1)),0,VLOOKUP($F72,'Pay scales'!$B$3:$AB$61,I$1,1))</f>
        <v>24491</v>
      </c>
      <c r="J72" s="2">
        <f>IF(ISERROR(VLOOKUP($F72,'Pay scales'!$B$3:$AB$61,J$1,1)),0,VLOOKUP($F72,'Pay scales'!$B$3:$AB$61,J$1,1))</f>
        <v>23836</v>
      </c>
      <c r="K72" s="2">
        <f>IF(ISERROR(VLOOKUP($F72,'Pay scales'!$B$3:$AB$61,K$1,1)),0,VLOOKUP($F72,'Pay scales'!$B$3:$AB$61,K$1,1))</f>
        <v>23111</v>
      </c>
      <c r="L72" s="2">
        <f>IF(ISERROR(VLOOKUP($F72,'Pay scales'!$B$3:$AB$61,L$1,1)),0,VLOOKUP($F72,'Pay scales'!$B$3:$AB$61,L$1,1))</f>
        <v>22658</v>
      </c>
      <c r="M72" s="2">
        <f>IF(ISERROR(VLOOKUP($F72,'Pay scales'!$B$3:$AB$61,M$1,1)),0,VLOOKUP($F72,'Pay scales'!$B$3:$AB$61,M$1,1))</f>
        <v>22434</v>
      </c>
      <c r="N72" s="2">
        <f>IF(ISERROR(VLOOKUP($F72,'Pay scales'!$B$3:$AB$61,N$1,1)),0,VLOOKUP($F72,'Pay scales'!$B$3:$AB$61,N$1,1))</f>
        <v>22212</v>
      </c>
      <c r="O72" s="2"/>
      <c r="P72" s="2"/>
      <c r="R72" s="20">
        <f t="shared" si="27"/>
        <v>377.31</v>
      </c>
      <c r="S72" s="37">
        <f>R72/R$4</f>
        <v>1.4876695580433577E-2</v>
      </c>
      <c r="T72" s="38">
        <f t="shared" si="19"/>
        <v>370.72725386440476</v>
      </c>
      <c r="U72" s="38">
        <f t="shared" si="20"/>
        <v>370.72725386440476</v>
      </c>
      <c r="V72" s="38">
        <f t="shared" si="21"/>
        <v>364.34515146039871</v>
      </c>
      <c r="W72" s="38">
        <f t="shared" si="22"/>
        <v>354.60091585521474</v>
      </c>
      <c r="X72" s="38">
        <f t="shared" si="23"/>
        <v>343.81531155940041</v>
      </c>
      <c r="Y72" s="38">
        <f t="shared" si="24"/>
        <v>337.07616846146396</v>
      </c>
      <c r="Z72" s="38">
        <f t="shared" si="25"/>
        <v>333.74378865144683</v>
      </c>
      <c r="AA72" s="38">
        <f t="shared" si="26"/>
        <v>330.44116223259061</v>
      </c>
    </row>
    <row r="73" spans="1:27">
      <c r="A73" s="20">
        <v>95</v>
      </c>
      <c r="B73" s="2">
        <v>23484</v>
      </c>
      <c r="E73" s="20">
        <f>SUMIF(B:B,F73,A:A)</f>
        <v>9.57</v>
      </c>
      <c r="F73" s="2">
        <v>24982</v>
      </c>
      <c r="G73" s="2">
        <f>IF(ISERROR(VLOOKUP($F73,'Pay scales'!$B$3:$AB$61,G$1,1)),0,VLOOKUP($F73,'Pay scales'!$B$3:$AB$61,G$1,1))</f>
        <v>24920</v>
      </c>
      <c r="H73" s="2">
        <f>IF(ISERROR(VLOOKUP($F73,'Pay scales'!$B$3:$AB$61,H$1,1)),0,VLOOKUP($F73,'Pay scales'!$B$3:$AB$61,H$1,1))</f>
        <v>24920</v>
      </c>
      <c r="I73" s="2">
        <f>IF(ISERROR(VLOOKUP($F73,'Pay scales'!$B$3:$AB$61,I$1,1)),0,VLOOKUP($F73,'Pay scales'!$B$3:$AB$61,I$1,1))</f>
        <v>24491</v>
      </c>
      <c r="J73" s="2">
        <f>IF(ISERROR(VLOOKUP($F73,'Pay scales'!$B$3:$AB$61,J$1,1)),0,VLOOKUP($F73,'Pay scales'!$B$3:$AB$61,J$1,1))</f>
        <v>23836</v>
      </c>
      <c r="K73" s="2">
        <f>IF(ISERROR(VLOOKUP($F73,'Pay scales'!$B$3:$AB$61,K$1,1)),0,VLOOKUP($F73,'Pay scales'!$B$3:$AB$61,K$1,1))</f>
        <v>23111</v>
      </c>
      <c r="L73" s="2">
        <f>IF(ISERROR(VLOOKUP($F73,'Pay scales'!$B$3:$AB$61,L$1,1)),0,VLOOKUP($F73,'Pay scales'!$B$3:$AB$61,L$1,1))</f>
        <v>22658</v>
      </c>
      <c r="M73" s="2">
        <f>IF(ISERROR(VLOOKUP($F73,'Pay scales'!$B$3:$AB$61,M$1,1)),0,VLOOKUP($F73,'Pay scales'!$B$3:$AB$61,M$1,1))</f>
        <v>22434</v>
      </c>
      <c r="N73" s="2">
        <f>IF(ISERROR(VLOOKUP($F73,'Pay scales'!$B$3:$AB$61,N$1,1)),0,VLOOKUP($F73,'Pay scales'!$B$3:$AB$61,N$1,1))</f>
        <v>22212</v>
      </c>
      <c r="O73" s="2"/>
      <c r="P73" s="2"/>
      <c r="R73" s="20">
        <f t="shared" si="27"/>
        <v>9.57</v>
      </c>
      <c r="S73" s="37">
        <f>R73/R$4</f>
        <v>3.7732892503445265E-4</v>
      </c>
      <c r="T73" s="38">
        <f t="shared" si="19"/>
        <v>9.4030368118585592</v>
      </c>
      <c r="U73" s="38">
        <f t="shared" si="20"/>
        <v>9.4030368118585592</v>
      </c>
      <c r="V73" s="38">
        <f t="shared" si="21"/>
        <v>9.2411627030187802</v>
      </c>
      <c r="W73" s="38">
        <f t="shared" si="22"/>
        <v>8.9940122571212129</v>
      </c>
      <c r="X73" s="38">
        <f t="shared" si="23"/>
        <v>8.7204487864712359</v>
      </c>
      <c r="Y73" s="38">
        <f t="shared" si="24"/>
        <v>8.5495187834306279</v>
      </c>
      <c r="Z73" s="38">
        <f t="shared" si="25"/>
        <v>8.4649971042229115</v>
      </c>
      <c r="AA73" s="38">
        <f t="shared" si="26"/>
        <v>8.3812300828652617</v>
      </c>
    </row>
    <row r="74" spans="1:27">
      <c r="A74" s="20">
        <v>10</v>
      </c>
      <c r="B74" s="2">
        <v>23484</v>
      </c>
      <c r="E74" s="20">
        <f>SUMIF(B:B,F74,A:A)</f>
        <v>49</v>
      </c>
      <c r="F74" s="2">
        <v>25152</v>
      </c>
      <c r="G74" s="2">
        <f>IF(ISERROR(VLOOKUP($F74,'Pay scales'!$B$3:$AB$61,G$1,1)),0,VLOOKUP($F74,'Pay scales'!$B$3:$AB$61,G$1,1))</f>
        <v>24920</v>
      </c>
      <c r="H74" s="2">
        <f>IF(ISERROR(VLOOKUP($F74,'Pay scales'!$B$3:$AB$61,H$1,1)),0,VLOOKUP($F74,'Pay scales'!$B$3:$AB$61,H$1,1))</f>
        <v>24920</v>
      </c>
      <c r="I74" s="2">
        <f>IF(ISERROR(VLOOKUP($F74,'Pay scales'!$B$3:$AB$61,I$1,1)),0,VLOOKUP($F74,'Pay scales'!$B$3:$AB$61,I$1,1))</f>
        <v>24491</v>
      </c>
      <c r="J74" s="2">
        <f>IF(ISERROR(VLOOKUP($F74,'Pay scales'!$B$3:$AB$61,J$1,1)),0,VLOOKUP($F74,'Pay scales'!$B$3:$AB$61,J$1,1))</f>
        <v>23836</v>
      </c>
      <c r="K74" s="2">
        <f>IF(ISERROR(VLOOKUP($F74,'Pay scales'!$B$3:$AB$61,K$1,1)),0,VLOOKUP($F74,'Pay scales'!$B$3:$AB$61,K$1,1))</f>
        <v>23111</v>
      </c>
      <c r="L74" s="2">
        <f>IF(ISERROR(VLOOKUP($F74,'Pay scales'!$B$3:$AB$61,L$1,1)),0,VLOOKUP($F74,'Pay scales'!$B$3:$AB$61,L$1,1))</f>
        <v>22658</v>
      </c>
      <c r="M74" s="2">
        <f>IF(ISERROR(VLOOKUP($F74,'Pay scales'!$B$3:$AB$61,M$1,1)),0,VLOOKUP($F74,'Pay scales'!$B$3:$AB$61,M$1,1))</f>
        <v>22434</v>
      </c>
      <c r="N74" s="2">
        <f>IF(ISERROR(VLOOKUP($F74,'Pay scales'!$B$3:$AB$61,N$1,1)),0,VLOOKUP($F74,'Pay scales'!$B$3:$AB$61,N$1,1))</f>
        <v>22212</v>
      </c>
      <c r="O74" s="2"/>
      <c r="P74" s="2"/>
      <c r="R74" s="20">
        <f t="shared" si="27"/>
        <v>49</v>
      </c>
      <c r="S74" s="37">
        <f>R74/R$4</f>
        <v>1.931987181472119E-3</v>
      </c>
      <c r="T74" s="38">
        <f t="shared" si="19"/>
        <v>48.145120562285207</v>
      </c>
      <c r="U74" s="38">
        <f t="shared" si="20"/>
        <v>48.145120562285207</v>
      </c>
      <c r="V74" s="38">
        <f t="shared" si="21"/>
        <v>47.31629806143367</v>
      </c>
      <c r="W74" s="38">
        <f t="shared" si="22"/>
        <v>46.050846457569428</v>
      </c>
      <c r="X74" s="38">
        <f t="shared" si="23"/>
        <v>44.650155751002146</v>
      </c>
      <c r="Y74" s="38">
        <f t="shared" si="24"/>
        <v>43.774965557795277</v>
      </c>
      <c r="Z74" s="38">
        <f t="shared" si="25"/>
        <v>43.342200429145521</v>
      </c>
      <c r="AA74" s="38">
        <f t="shared" si="26"/>
        <v>42.913299274858709</v>
      </c>
    </row>
    <row r="75" spans="1:27">
      <c r="A75" s="39">
        <v>137.96550999999999</v>
      </c>
      <c r="B75" s="40">
        <v>23484</v>
      </c>
      <c r="E75" s="20">
        <f>SUMIF(B:B,F75,A:A)</f>
        <v>0</v>
      </c>
      <c r="F75" s="2">
        <v>25418.785631249997</v>
      </c>
      <c r="G75" s="2">
        <f>IF(ISERROR(VLOOKUP($F75,'Pay scales'!$B$3:$AB$61,G$1,1)),0,VLOOKUP($F75,'Pay scales'!$B$3:$AB$61,G$1,1))</f>
        <v>24920</v>
      </c>
      <c r="H75" s="2">
        <f>IF(ISERROR(VLOOKUP($F75,'Pay scales'!$B$3:$AB$61,H$1,1)),0,VLOOKUP($F75,'Pay scales'!$B$3:$AB$61,H$1,1))</f>
        <v>24920</v>
      </c>
      <c r="I75" s="2">
        <f>IF(ISERROR(VLOOKUP($F75,'Pay scales'!$B$3:$AB$61,I$1,1)),0,VLOOKUP($F75,'Pay scales'!$B$3:$AB$61,I$1,1))</f>
        <v>24491</v>
      </c>
      <c r="J75" s="2">
        <f>IF(ISERROR(VLOOKUP($F75,'Pay scales'!$B$3:$AB$61,J$1,1)),0,VLOOKUP($F75,'Pay scales'!$B$3:$AB$61,J$1,1))</f>
        <v>23836</v>
      </c>
      <c r="K75" s="2">
        <f>IF(ISERROR(VLOOKUP($F75,'Pay scales'!$B$3:$AB$61,K$1,1)),0,VLOOKUP($F75,'Pay scales'!$B$3:$AB$61,K$1,1))</f>
        <v>23111</v>
      </c>
      <c r="L75" s="2">
        <f>IF(ISERROR(VLOOKUP($F75,'Pay scales'!$B$3:$AB$61,L$1,1)),0,VLOOKUP($F75,'Pay scales'!$B$3:$AB$61,L$1,1))</f>
        <v>22658</v>
      </c>
      <c r="M75" s="2">
        <f>IF(ISERROR(VLOOKUP($F75,'Pay scales'!$B$3:$AB$61,M$1,1)),0,VLOOKUP($F75,'Pay scales'!$B$3:$AB$61,M$1,1))</f>
        <v>22434</v>
      </c>
      <c r="N75" s="2">
        <f>IF(ISERROR(VLOOKUP($F75,'Pay scales'!$B$3:$AB$61,N$1,1)),0,VLOOKUP($F75,'Pay scales'!$B$3:$AB$61,N$1,1))</f>
        <v>22212</v>
      </c>
      <c r="O75" s="2"/>
      <c r="P75" s="2"/>
      <c r="R75" s="20">
        <f t="shared" si="27"/>
        <v>0</v>
      </c>
      <c r="S75" s="37">
        <f>R75/R$4</f>
        <v>0</v>
      </c>
      <c r="T75" s="38">
        <f t="shared" si="19"/>
        <v>0</v>
      </c>
      <c r="U75" s="38">
        <f t="shared" si="20"/>
        <v>0</v>
      </c>
      <c r="V75" s="38">
        <f t="shared" si="21"/>
        <v>0</v>
      </c>
      <c r="W75" s="38">
        <f t="shared" si="22"/>
        <v>0</v>
      </c>
      <c r="X75" s="38">
        <f t="shared" si="23"/>
        <v>0</v>
      </c>
      <c r="Y75" s="38">
        <f t="shared" si="24"/>
        <v>0</v>
      </c>
      <c r="Z75" s="38">
        <f t="shared" si="25"/>
        <v>0</v>
      </c>
      <c r="AA75" s="38">
        <f t="shared" si="26"/>
        <v>0</v>
      </c>
    </row>
    <row r="76" spans="1:27">
      <c r="A76" s="20">
        <v>20.11</v>
      </c>
      <c r="B76" s="2">
        <v>23541</v>
      </c>
      <c r="E76" s="20">
        <f>SUMIF(B:B,F76,A:A)</f>
        <v>36.438599999999994</v>
      </c>
      <c r="F76" s="2">
        <v>25419</v>
      </c>
      <c r="G76" s="2">
        <f>IF(ISERROR(VLOOKUP($F76,'Pay scales'!$B$3:$AB$61,G$1,1)),0,VLOOKUP($F76,'Pay scales'!$B$3:$AB$61,G$1,1))</f>
        <v>25419</v>
      </c>
      <c r="H76" s="2">
        <f>IF(ISERROR(VLOOKUP($F76,'Pay scales'!$B$3:$AB$61,H$1,1)),0,VLOOKUP($F76,'Pay scales'!$B$3:$AB$61,H$1,1))</f>
        <v>25419</v>
      </c>
      <c r="I76" s="2">
        <f>IF(ISERROR(VLOOKUP($F76,'Pay scales'!$B$3:$AB$61,I$1,1)),0,VLOOKUP($F76,'Pay scales'!$B$3:$AB$61,I$1,1))</f>
        <v>24982</v>
      </c>
      <c r="J76" s="2">
        <f>IF(ISERROR(VLOOKUP($F76,'Pay scales'!$B$3:$AB$61,J$1,1)),0,VLOOKUP($F76,'Pay scales'!$B$3:$AB$61,J$1,1))</f>
        <v>24313</v>
      </c>
      <c r="K76" s="2">
        <f>IF(ISERROR(VLOOKUP($F76,'Pay scales'!$B$3:$AB$61,K$1,1)),0,VLOOKUP($F76,'Pay scales'!$B$3:$AB$61,K$1,1))</f>
        <v>23111</v>
      </c>
      <c r="L76" s="2">
        <f>IF(ISERROR(VLOOKUP($F76,'Pay scales'!$B$3:$AB$61,L$1,1)),0,VLOOKUP($F76,'Pay scales'!$B$3:$AB$61,L$1,1))</f>
        <v>22658</v>
      </c>
      <c r="M76" s="2">
        <f>IF(ISERROR(VLOOKUP($F76,'Pay scales'!$B$3:$AB$61,M$1,1)),0,VLOOKUP($F76,'Pay scales'!$B$3:$AB$61,M$1,1))</f>
        <v>22434</v>
      </c>
      <c r="N76" s="2">
        <f>IF(ISERROR(VLOOKUP($F76,'Pay scales'!$B$3:$AB$61,N$1,1)),0,VLOOKUP($F76,'Pay scales'!$B$3:$AB$61,N$1,1))</f>
        <v>22212</v>
      </c>
      <c r="O76" s="2"/>
      <c r="P76" s="2"/>
      <c r="R76" s="20">
        <f t="shared" si="27"/>
        <v>36.438599999999994</v>
      </c>
      <c r="S76" s="37">
        <f>R76/R$4</f>
        <v>1.4367124104242845E-3</v>
      </c>
      <c r="T76" s="38">
        <f t="shared" si="19"/>
        <v>36.519792760574887</v>
      </c>
      <c r="U76" s="38">
        <f t="shared" si="20"/>
        <v>36.519792760574887</v>
      </c>
      <c r="V76" s="38">
        <f t="shared" si="21"/>
        <v>35.891949437219473</v>
      </c>
      <c r="W76" s="38">
        <f t="shared" si="22"/>
        <v>34.930788834645632</v>
      </c>
      <c r="X76" s="38">
        <f t="shared" si="23"/>
        <v>33.20386051731564</v>
      </c>
      <c r="Y76" s="38">
        <f t="shared" si="24"/>
        <v>32.553029795393442</v>
      </c>
      <c r="Z76" s="38">
        <f t="shared" si="25"/>
        <v>32.2312062154584</v>
      </c>
      <c r="AA76" s="38">
        <f t="shared" si="26"/>
        <v>31.912256060344209</v>
      </c>
    </row>
    <row r="77" spans="1:27">
      <c r="A77" s="20">
        <v>209</v>
      </c>
      <c r="B77" s="2">
        <v>23838</v>
      </c>
      <c r="E77" s="20">
        <f>SUMIF(B:B,F77,A:A)</f>
        <v>6.01</v>
      </c>
      <c r="F77" s="2">
        <v>25481</v>
      </c>
      <c r="G77" s="2">
        <f>IF(ISERROR(VLOOKUP($F77,'Pay scales'!$B$3:$AB$61,G$1,1)),0,VLOOKUP($F77,'Pay scales'!$B$3:$AB$61,G$1,1))</f>
        <v>25419</v>
      </c>
      <c r="H77" s="2">
        <f>IF(ISERROR(VLOOKUP($F77,'Pay scales'!$B$3:$AB$61,H$1,1)),0,VLOOKUP($F77,'Pay scales'!$B$3:$AB$61,H$1,1))</f>
        <v>25419</v>
      </c>
      <c r="I77" s="2">
        <f>IF(ISERROR(VLOOKUP($F77,'Pay scales'!$B$3:$AB$61,I$1,1)),0,VLOOKUP($F77,'Pay scales'!$B$3:$AB$61,I$1,1))</f>
        <v>24982</v>
      </c>
      <c r="J77" s="2">
        <f>IF(ISERROR(VLOOKUP($F77,'Pay scales'!$B$3:$AB$61,J$1,1)),0,VLOOKUP($F77,'Pay scales'!$B$3:$AB$61,J$1,1))</f>
        <v>24313</v>
      </c>
      <c r="K77" s="2">
        <f>IF(ISERROR(VLOOKUP($F77,'Pay scales'!$B$3:$AB$61,K$1,1)),0,VLOOKUP($F77,'Pay scales'!$B$3:$AB$61,K$1,1))</f>
        <v>23111</v>
      </c>
      <c r="L77" s="2">
        <f>IF(ISERROR(VLOOKUP($F77,'Pay scales'!$B$3:$AB$61,L$1,1)),0,VLOOKUP($F77,'Pay scales'!$B$3:$AB$61,L$1,1))</f>
        <v>22658</v>
      </c>
      <c r="M77" s="2">
        <f>IF(ISERROR(VLOOKUP($F77,'Pay scales'!$B$3:$AB$61,M$1,1)),0,VLOOKUP($F77,'Pay scales'!$B$3:$AB$61,M$1,1))</f>
        <v>22434</v>
      </c>
      <c r="N77" s="2">
        <f>IF(ISERROR(VLOOKUP($F77,'Pay scales'!$B$3:$AB$61,N$1,1)),0,VLOOKUP($F77,'Pay scales'!$B$3:$AB$61,N$1,1))</f>
        <v>22212</v>
      </c>
      <c r="O77" s="2"/>
      <c r="P77" s="2"/>
      <c r="R77" s="20">
        <f t="shared" si="27"/>
        <v>6.01</v>
      </c>
      <c r="S77" s="37">
        <f>R77/R$4</f>
        <v>2.3696414205402928E-4</v>
      </c>
      <c r="T77" s="38">
        <f t="shared" si="19"/>
        <v>6.0233915268713707</v>
      </c>
      <c r="U77" s="38">
        <f t="shared" si="20"/>
        <v>6.0233915268713707</v>
      </c>
      <c r="V77" s="38">
        <f t="shared" si="21"/>
        <v>5.9198381967937594</v>
      </c>
      <c r="W77" s="38">
        <f t="shared" si="22"/>
        <v>5.7613091857596137</v>
      </c>
      <c r="X77" s="38">
        <f t="shared" si="23"/>
        <v>5.4764782870106705</v>
      </c>
      <c r="Y77" s="38">
        <f t="shared" si="24"/>
        <v>5.3691335306601955</v>
      </c>
      <c r="Z77" s="38">
        <f t="shared" si="25"/>
        <v>5.3160535628400929</v>
      </c>
      <c r="AA77" s="38">
        <f t="shared" si="26"/>
        <v>5.263447523304098</v>
      </c>
    </row>
    <row r="78" spans="1:27">
      <c r="A78" s="20">
        <v>13.65</v>
      </c>
      <c r="B78" s="2">
        <v>23953</v>
      </c>
      <c r="E78" s="20">
        <f>SUMIF(B:B,F78,A:A)</f>
        <v>32</v>
      </c>
      <c r="F78" s="2">
        <v>25602</v>
      </c>
      <c r="G78" s="2">
        <f>IF(ISERROR(VLOOKUP($F78,'Pay scales'!$B$3:$AB$61,G$1,1)),0,VLOOKUP($F78,'Pay scales'!$B$3:$AB$61,G$1,1))</f>
        <v>25419</v>
      </c>
      <c r="H78" s="2">
        <f>IF(ISERROR(VLOOKUP($F78,'Pay scales'!$B$3:$AB$61,H$1,1)),0,VLOOKUP($F78,'Pay scales'!$B$3:$AB$61,H$1,1))</f>
        <v>25419</v>
      </c>
      <c r="I78" s="2">
        <f>IF(ISERROR(VLOOKUP($F78,'Pay scales'!$B$3:$AB$61,I$1,1)),0,VLOOKUP($F78,'Pay scales'!$B$3:$AB$61,I$1,1))</f>
        <v>24982</v>
      </c>
      <c r="J78" s="2">
        <f>IF(ISERROR(VLOOKUP($F78,'Pay scales'!$B$3:$AB$61,J$1,1)),0,VLOOKUP($F78,'Pay scales'!$B$3:$AB$61,J$1,1))</f>
        <v>24313</v>
      </c>
      <c r="K78" s="2">
        <f>IF(ISERROR(VLOOKUP($F78,'Pay scales'!$B$3:$AB$61,K$1,1)),0,VLOOKUP($F78,'Pay scales'!$B$3:$AB$61,K$1,1))</f>
        <v>23111</v>
      </c>
      <c r="L78" s="2">
        <f>IF(ISERROR(VLOOKUP($F78,'Pay scales'!$B$3:$AB$61,L$1,1)),0,VLOOKUP($F78,'Pay scales'!$B$3:$AB$61,L$1,1))</f>
        <v>22658</v>
      </c>
      <c r="M78" s="2">
        <f>IF(ISERROR(VLOOKUP($F78,'Pay scales'!$B$3:$AB$61,M$1,1)),0,VLOOKUP($F78,'Pay scales'!$B$3:$AB$61,M$1,1))</f>
        <v>22434</v>
      </c>
      <c r="N78" s="2">
        <f>IF(ISERROR(VLOOKUP($F78,'Pay scales'!$B$3:$AB$61,N$1,1)),0,VLOOKUP($F78,'Pay scales'!$B$3:$AB$61,N$1,1))</f>
        <v>22212</v>
      </c>
      <c r="O78" s="2"/>
      <c r="P78" s="2"/>
      <c r="R78" s="20">
        <f t="shared" si="27"/>
        <v>32</v>
      </c>
      <c r="S78" s="37">
        <f>R78/R$4</f>
        <v>1.2617059144307717E-3</v>
      </c>
      <c r="T78" s="38">
        <f t="shared" si="19"/>
        <v>32.071302638915782</v>
      </c>
      <c r="U78" s="38">
        <f t="shared" si="20"/>
        <v>32.071302638915782</v>
      </c>
      <c r="V78" s="38">
        <f t="shared" si="21"/>
        <v>31.519937154309538</v>
      </c>
      <c r="W78" s="38">
        <f t="shared" si="22"/>
        <v>30.675855897555351</v>
      </c>
      <c r="X78" s="38">
        <f t="shared" si="23"/>
        <v>29.159285388409565</v>
      </c>
      <c r="Y78" s="38">
        <f t="shared" si="24"/>
        <v>28.587732609172424</v>
      </c>
      <c r="Z78" s="38">
        <f t="shared" si="25"/>
        <v>28.305110484339931</v>
      </c>
      <c r="AA78" s="38">
        <f t="shared" si="26"/>
        <v>28.025011771336299</v>
      </c>
    </row>
    <row r="79" spans="1:27">
      <c r="A79" s="20">
        <v>16</v>
      </c>
      <c r="B79" s="2">
        <v>23953</v>
      </c>
      <c r="E79" s="20">
        <f>SUMIF(B:B,F79,A:A)</f>
        <v>42.81</v>
      </c>
      <c r="F79" s="2">
        <v>25926.889518749998</v>
      </c>
      <c r="G79" s="2">
        <f>IF(ISERROR(VLOOKUP($F79,'Pay scales'!$B$3:$AB$61,G$1,1)),0,VLOOKUP($F79,'Pay scales'!$B$3:$AB$61,G$1,1))</f>
        <v>25419</v>
      </c>
      <c r="H79" s="2">
        <f>IF(ISERROR(VLOOKUP($F79,'Pay scales'!$B$3:$AB$61,H$1,1)),0,VLOOKUP($F79,'Pay scales'!$B$3:$AB$61,H$1,1))</f>
        <v>25419</v>
      </c>
      <c r="I79" s="2">
        <f>IF(ISERROR(VLOOKUP($F79,'Pay scales'!$B$3:$AB$61,I$1,1)),0,VLOOKUP($F79,'Pay scales'!$B$3:$AB$61,I$1,1))</f>
        <v>24982</v>
      </c>
      <c r="J79" s="2">
        <f>IF(ISERROR(VLOOKUP($F79,'Pay scales'!$B$3:$AB$61,J$1,1)),0,VLOOKUP($F79,'Pay scales'!$B$3:$AB$61,J$1,1))</f>
        <v>24313</v>
      </c>
      <c r="K79" s="2">
        <f>IF(ISERROR(VLOOKUP($F79,'Pay scales'!$B$3:$AB$61,K$1,1)),0,VLOOKUP($F79,'Pay scales'!$B$3:$AB$61,K$1,1))</f>
        <v>23111</v>
      </c>
      <c r="L79" s="2">
        <f>IF(ISERROR(VLOOKUP($F79,'Pay scales'!$B$3:$AB$61,L$1,1)),0,VLOOKUP($F79,'Pay scales'!$B$3:$AB$61,L$1,1))</f>
        <v>22658</v>
      </c>
      <c r="M79" s="2">
        <f>IF(ISERROR(VLOOKUP($F79,'Pay scales'!$B$3:$AB$61,M$1,1)),0,VLOOKUP($F79,'Pay scales'!$B$3:$AB$61,M$1,1))</f>
        <v>22434</v>
      </c>
      <c r="N79" s="2">
        <f>IF(ISERROR(VLOOKUP($F79,'Pay scales'!$B$3:$AB$61,N$1,1)),0,VLOOKUP($F79,'Pay scales'!$B$3:$AB$61,N$1,1))</f>
        <v>22212</v>
      </c>
      <c r="O79" s="2"/>
      <c r="P79" s="2"/>
      <c r="R79" s="20">
        <f t="shared" si="27"/>
        <v>42.81</v>
      </c>
      <c r="S79" s="37">
        <f>R79/R$4</f>
        <v>1.6879259436494167E-3</v>
      </c>
      <c r="T79" s="38">
        <f t="shared" si="19"/>
        <v>42.905389561624524</v>
      </c>
      <c r="U79" s="38">
        <f t="shared" si="20"/>
        <v>42.905389561624524</v>
      </c>
      <c r="V79" s="38">
        <f t="shared" si="21"/>
        <v>42.167765924249728</v>
      </c>
      <c r="W79" s="38">
        <f t="shared" si="22"/>
        <v>41.038543467948266</v>
      </c>
      <c r="X79" s="38">
        <f t="shared" si="23"/>
        <v>39.009656483681667</v>
      </c>
      <c r="Y79" s="38">
        <f t="shared" si="24"/>
        <v>38.245026031208482</v>
      </c>
      <c r="Z79" s="38">
        <f t="shared" si="25"/>
        <v>37.866930619831017</v>
      </c>
      <c r="AA79" s="38">
        <f t="shared" si="26"/>
        <v>37.492211060340843</v>
      </c>
    </row>
    <row r="80" spans="1:27">
      <c r="A80" s="39">
        <v>123.96935999999999</v>
      </c>
      <c r="B80" s="40">
        <v>23953</v>
      </c>
      <c r="E80" s="20">
        <f>SUMIF(B:B,F80,A:A)</f>
        <v>1286.9602599999998</v>
      </c>
      <c r="F80" s="2">
        <v>25927</v>
      </c>
      <c r="G80" s="2">
        <f>IF(ISERROR(VLOOKUP($F80,'Pay scales'!$B$3:$AB$61,G$1,1)),0,VLOOKUP($F80,'Pay scales'!$B$3:$AB$61,G$1,1))</f>
        <v>25927</v>
      </c>
      <c r="H80" s="2">
        <f>IF(ISERROR(VLOOKUP($F80,'Pay scales'!$B$3:$AB$61,H$1,1)),0,VLOOKUP($F80,'Pay scales'!$B$3:$AB$61,H$1,1))</f>
        <v>25927</v>
      </c>
      <c r="I80" s="2">
        <f>IF(ISERROR(VLOOKUP($F80,'Pay scales'!$B$3:$AB$61,I$1,1)),0,VLOOKUP($F80,'Pay scales'!$B$3:$AB$61,I$1,1))</f>
        <v>25481</v>
      </c>
      <c r="J80" s="2">
        <f>IF(ISERROR(VLOOKUP($F80,'Pay scales'!$B$3:$AB$61,J$1,1)),0,VLOOKUP($F80,'Pay scales'!$B$3:$AB$61,J$1,1))</f>
        <v>24799</v>
      </c>
      <c r="K80" s="2">
        <f>IF(ISERROR(VLOOKUP($F80,'Pay scales'!$B$3:$AB$61,K$1,1)),0,VLOOKUP($F80,'Pay scales'!$B$3:$AB$61,K$1,1))</f>
        <v>23866</v>
      </c>
      <c r="L80" s="2">
        <f>IF(ISERROR(VLOOKUP($F80,'Pay scales'!$B$3:$AB$61,L$1,1)),0,VLOOKUP($F80,'Pay scales'!$B$3:$AB$61,L$1,1))</f>
        <v>23398</v>
      </c>
      <c r="M80" s="2">
        <f>IF(ISERROR(VLOOKUP($F80,'Pay scales'!$B$3:$AB$61,M$1,1)),0,VLOOKUP($F80,'Pay scales'!$B$3:$AB$61,M$1,1))</f>
        <v>23166</v>
      </c>
      <c r="N80" s="2">
        <f>IF(ISERROR(VLOOKUP($F80,'Pay scales'!$B$3:$AB$61,N$1,1)),0,VLOOKUP($F80,'Pay scales'!$B$3:$AB$61,N$1,1))</f>
        <v>22937</v>
      </c>
      <c r="O80" s="2"/>
      <c r="P80" s="2"/>
      <c r="R80" s="20">
        <f t="shared" si="27"/>
        <v>1286.9602599999998</v>
      </c>
      <c r="S80" s="37">
        <f>R80/R$4</f>
        <v>5.0742667864980107E-2</v>
      </c>
      <c r="T80" s="38">
        <f t="shared" si="19"/>
        <v>1315.6051497353392</v>
      </c>
      <c r="U80" s="38">
        <f t="shared" si="20"/>
        <v>1315.6051497353392</v>
      </c>
      <c r="V80" s="38">
        <f t="shared" si="21"/>
        <v>1292.9739198675582</v>
      </c>
      <c r="W80" s="38">
        <f t="shared" si="22"/>
        <v>1258.3674203836417</v>
      </c>
      <c r="X80" s="38">
        <f t="shared" si="23"/>
        <v>1211.0245112656153</v>
      </c>
      <c r="Y80" s="38">
        <f t="shared" si="24"/>
        <v>1187.2769427048045</v>
      </c>
      <c r="Z80" s="38">
        <f t="shared" si="25"/>
        <v>1175.5046437601291</v>
      </c>
      <c r="AA80" s="38">
        <f t="shared" si="26"/>
        <v>1163.8845728190488</v>
      </c>
    </row>
    <row r="81" spans="1:27">
      <c r="A81" s="20">
        <v>15.22</v>
      </c>
      <c r="B81" s="2">
        <v>24012</v>
      </c>
      <c r="E81" s="20">
        <f>SUMIF(B:B,F81,A:A)</f>
        <v>1.69</v>
      </c>
      <c r="F81" s="2">
        <v>25991</v>
      </c>
      <c r="G81" s="2">
        <f>IF(ISERROR(VLOOKUP($F81,'Pay scales'!$B$3:$AB$61,G$1,1)),0,VLOOKUP($F81,'Pay scales'!$B$3:$AB$61,G$1,1))</f>
        <v>25927</v>
      </c>
      <c r="H81" s="2">
        <f>IF(ISERROR(VLOOKUP($F81,'Pay scales'!$B$3:$AB$61,H$1,1)),0,VLOOKUP($F81,'Pay scales'!$B$3:$AB$61,H$1,1))</f>
        <v>25927</v>
      </c>
      <c r="I81" s="2">
        <f>IF(ISERROR(VLOOKUP($F81,'Pay scales'!$B$3:$AB$61,I$1,1)),0,VLOOKUP($F81,'Pay scales'!$B$3:$AB$61,I$1,1))</f>
        <v>25481</v>
      </c>
      <c r="J81" s="2">
        <f>IF(ISERROR(VLOOKUP($F81,'Pay scales'!$B$3:$AB$61,J$1,1)),0,VLOOKUP($F81,'Pay scales'!$B$3:$AB$61,J$1,1))</f>
        <v>24799</v>
      </c>
      <c r="K81" s="2">
        <f>IF(ISERROR(VLOOKUP($F81,'Pay scales'!$B$3:$AB$61,K$1,1)),0,VLOOKUP($F81,'Pay scales'!$B$3:$AB$61,K$1,1))</f>
        <v>23866</v>
      </c>
      <c r="L81" s="2">
        <f>IF(ISERROR(VLOOKUP($F81,'Pay scales'!$B$3:$AB$61,L$1,1)),0,VLOOKUP($F81,'Pay scales'!$B$3:$AB$61,L$1,1))</f>
        <v>23398</v>
      </c>
      <c r="M81" s="2">
        <f>IF(ISERROR(VLOOKUP($F81,'Pay scales'!$B$3:$AB$61,M$1,1)),0,VLOOKUP($F81,'Pay scales'!$B$3:$AB$61,M$1,1))</f>
        <v>23166</v>
      </c>
      <c r="N81" s="2">
        <f>IF(ISERROR(VLOOKUP($F81,'Pay scales'!$B$3:$AB$61,N$1,1)),0,VLOOKUP($F81,'Pay scales'!$B$3:$AB$61,N$1,1))</f>
        <v>22937</v>
      </c>
      <c r="O81" s="2"/>
      <c r="P81" s="2"/>
      <c r="R81" s="20">
        <f t="shared" si="27"/>
        <v>1.69</v>
      </c>
      <c r="S81" s="37">
        <f>R81/R$4</f>
        <v>6.6633843605875122E-5</v>
      </c>
      <c r="T81" s="38">
        <f t="shared" si="19"/>
        <v>1.7276156631695243</v>
      </c>
      <c r="U81" s="38">
        <f t="shared" si="20"/>
        <v>1.7276156631695243</v>
      </c>
      <c r="V81" s="38">
        <f t="shared" si="21"/>
        <v>1.6978969689213039</v>
      </c>
      <c r="W81" s="38">
        <f t="shared" si="22"/>
        <v>1.6524526875820971</v>
      </c>
      <c r="X81" s="38">
        <f t="shared" si="23"/>
        <v>1.5902833114978157</v>
      </c>
      <c r="Y81" s="38">
        <f t="shared" si="24"/>
        <v>1.559098672690266</v>
      </c>
      <c r="Z81" s="38">
        <f t="shared" si="25"/>
        <v>1.5436396209737031</v>
      </c>
      <c r="AA81" s="38">
        <f t="shared" si="26"/>
        <v>1.5283804707879576</v>
      </c>
    </row>
    <row r="82" spans="1:27">
      <c r="A82" s="20">
        <v>515</v>
      </c>
      <c r="B82" s="2">
        <v>24270</v>
      </c>
      <c r="E82" s="20">
        <f>SUMIF(B:B,F82,A:A)</f>
        <v>265</v>
      </c>
      <c r="F82" s="2">
        <v>26064</v>
      </c>
      <c r="G82" s="2">
        <f>IF(ISERROR(VLOOKUP($F82,'Pay scales'!$B$3:$AB$61,G$1,1)),0,VLOOKUP($F82,'Pay scales'!$B$3:$AB$61,G$1,1))</f>
        <v>25927</v>
      </c>
      <c r="H82" s="2">
        <f>IF(ISERROR(VLOOKUP($F82,'Pay scales'!$B$3:$AB$61,H$1,1)),0,VLOOKUP($F82,'Pay scales'!$B$3:$AB$61,H$1,1))</f>
        <v>25927</v>
      </c>
      <c r="I82" s="2">
        <f>IF(ISERROR(VLOOKUP($F82,'Pay scales'!$B$3:$AB$61,I$1,1)),0,VLOOKUP($F82,'Pay scales'!$B$3:$AB$61,I$1,1))</f>
        <v>25481</v>
      </c>
      <c r="J82" s="2">
        <f>IF(ISERROR(VLOOKUP($F82,'Pay scales'!$B$3:$AB$61,J$1,1)),0,VLOOKUP($F82,'Pay scales'!$B$3:$AB$61,J$1,1))</f>
        <v>24799</v>
      </c>
      <c r="K82" s="2">
        <f>IF(ISERROR(VLOOKUP($F82,'Pay scales'!$B$3:$AB$61,K$1,1)),0,VLOOKUP($F82,'Pay scales'!$B$3:$AB$61,K$1,1))</f>
        <v>23866</v>
      </c>
      <c r="L82" s="2">
        <f>IF(ISERROR(VLOOKUP($F82,'Pay scales'!$B$3:$AB$61,L$1,1)),0,VLOOKUP($F82,'Pay scales'!$B$3:$AB$61,L$1,1))</f>
        <v>23398</v>
      </c>
      <c r="M82" s="2">
        <f>IF(ISERROR(VLOOKUP($F82,'Pay scales'!$B$3:$AB$61,M$1,1)),0,VLOOKUP($F82,'Pay scales'!$B$3:$AB$61,M$1,1))</f>
        <v>23166</v>
      </c>
      <c r="N82" s="2">
        <f>IF(ISERROR(VLOOKUP($F82,'Pay scales'!$B$3:$AB$61,N$1,1)),0,VLOOKUP($F82,'Pay scales'!$B$3:$AB$61,N$1,1))</f>
        <v>22937</v>
      </c>
      <c r="O82" s="2"/>
      <c r="P82" s="2"/>
      <c r="R82" s="20">
        <f t="shared" si="27"/>
        <v>265</v>
      </c>
      <c r="S82" s="37">
        <f>R82/R$4</f>
        <v>1.0448502103879827E-2</v>
      </c>
      <c r="T82" s="38">
        <f t="shared" si="19"/>
        <v>270.89831404729227</v>
      </c>
      <c r="U82" s="38">
        <f t="shared" si="20"/>
        <v>270.89831404729227</v>
      </c>
      <c r="V82" s="38">
        <f t="shared" si="21"/>
        <v>266.23828210896187</v>
      </c>
      <c r="W82" s="38">
        <f t="shared" si="22"/>
        <v>259.1124036741158</v>
      </c>
      <c r="X82" s="38">
        <f t="shared" si="23"/>
        <v>249.36395121119594</v>
      </c>
      <c r="Y82" s="38">
        <f t="shared" si="24"/>
        <v>244.4740522265802</v>
      </c>
      <c r="Z82" s="38">
        <f t="shared" si="25"/>
        <v>242.04999973848007</v>
      </c>
      <c r="AA82" s="38">
        <f t="shared" si="26"/>
        <v>239.65729275669159</v>
      </c>
    </row>
    <row r="83" spans="1:27">
      <c r="A83" s="20">
        <v>7.31</v>
      </c>
      <c r="B83" s="2">
        <v>24432</v>
      </c>
      <c r="E83" s="20">
        <f>SUMIF(B:B,F83,A:A)</f>
        <v>1</v>
      </c>
      <c r="F83" s="2">
        <v>26437</v>
      </c>
      <c r="G83" s="2">
        <f>IF(ISERROR(VLOOKUP($F83,'Pay scales'!$B$3:$AB$61,G$1,1)),0,VLOOKUP($F83,'Pay scales'!$B$3:$AB$61,G$1,1))</f>
        <v>25927</v>
      </c>
      <c r="H83" s="2">
        <f>IF(ISERROR(VLOOKUP($F83,'Pay scales'!$B$3:$AB$61,H$1,1)),0,VLOOKUP($F83,'Pay scales'!$B$3:$AB$61,H$1,1))</f>
        <v>25927</v>
      </c>
      <c r="I83" s="2">
        <f>IF(ISERROR(VLOOKUP($F83,'Pay scales'!$B$3:$AB$61,I$1,1)),0,VLOOKUP($F83,'Pay scales'!$B$3:$AB$61,I$1,1))</f>
        <v>25481</v>
      </c>
      <c r="J83" s="2">
        <f>IF(ISERROR(VLOOKUP($F83,'Pay scales'!$B$3:$AB$61,J$1,1)),0,VLOOKUP($F83,'Pay scales'!$B$3:$AB$61,J$1,1))</f>
        <v>24799</v>
      </c>
      <c r="K83" s="2">
        <f>IF(ISERROR(VLOOKUP($F83,'Pay scales'!$B$3:$AB$61,K$1,1)),0,VLOOKUP($F83,'Pay scales'!$B$3:$AB$61,K$1,1))</f>
        <v>23866</v>
      </c>
      <c r="L83" s="2">
        <f>IF(ISERROR(VLOOKUP($F83,'Pay scales'!$B$3:$AB$61,L$1,1)),0,VLOOKUP($F83,'Pay scales'!$B$3:$AB$61,L$1,1))</f>
        <v>23398</v>
      </c>
      <c r="M83" s="2">
        <f>IF(ISERROR(VLOOKUP($F83,'Pay scales'!$B$3:$AB$61,M$1,1)),0,VLOOKUP($F83,'Pay scales'!$B$3:$AB$61,M$1,1))</f>
        <v>23166</v>
      </c>
      <c r="N83" s="2">
        <f>IF(ISERROR(VLOOKUP($F83,'Pay scales'!$B$3:$AB$61,N$1,1)),0,VLOOKUP($F83,'Pay scales'!$B$3:$AB$61,N$1,1))</f>
        <v>22937</v>
      </c>
      <c r="O83" s="2"/>
      <c r="P83" s="2"/>
      <c r="R83" s="20">
        <f t="shared" si="27"/>
        <v>1</v>
      </c>
      <c r="S83" s="37">
        <f>R83/R$4</f>
        <v>3.9428309825961615E-5</v>
      </c>
      <c r="T83" s="38">
        <f t="shared" si="19"/>
        <v>1.0222577888577067</v>
      </c>
      <c r="U83" s="38">
        <f t="shared" si="20"/>
        <v>1.0222577888577067</v>
      </c>
      <c r="V83" s="38">
        <f t="shared" si="21"/>
        <v>1.004672762675328</v>
      </c>
      <c r="W83" s="38">
        <f t="shared" si="22"/>
        <v>0.97778265537402209</v>
      </c>
      <c r="X83" s="38">
        <f t="shared" si="23"/>
        <v>0.94099604230639988</v>
      </c>
      <c r="Y83" s="38">
        <f t="shared" si="24"/>
        <v>0.92254359330784985</v>
      </c>
      <c r="Z83" s="38">
        <f t="shared" si="25"/>
        <v>0.91339622542822674</v>
      </c>
      <c r="AA83" s="38">
        <f t="shared" si="26"/>
        <v>0.90436714247808159</v>
      </c>
    </row>
    <row r="84" spans="1:27">
      <c r="A84" s="20">
        <v>5.4</v>
      </c>
      <c r="B84" s="2">
        <v>24491</v>
      </c>
      <c r="E84" s="20">
        <f>SUMIF(B:B,F84,A:A)</f>
        <v>28.36</v>
      </c>
      <c r="F84" s="2">
        <v>26445.44821875</v>
      </c>
      <c r="G84" s="2">
        <f>IF(ISERROR(VLOOKUP($F84,'Pay scales'!$B$3:$AB$61,G$1,1)),0,VLOOKUP($F84,'Pay scales'!$B$3:$AB$61,G$1,1))</f>
        <v>25927</v>
      </c>
      <c r="H84" s="2">
        <f>IF(ISERROR(VLOOKUP($F84,'Pay scales'!$B$3:$AB$61,H$1,1)),0,VLOOKUP($F84,'Pay scales'!$B$3:$AB$61,H$1,1))</f>
        <v>25927</v>
      </c>
      <c r="I84" s="2">
        <f>IF(ISERROR(VLOOKUP($F84,'Pay scales'!$B$3:$AB$61,I$1,1)),0,VLOOKUP($F84,'Pay scales'!$B$3:$AB$61,I$1,1))</f>
        <v>25481</v>
      </c>
      <c r="J84" s="2">
        <f>IF(ISERROR(VLOOKUP($F84,'Pay scales'!$B$3:$AB$61,J$1,1)),0,VLOOKUP($F84,'Pay scales'!$B$3:$AB$61,J$1,1))</f>
        <v>24799</v>
      </c>
      <c r="K84" s="2">
        <f>IF(ISERROR(VLOOKUP($F84,'Pay scales'!$B$3:$AB$61,K$1,1)),0,VLOOKUP($F84,'Pay scales'!$B$3:$AB$61,K$1,1))</f>
        <v>23866</v>
      </c>
      <c r="L84" s="2">
        <f>IF(ISERROR(VLOOKUP($F84,'Pay scales'!$B$3:$AB$61,L$1,1)),0,VLOOKUP($F84,'Pay scales'!$B$3:$AB$61,L$1,1))</f>
        <v>23398</v>
      </c>
      <c r="M84" s="2">
        <f>IF(ISERROR(VLOOKUP($F84,'Pay scales'!$B$3:$AB$61,M$1,1)),0,VLOOKUP($F84,'Pay scales'!$B$3:$AB$61,M$1,1))</f>
        <v>23166</v>
      </c>
      <c r="N84" s="2">
        <f>IF(ISERROR(VLOOKUP($F84,'Pay scales'!$B$3:$AB$61,N$1,1)),0,VLOOKUP($F84,'Pay scales'!$B$3:$AB$61,N$1,1))</f>
        <v>22937</v>
      </c>
      <c r="O84" s="2"/>
      <c r="P84" s="2"/>
      <c r="R84" s="20">
        <f t="shared" si="27"/>
        <v>28.36</v>
      </c>
      <c r="S84" s="37">
        <f>R84/R$4</f>
        <v>1.1181868666642713E-3</v>
      </c>
      <c r="T84" s="38">
        <f t="shared" si="19"/>
        <v>28.991230892004562</v>
      </c>
      <c r="U84" s="38">
        <f t="shared" si="20"/>
        <v>28.991230892004562</v>
      </c>
      <c r="V84" s="38">
        <f t="shared" si="21"/>
        <v>28.492519549472298</v>
      </c>
      <c r="W84" s="38">
        <f t="shared" si="22"/>
        <v>27.729916106407266</v>
      </c>
      <c r="X84" s="38">
        <f t="shared" si="23"/>
        <v>26.6866477598095</v>
      </c>
      <c r="Y84" s="38">
        <f t="shared" si="24"/>
        <v>26.163336306210621</v>
      </c>
      <c r="Z84" s="38">
        <f t="shared" si="25"/>
        <v>25.90391695314451</v>
      </c>
      <c r="AA84" s="38">
        <f t="shared" si="26"/>
        <v>25.647852160678394</v>
      </c>
    </row>
    <row r="85" spans="1:27">
      <c r="A85" s="20">
        <v>19</v>
      </c>
      <c r="B85" s="2">
        <v>24705</v>
      </c>
      <c r="E85" s="20">
        <f>SUMIF(B:B,F85,A:A)</f>
        <v>157.64352</v>
      </c>
      <c r="F85" s="2">
        <v>26446</v>
      </c>
      <c r="G85" s="2">
        <f>IF(ISERROR(VLOOKUP($F85,'Pay scales'!$B$3:$AB$61,G$1,1)),0,VLOOKUP($F85,'Pay scales'!$B$3:$AB$61,G$1,1))</f>
        <v>26446</v>
      </c>
      <c r="H85" s="2">
        <f>IF(ISERROR(VLOOKUP($F85,'Pay scales'!$B$3:$AB$61,H$1,1)),0,VLOOKUP($F85,'Pay scales'!$B$3:$AB$61,H$1,1))</f>
        <v>26446</v>
      </c>
      <c r="I85" s="2">
        <f>IF(ISERROR(VLOOKUP($F85,'Pay scales'!$B$3:$AB$61,I$1,1)),0,VLOOKUP($F85,'Pay scales'!$B$3:$AB$61,I$1,1))</f>
        <v>25991</v>
      </c>
      <c r="J85" s="2">
        <f>IF(ISERROR(VLOOKUP($F85,'Pay scales'!$B$3:$AB$61,J$1,1)),0,VLOOKUP($F85,'Pay scales'!$B$3:$AB$61,J$1,1))</f>
        <v>25295</v>
      </c>
      <c r="K85" s="2">
        <f>IF(ISERROR(VLOOKUP($F85,'Pay scales'!$B$3:$AB$61,K$1,1)),0,VLOOKUP($F85,'Pay scales'!$B$3:$AB$61,K$1,1))</f>
        <v>24657</v>
      </c>
      <c r="L85" s="2">
        <f>IF(ISERROR(VLOOKUP($F85,'Pay scales'!$B$3:$AB$61,L$1,1)),0,VLOOKUP($F85,'Pay scales'!$B$3:$AB$61,L$1,1))</f>
        <v>24174</v>
      </c>
      <c r="M85" s="2">
        <f>IF(ISERROR(VLOOKUP($F85,'Pay scales'!$B$3:$AB$61,M$1,1)),0,VLOOKUP($F85,'Pay scales'!$B$3:$AB$61,M$1,1))</f>
        <v>23935</v>
      </c>
      <c r="N85" s="2">
        <f>IF(ISERROR(VLOOKUP($F85,'Pay scales'!$B$3:$AB$61,N$1,1)),0,VLOOKUP($F85,'Pay scales'!$B$3:$AB$61,N$1,1))</f>
        <v>23698</v>
      </c>
      <c r="O85" s="2"/>
      <c r="P85" s="2"/>
      <c r="R85" s="20">
        <f t="shared" si="27"/>
        <v>157.64352</v>
      </c>
      <c r="S85" s="37">
        <f>R85/R$4</f>
        <v>6.2156175486151755E-3</v>
      </c>
      <c r="T85" s="38">
        <f t="shared" si="19"/>
        <v>164.37822169067692</v>
      </c>
      <c r="U85" s="38">
        <f t="shared" si="20"/>
        <v>164.37822169067692</v>
      </c>
      <c r="V85" s="38">
        <f t="shared" si="21"/>
        <v>161.55011570605703</v>
      </c>
      <c r="W85" s="38">
        <f t="shared" si="22"/>
        <v>157.22404589222086</v>
      </c>
      <c r="X85" s="38">
        <f t="shared" si="23"/>
        <v>153.25848189620439</v>
      </c>
      <c r="Y85" s="38">
        <f t="shared" si="24"/>
        <v>150.25633862022326</v>
      </c>
      <c r="Z85" s="38">
        <f t="shared" si="25"/>
        <v>148.77080602610422</v>
      </c>
      <c r="AA85" s="38">
        <f t="shared" si="26"/>
        <v>147.29770466708243</v>
      </c>
    </row>
    <row r="86" spans="1:27">
      <c r="A86" s="20">
        <v>142.01</v>
      </c>
      <c r="B86" s="2">
        <v>24920</v>
      </c>
      <c r="E86" s="20">
        <f>SUMIF(B:B,F86,A:A)</f>
        <v>12.69</v>
      </c>
      <c r="F86" s="2">
        <v>26511</v>
      </c>
      <c r="G86" s="2">
        <f>IF(ISERROR(VLOOKUP($F86,'Pay scales'!$B$3:$AB$61,G$1,1)),0,VLOOKUP($F86,'Pay scales'!$B$3:$AB$61,G$1,1))</f>
        <v>26446</v>
      </c>
      <c r="H86" s="2">
        <f>IF(ISERROR(VLOOKUP($F86,'Pay scales'!$B$3:$AB$61,H$1,1)),0,VLOOKUP($F86,'Pay scales'!$B$3:$AB$61,H$1,1))</f>
        <v>26446</v>
      </c>
      <c r="I86" s="2">
        <f>IF(ISERROR(VLOOKUP($F86,'Pay scales'!$B$3:$AB$61,I$1,1)),0,VLOOKUP($F86,'Pay scales'!$B$3:$AB$61,I$1,1))</f>
        <v>25991</v>
      </c>
      <c r="J86" s="2">
        <f>IF(ISERROR(VLOOKUP($F86,'Pay scales'!$B$3:$AB$61,J$1,1)),0,VLOOKUP($F86,'Pay scales'!$B$3:$AB$61,J$1,1))</f>
        <v>25295</v>
      </c>
      <c r="K86" s="2">
        <f>IF(ISERROR(VLOOKUP($F86,'Pay scales'!$B$3:$AB$61,K$1,1)),0,VLOOKUP($F86,'Pay scales'!$B$3:$AB$61,K$1,1))</f>
        <v>24657</v>
      </c>
      <c r="L86" s="2">
        <f>IF(ISERROR(VLOOKUP($F86,'Pay scales'!$B$3:$AB$61,L$1,1)),0,VLOOKUP($F86,'Pay scales'!$B$3:$AB$61,L$1,1))</f>
        <v>24174</v>
      </c>
      <c r="M86" s="2">
        <f>IF(ISERROR(VLOOKUP($F86,'Pay scales'!$B$3:$AB$61,M$1,1)),0,VLOOKUP($F86,'Pay scales'!$B$3:$AB$61,M$1,1))</f>
        <v>23935</v>
      </c>
      <c r="N86" s="2">
        <f>IF(ISERROR(VLOOKUP($F86,'Pay scales'!$B$3:$AB$61,N$1,1)),0,VLOOKUP($F86,'Pay scales'!$B$3:$AB$61,N$1,1))</f>
        <v>23698</v>
      </c>
      <c r="O86" s="2"/>
      <c r="P86" s="2"/>
      <c r="R86" s="20">
        <f t="shared" si="27"/>
        <v>12.69</v>
      </c>
      <c r="S86" s="37">
        <f>R86/R$4</f>
        <v>5.0034525169145286E-4</v>
      </c>
      <c r="T86" s="38">
        <f t="shared" si="19"/>
        <v>13.232130526232162</v>
      </c>
      <c r="U86" s="38">
        <f t="shared" si="20"/>
        <v>13.232130526232162</v>
      </c>
      <c r="V86" s="38">
        <f t="shared" si="21"/>
        <v>13.004473436712551</v>
      </c>
      <c r="W86" s="38">
        <f t="shared" si="22"/>
        <v>12.656233141535299</v>
      </c>
      <c r="X86" s="38">
        <f t="shared" si="23"/>
        <v>12.337012870956153</v>
      </c>
      <c r="Y86" s="38">
        <f t="shared" si="24"/>
        <v>12.095346114389182</v>
      </c>
      <c r="Z86" s="38">
        <f t="shared" si="25"/>
        <v>11.975763599234924</v>
      </c>
      <c r="AA86" s="38">
        <f t="shared" si="26"/>
        <v>11.857181774584049</v>
      </c>
    </row>
    <row r="87" spans="1:27">
      <c r="A87" s="20">
        <v>17</v>
      </c>
      <c r="B87" s="2">
        <v>24920</v>
      </c>
      <c r="E87" s="20">
        <f>SUMIF(B:B,F87,A:A)</f>
        <v>0</v>
      </c>
      <c r="F87" s="2">
        <v>26974.461731250001</v>
      </c>
      <c r="G87" s="2">
        <f>IF(ISERROR(VLOOKUP($F87,'Pay scales'!$B$3:$AB$61,G$1,1)),0,VLOOKUP($F87,'Pay scales'!$B$3:$AB$61,G$1,1))</f>
        <v>26446</v>
      </c>
      <c r="H87" s="2">
        <f>IF(ISERROR(VLOOKUP($F87,'Pay scales'!$B$3:$AB$61,H$1,1)),0,VLOOKUP($F87,'Pay scales'!$B$3:$AB$61,H$1,1))</f>
        <v>26446</v>
      </c>
      <c r="I87" s="2">
        <f>IF(ISERROR(VLOOKUP($F87,'Pay scales'!$B$3:$AB$61,I$1,1)),0,VLOOKUP($F87,'Pay scales'!$B$3:$AB$61,I$1,1))</f>
        <v>25991</v>
      </c>
      <c r="J87" s="2">
        <f>IF(ISERROR(VLOOKUP($F87,'Pay scales'!$B$3:$AB$61,J$1,1)),0,VLOOKUP($F87,'Pay scales'!$B$3:$AB$61,J$1,1))</f>
        <v>25295</v>
      </c>
      <c r="K87" s="2">
        <f>IF(ISERROR(VLOOKUP($F87,'Pay scales'!$B$3:$AB$61,K$1,1)),0,VLOOKUP($F87,'Pay scales'!$B$3:$AB$61,K$1,1))</f>
        <v>24657</v>
      </c>
      <c r="L87" s="2">
        <f>IF(ISERROR(VLOOKUP($F87,'Pay scales'!$B$3:$AB$61,L$1,1)),0,VLOOKUP($F87,'Pay scales'!$B$3:$AB$61,L$1,1))</f>
        <v>24174</v>
      </c>
      <c r="M87" s="2">
        <f>IF(ISERROR(VLOOKUP($F87,'Pay scales'!$B$3:$AB$61,M$1,1)),0,VLOOKUP($F87,'Pay scales'!$B$3:$AB$61,M$1,1))</f>
        <v>23935</v>
      </c>
      <c r="N87" s="2">
        <f>IF(ISERROR(VLOOKUP($F87,'Pay scales'!$B$3:$AB$61,N$1,1)),0,VLOOKUP($F87,'Pay scales'!$B$3:$AB$61,N$1,1))</f>
        <v>23698</v>
      </c>
      <c r="O87" s="2"/>
      <c r="P87" s="2"/>
      <c r="R87" s="20">
        <f t="shared" si="27"/>
        <v>0</v>
      </c>
      <c r="S87" s="37">
        <f>R87/R$4</f>
        <v>0</v>
      </c>
      <c r="T87" s="38">
        <f t="shared" si="19"/>
        <v>0</v>
      </c>
      <c r="U87" s="38">
        <f t="shared" si="20"/>
        <v>0</v>
      </c>
      <c r="V87" s="38">
        <f t="shared" si="21"/>
        <v>0</v>
      </c>
      <c r="W87" s="38">
        <f t="shared" si="22"/>
        <v>0</v>
      </c>
      <c r="X87" s="38">
        <f t="shared" si="23"/>
        <v>0</v>
      </c>
      <c r="Y87" s="38">
        <f t="shared" si="24"/>
        <v>0</v>
      </c>
      <c r="Z87" s="38">
        <f t="shared" si="25"/>
        <v>0</v>
      </c>
      <c r="AA87" s="38">
        <f t="shared" si="26"/>
        <v>0</v>
      </c>
    </row>
    <row r="88" spans="1:27">
      <c r="A88" s="20">
        <v>79</v>
      </c>
      <c r="B88" s="2">
        <v>24920</v>
      </c>
      <c r="E88" s="20">
        <f>SUMIF(B:B,F88,A:A)</f>
        <v>19.536100000000001</v>
      </c>
      <c r="F88" s="2">
        <v>26975</v>
      </c>
      <c r="G88" s="2">
        <f>IF(ISERROR(VLOOKUP($F88,'Pay scales'!$B$3:$AB$61,G$1,1)),0,VLOOKUP($F88,'Pay scales'!$B$3:$AB$61,G$1,1))</f>
        <v>26975</v>
      </c>
      <c r="H88" s="2">
        <f>IF(ISERROR(VLOOKUP($F88,'Pay scales'!$B$3:$AB$61,H$1,1)),0,VLOOKUP($F88,'Pay scales'!$B$3:$AB$61,H$1,1))</f>
        <v>26975</v>
      </c>
      <c r="I88" s="2">
        <f>IF(ISERROR(VLOOKUP($F88,'Pay scales'!$B$3:$AB$61,I$1,1)),0,VLOOKUP($F88,'Pay scales'!$B$3:$AB$61,I$1,1))</f>
        <v>26511</v>
      </c>
      <c r="J88" s="2">
        <f>IF(ISERROR(VLOOKUP($F88,'Pay scales'!$B$3:$AB$61,J$1,1)),0,VLOOKUP($F88,'Pay scales'!$B$3:$AB$61,J$1,1))</f>
        <v>25801</v>
      </c>
      <c r="K88" s="2">
        <f>IF(ISERROR(VLOOKUP($F88,'Pay scales'!$B$3:$AB$61,K$1,1)),0,VLOOKUP($F88,'Pay scales'!$B$3:$AB$61,K$1,1))</f>
        <v>24657</v>
      </c>
      <c r="L88" s="2">
        <f>IF(ISERROR(VLOOKUP($F88,'Pay scales'!$B$3:$AB$61,L$1,1)),0,VLOOKUP($F88,'Pay scales'!$B$3:$AB$61,L$1,1))</f>
        <v>24174</v>
      </c>
      <c r="M88" s="2">
        <f>IF(ISERROR(VLOOKUP($F88,'Pay scales'!$B$3:$AB$61,M$1,1)),0,VLOOKUP($F88,'Pay scales'!$B$3:$AB$61,M$1,1))</f>
        <v>23935</v>
      </c>
      <c r="N88" s="2">
        <f>IF(ISERROR(VLOOKUP($F88,'Pay scales'!$B$3:$AB$61,N$1,1)),0,VLOOKUP($F88,'Pay scales'!$B$3:$AB$61,N$1,1))</f>
        <v>23698</v>
      </c>
      <c r="O88" s="2"/>
      <c r="P88" s="2"/>
      <c r="R88" s="20">
        <f t="shared" si="27"/>
        <v>19.536100000000001</v>
      </c>
      <c r="S88" s="37">
        <f>R88/R$4</f>
        <v>7.7027540359096865E-4</v>
      </c>
      <c r="T88" s="38">
        <f t="shared" si="19"/>
        <v>20.778179011866378</v>
      </c>
      <c r="U88" s="38">
        <f t="shared" si="20"/>
        <v>20.778179011866378</v>
      </c>
      <c r="V88" s="38">
        <f t="shared" si="21"/>
        <v>20.42077122460017</v>
      </c>
      <c r="W88" s="38">
        <f t="shared" si="22"/>
        <v>19.873875688050582</v>
      </c>
      <c r="X88" s="38">
        <f t="shared" si="23"/>
        <v>18.992680626342516</v>
      </c>
      <c r="Y88" s="38">
        <f t="shared" si="24"/>
        <v>18.620637606408078</v>
      </c>
      <c r="Z88" s="38">
        <f t="shared" si="25"/>
        <v>18.436541784949835</v>
      </c>
      <c r="AA88" s="38">
        <f t="shared" si="26"/>
        <v>18.253986514298774</v>
      </c>
    </row>
    <row r="89" spans="1:27">
      <c r="A89" s="39">
        <v>128.23263</v>
      </c>
      <c r="B89" s="40">
        <v>24920</v>
      </c>
      <c r="E89" s="20">
        <f>SUMIF(B:B,F89,A:A)</f>
        <v>7</v>
      </c>
      <c r="F89" s="2">
        <v>27009</v>
      </c>
      <c r="G89" s="2">
        <f>IF(ISERROR(VLOOKUP($F89,'Pay scales'!$B$3:$AB$61,G$1,1)),0,VLOOKUP($F89,'Pay scales'!$B$3:$AB$61,G$1,1))</f>
        <v>26975</v>
      </c>
      <c r="H89" s="2">
        <f>IF(ISERROR(VLOOKUP($F89,'Pay scales'!$B$3:$AB$61,H$1,1)),0,VLOOKUP($F89,'Pay scales'!$B$3:$AB$61,H$1,1))</f>
        <v>26975</v>
      </c>
      <c r="I89" s="2">
        <f>IF(ISERROR(VLOOKUP($F89,'Pay scales'!$B$3:$AB$61,I$1,1)),0,VLOOKUP($F89,'Pay scales'!$B$3:$AB$61,I$1,1))</f>
        <v>26511</v>
      </c>
      <c r="J89" s="2">
        <f>IF(ISERROR(VLOOKUP($F89,'Pay scales'!$B$3:$AB$61,J$1,1)),0,VLOOKUP($F89,'Pay scales'!$B$3:$AB$61,J$1,1))</f>
        <v>25801</v>
      </c>
      <c r="K89" s="2">
        <f>IF(ISERROR(VLOOKUP($F89,'Pay scales'!$B$3:$AB$61,K$1,1)),0,VLOOKUP($F89,'Pay scales'!$B$3:$AB$61,K$1,1))</f>
        <v>24657</v>
      </c>
      <c r="L89" s="2">
        <f>IF(ISERROR(VLOOKUP($F89,'Pay scales'!$B$3:$AB$61,L$1,1)),0,VLOOKUP($F89,'Pay scales'!$B$3:$AB$61,L$1,1))</f>
        <v>24174</v>
      </c>
      <c r="M89" s="2">
        <f>IF(ISERROR(VLOOKUP($F89,'Pay scales'!$B$3:$AB$61,M$1,1)),0,VLOOKUP($F89,'Pay scales'!$B$3:$AB$61,M$1,1))</f>
        <v>23935</v>
      </c>
      <c r="N89" s="2">
        <f>IF(ISERROR(VLOOKUP($F89,'Pay scales'!$B$3:$AB$61,N$1,1)),0,VLOOKUP($F89,'Pay scales'!$B$3:$AB$61,N$1,1))</f>
        <v>23698</v>
      </c>
      <c r="O89" s="2"/>
      <c r="P89" s="2"/>
      <c r="R89" s="20">
        <f t="shared" si="27"/>
        <v>7</v>
      </c>
      <c r="S89" s="37">
        <f>R89/R$4</f>
        <v>2.7599816878173128E-4</v>
      </c>
      <c r="T89" s="38">
        <f t="shared" si="19"/>
        <v>7.4450506028872008</v>
      </c>
      <c r="U89" s="38">
        <f t="shared" si="20"/>
        <v>7.4450506028872008</v>
      </c>
      <c r="V89" s="38">
        <f t="shared" si="21"/>
        <v>7.3169874525724783</v>
      </c>
      <c r="W89" s="38">
        <f t="shared" si="22"/>
        <v>7.1210287527374483</v>
      </c>
      <c r="X89" s="38">
        <f t="shared" si="23"/>
        <v>6.8052868476511481</v>
      </c>
      <c r="Y89" s="38">
        <f t="shared" si="24"/>
        <v>6.6719797321295715</v>
      </c>
      <c r="Z89" s="38">
        <f t="shared" si="25"/>
        <v>6.6060161697907382</v>
      </c>
      <c r="AA89" s="38">
        <f t="shared" si="26"/>
        <v>6.5406046037894674</v>
      </c>
    </row>
    <row r="90" spans="1:27">
      <c r="A90" s="20">
        <v>9.57</v>
      </c>
      <c r="B90" s="2">
        <v>24982</v>
      </c>
      <c r="E90" s="20">
        <f>SUMIF(B:B,F90,A:A)</f>
        <v>168.96</v>
      </c>
      <c r="F90" s="2">
        <v>27041</v>
      </c>
      <c r="G90" s="2">
        <f>IF(ISERROR(VLOOKUP($F90,'Pay scales'!$B$3:$AB$61,G$1,1)),0,VLOOKUP($F90,'Pay scales'!$B$3:$AB$61,G$1,1))</f>
        <v>26975</v>
      </c>
      <c r="H90" s="2">
        <f>IF(ISERROR(VLOOKUP($F90,'Pay scales'!$B$3:$AB$61,H$1,1)),0,VLOOKUP($F90,'Pay scales'!$B$3:$AB$61,H$1,1))</f>
        <v>26975</v>
      </c>
      <c r="I90" s="2">
        <f>IF(ISERROR(VLOOKUP($F90,'Pay scales'!$B$3:$AB$61,I$1,1)),0,VLOOKUP($F90,'Pay scales'!$B$3:$AB$61,I$1,1))</f>
        <v>26511</v>
      </c>
      <c r="J90" s="2">
        <f>IF(ISERROR(VLOOKUP($F90,'Pay scales'!$B$3:$AB$61,J$1,1)),0,VLOOKUP($F90,'Pay scales'!$B$3:$AB$61,J$1,1))</f>
        <v>25801</v>
      </c>
      <c r="K90" s="2">
        <f>IF(ISERROR(VLOOKUP($F90,'Pay scales'!$B$3:$AB$61,K$1,1)),0,VLOOKUP($F90,'Pay scales'!$B$3:$AB$61,K$1,1))</f>
        <v>24657</v>
      </c>
      <c r="L90" s="2">
        <f>IF(ISERROR(VLOOKUP($F90,'Pay scales'!$B$3:$AB$61,L$1,1)),0,VLOOKUP($F90,'Pay scales'!$B$3:$AB$61,L$1,1))</f>
        <v>24174</v>
      </c>
      <c r="M90" s="2">
        <f>IF(ISERROR(VLOOKUP($F90,'Pay scales'!$B$3:$AB$61,M$1,1)),0,VLOOKUP($F90,'Pay scales'!$B$3:$AB$61,M$1,1))</f>
        <v>23935</v>
      </c>
      <c r="N90" s="2">
        <f>IF(ISERROR(VLOOKUP($F90,'Pay scales'!$B$3:$AB$61,N$1,1)),0,VLOOKUP($F90,'Pay scales'!$B$3:$AB$61,N$1,1))</f>
        <v>23698</v>
      </c>
      <c r="O90" s="2"/>
      <c r="P90" s="2"/>
      <c r="R90" s="20">
        <f t="shared" si="27"/>
        <v>168.96</v>
      </c>
      <c r="S90" s="37">
        <f>R90/R$4</f>
        <v>6.6618072281944742E-3</v>
      </c>
      <c r="T90" s="38">
        <f t="shared" si="19"/>
        <v>179.70224998054593</v>
      </c>
      <c r="U90" s="38">
        <f t="shared" si="20"/>
        <v>179.70224998054593</v>
      </c>
      <c r="V90" s="38">
        <f t="shared" si="21"/>
        <v>176.6111714266637</v>
      </c>
      <c r="W90" s="38">
        <f t="shared" si="22"/>
        <v>171.88128829464563</v>
      </c>
      <c r="X90" s="38">
        <f t="shared" si="23"/>
        <v>164.26018082559116</v>
      </c>
      <c r="Y90" s="38">
        <f t="shared" si="24"/>
        <v>161.04252793437323</v>
      </c>
      <c r="Z90" s="38">
        <f t="shared" si="25"/>
        <v>159.45035600683474</v>
      </c>
      <c r="AA90" s="38">
        <f t="shared" si="26"/>
        <v>157.87150769375265</v>
      </c>
    </row>
    <row r="91" spans="1:27">
      <c r="A91" s="20">
        <v>49</v>
      </c>
      <c r="B91" s="2">
        <v>25152</v>
      </c>
      <c r="E91" s="20">
        <f>SUMIF(B:B,F91,A:A)</f>
        <v>1</v>
      </c>
      <c r="F91" s="2">
        <v>27202</v>
      </c>
      <c r="G91" s="2">
        <f>IF(ISERROR(VLOOKUP($F91,'Pay scales'!$B$3:$AB$61,G$1,1)),0,VLOOKUP($F91,'Pay scales'!$B$3:$AB$61,G$1,1))</f>
        <v>26975</v>
      </c>
      <c r="H91" s="2">
        <f>IF(ISERROR(VLOOKUP($F91,'Pay scales'!$B$3:$AB$61,H$1,1)),0,VLOOKUP($F91,'Pay scales'!$B$3:$AB$61,H$1,1))</f>
        <v>26975</v>
      </c>
      <c r="I91" s="2">
        <f>IF(ISERROR(VLOOKUP($F91,'Pay scales'!$B$3:$AB$61,I$1,1)),0,VLOOKUP($F91,'Pay scales'!$B$3:$AB$61,I$1,1))</f>
        <v>26511</v>
      </c>
      <c r="J91" s="2">
        <f>IF(ISERROR(VLOOKUP($F91,'Pay scales'!$B$3:$AB$61,J$1,1)),0,VLOOKUP($F91,'Pay scales'!$B$3:$AB$61,J$1,1))</f>
        <v>25801</v>
      </c>
      <c r="K91" s="2">
        <f>IF(ISERROR(VLOOKUP($F91,'Pay scales'!$B$3:$AB$61,K$1,1)),0,VLOOKUP($F91,'Pay scales'!$B$3:$AB$61,K$1,1))</f>
        <v>24657</v>
      </c>
      <c r="L91" s="2">
        <f>IF(ISERROR(VLOOKUP($F91,'Pay scales'!$B$3:$AB$61,L$1,1)),0,VLOOKUP($F91,'Pay scales'!$B$3:$AB$61,L$1,1))</f>
        <v>24174</v>
      </c>
      <c r="M91" s="2">
        <f>IF(ISERROR(VLOOKUP($F91,'Pay scales'!$B$3:$AB$61,M$1,1)),0,VLOOKUP($F91,'Pay scales'!$B$3:$AB$61,M$1,1))</f>
        <v>23935</v>
      </c>
      <c r="N91" s="2">
        <f>IF(ISERROR(VLOOKUP($F91,'Pay scales'!$B$3:$AB$61,N$1,1)),0,VLOOKUP($F91,'Pay scales'!$B$3:$AB$61,N$1,1))</f>
        <v>23698</v>
      </c>
      <c r="O91" s="2"/>
      <c r="P91" s="2"/>
      <c r="R91" s="20">
        <f t="shared" si="27"/>
        <v>1</v>
      </c>
      <c r="S91" s="37">
        <f>R91/R$4</f>
        <v>3.9428309825961615E-5</v>
      </c>
      <c r="T91" s="38">
        <f t="shared" si="19"/>
        <v>1.0635786575553146</v>
      </c>
      <c r="U91" s="38">
        <f t="shared" si="20"/>
        <v>1.0635786575553146</v>
      </c>
      <c r="V91" s="38">
        <f t="shared" si="21"/>
        <v>1.0452839217960683</v>
      </c>
      <c r="W91" s="38">
        <f t="shared" si="22"/>
        <v>1.0172898218196356</v>
      </c>
      <c r="X91" s="38">
        <f t="shared" si="23"/>
        <v>0.97218383537873554</v>
      </c>
      <c r="Y91" s="38">
        <f t="shared" si="24"/>
        <v>0.95313996173279603</v>
      </c>
      <c r="Z91" s="38">
        <f t="shared" si="25"/>
        <v>0.94371659568439126</v>
      </c>
      <c r="AA91" s="38">
        <f t="shared" si="26"/>
        <v>0.93437208625563839</v>
      </c>
    </row>
    <row r="92" spans="1:27">
      <c r="A92" s="20">
        <v>6.01</v>
      </c>
      <c r="B92" s="2">
        <v>25481</v>
      </c>
      <c r="E92" s="20">
        <f>SUMIF(B:B,F92,A:A)</f>
        <v>26</v>
      </c>
      <c r="F92" s="2">
        <v>27498</v>
      </c>
      <c r="G92" s="2">
        <f>IF(ISERROR(VLOOKUP($F92,'Pay scales'!$B$3:$AB$61,G$1,1)),0,VLOOKUP($F92,'Pay scales'!$B$3:$AB$61,G$1,1))</f>
        <v>26975</v>
      </c>
      <c r="H92" s="2">
        <f>IF(ISERROR(VLOOKUP($F92,'Pay scales'!$B$3:$AB$61,H$1,1)),0,VLOOKUP($F92,'Pay scales'!$B$3:$AB$61,H$1,1))</f>
        <v>26975</v>
      </c>
      <c r="I92" s="2">
        <f>IF(ISERROR(VLOOKUP($F92,'Pay scales'!$B$3:$AB$61,I$1,1)),0,VLOOKUP($F92,'Pay scales'!$B$3:$AB$61,I$1,1))</f>
        <v>26511</v>
      </c>
      <c r="J92" s="2">
        <f>IF(ISERROR(VLOOKUP($F92,'Pay scales'!$B$3:$AB$61,J$1,1)),0,VLOOKUP($F92,'Pay scales'!$B$3:$AB$61,J$1,1))</f>
        <v>25801</v>
      </c>
      <c r="K92" s="2">
        <f>IF(ISERROR(VLOOKUP($F92,'Pay scales'!$B$3:$AB$61,K$1,1)),0,VLOOKUP($F92,'Pay scales'!$B$3:$AB$61,K$1,1))</f>
        <v>24657</v>
      </c>
      <c r="L92" s="2">
        <f>IF(ISERROR(VLOOKUP($F92,'Pay scales'!$B$3:$AB$61,L$1,1)),0,VLOOKUP($F92,'Pay scales'!$B$3:$AB$61,L$1,1))</f>
        <v>24174</v>
      </c>
      <c r="M92" s="2">
        <f>IF(ISERROR(VLOOKUP($F92,'Pay scales'!$B$3:$AB$61,M$1,1)),0,VLOOKUP($F92,'Pay scales'!$B$3:$AB$61,M$1,1))</f>
        <v>23935</v>
      </c>
      <c r="N92" s="2">
        <f>IF(ISERROR(VLOOKUP($F92,'Pay scales'!$B$3:$AB$61,N$1,1)),0,VLOOKUP($F92,'Pay scales'!$B$3:$AB$61,N$1,1))</f>
        <v>23698</v>
      </c>
      <c r="O92" s="2"/>
      <c r="P92" s="2"/>
      <c r="R92" s="20">
        <f t="shared" si="27"/>
        <v>26</v>
      </c>
      <c r="S92" s="37">
        <f>R92/R$4</f>
        <v>1.0251360554750018E-3</v>
      </c>
      <c r="T92" s="38">
        <f t="shared" si="19"/>
        <v>27.653045096438174</v>
      </c>
      <c r="U92" s="38">
        <f t="shared" si="20"/>
        <v>27.653045096438174</v>
      </c>
      <c r="V92" s="38">
        <f t="shared" si="21"/>
        <v>27.177381966697773</v>
      </c>
      <c r="W92" s="38">
        <f t="shared" si="22"/>
        <v>26.449535367310521</v>
      </c>
      <c r="X92" s="38">
        <f t="shared" si="23"/>
        <v>25.27677971984712</v>
      </c>
      <c r="Y92" s="38">
        <f t="shared" si="24"/>
        <v>24.781639005052693</v>
      </c>
      <c r="Z92" s="38">
        <f t="shared" si="25"/>
        <v>24.536631487794168</v>
      </c>
      <c r="AA92" s="38">
        <f t="shared" si="26"/>
        <v>24.293674242646592</v>
      </c>
    </row>
    <row r="93" spans="1:27">
      <c r="A93" s="20">
        <v>32</v>
      </c>
      <c r="B93" s="2">
        <v>25602</v>
      </c>
      <c r="E93" s="20">
        <f>SUMIF(B:B,F93,A:A)</f>
        <v>29.09</v>
      </c>
      <c r="F93" s="2">
        <v>27513.930056250003</v>
      </c>
      <c r="G93" s="2">
        <f>IF(ISERROR(VLOOKUP($F93,'Pay scales'!$B$3:$AB$61,G$1,1)),0,VLOOKUP($F93,'Pay scales'!$B$3:$AB$61,G$1,1))</f>
        <v>26975</v>
      </c>
      <c r="H93" s="2">
        <f>IF(ISERROR(VLOOKUP($F93,'Pay scales'!$B$3:$AB$61,H$1,1)),0,VLOOKUP($F93,'Pay scales'!$B$3:$AB$61,H$1,1))</f>
        <v>26975</v>
      </c>
      <c r="I93" s="2">
        <f>IF(ISERROR(VLOOKUP($F93,'Pay scales'!$B$3:$AB$61,I$1,1)),0,VLOOKUP($F93,'Pay scales'!$B$3:$AB$61,I$1,1))</f>
        <v>26511</v>
      </c>
      <c r="J93" s="2">
        <f>IF(ISERROR(VLOOKUP($F93,'Pay scales'!$B$3:$AB$61,J$1,1)),0,VLOOKUP($F93,'Pay scales'!$B$3:$AB$61,J$1,1))</f>
        <v>25801</v>
      </c>
      <c r="K93" s="2">
        <f>IF(ISERROR(VLOOKUP($F93,'Pay scales'!$B$3:$AB$61,K$1,1)),0,VLOOKUP($F93,'Pay scales'!$B$3:$AB$61,K$1,1))</f>
        <v>24657</v>
      </c>
      <c r="L93" s="2">
        <f>IF(ISERROR(VLOOKUP($F93,'Pay scales'!$B$3:$AB$61,L$1,1)),0,VLOOKUP($F93,'Pay scales'!$B$3:$AB$61,L$1,1))</f>
        <v>24174</v>
      </c>
      <c r="M93" s="2">
        <f>IF(ISERROR(VLOOKUP($F93,'Pay scales'!$B$3:$AB$61,M$1,1)),0,VLOOKUP($F93,'Pay scales'!$B$3:$AB$61,M$1,1))</f>
        <v>23935</v>
      </c>
      <c r="N93" s="2">
        <f>IF(ISERROR(VLOOKUP($F93,'Pay scales'!$B$3:$AB$61,N$1,1)),0,VLOOKUP($F93,'Pay scales'!$B$3:$AB$61,N$1,1))</f>
        <v>23698</v>
      </c>
      <c r="O93" s="2"/>
      <c r="P93" s="2"/>
      <c r="R93" s="20">
        <f t="shared" si="27"/>
        <v>29.09</v>
      </c>
      <c r="S93" s="37">
        <f>R93/R$4</f>
        <v>1.1469695328372232E-3</v>
      </c>
      <c r="T93" s="38">
        <f t="shared" si="19"/>
        <v>30.939503148284096</v>
      </c>
      <c r="U93" s="38">
        <f t="shared" si="20"/>
        <v>30.939503148284096</v>
      </c>
      <c r="V93" s="38">
        <f t="shared" si="21"/>
        <v>30.407309285047624</v>
      </c>
      <c r="W93" s="38">
        <f t="shared" si="22"/>
        <v>29.592960916733198</v>
      </c>
      <c r="X93" s="38">
        <f t="shared" si="23"/>
        <v>28.280827771167413</v>
      </c>
      <c r="Y93" s="38">
        <f t="shared" si="24"/>
        <v>27.726841486807032</v>
      </c>
      <c r="Z93" s="38">
        <f t="shared" si="25"/>
        <v>27.452715768458937</v>
      </c>
      <c r="AA93" s="38">
        <f t="shared" si="26"/>
        <v>27.180883989176515</v>
      </c>
    </row>
    <row r="94" spans="1:27">
      <c r="A94" s="20">
        <v>0.86</v>
      </c>
      <c r="B94" s="2">
        <v>25927</v>
      </c>
      <c r="E94" s="20">
        <f>SUMIF(B:B,F94,A:A)</f>
        <v>390.84824810810801</v>
      </c>
      <c r="F94" s="2">
        <v>27514</v>
      </c>
      <c r="G94" s="2">
        <f>IF(ISERROR(VLOOKUP($F94,'Pay scales'!$B$3:$AB$61,G$1,1)),0,VLOOKUP($F94,'Pay scales'!$B$3:$AB$61,G$1,1))</f>
        <v>27514</v>
      </c>
      <c r="H94" s="2">
        <f>IF(ISERROR(VLOOKUP($F94,'Pay scales'!$B$3:$AB$61,H$1,1)),0,VLOOKUP($F94,'Pay scales'!$B$3:$AB$61,H$1,1))</f>
        <v>27514</v>
      </c>
      <c r="I94" s="2">
        <f>IF(ISERROR(VLOOKUP($F94,'Pay scales'!$B$3:$AB$61,I$1,1)),0,VLOOKUP($F94,'Pay scales'!$B$3:$AB$61,I$1,1))</f>
        <v>27041</v>
      </c>
      <c r="J94" s="2">
        <f>IF(ISERROR(VLOOKUP($F94,'Pay scales'!$B$3:$AB$61,J$1,1)),0,VLOOKUP($F94,'Pay scales'!$B$3:$AB$61,J$1,1))</f>
        <v>26317</v>
      </c>
      <c r="K94" s="2">
        <f>IF(ISERROR(VLOOKUP($F94,'Pay scales'!$B$3:$AB$61,K$1,1)),0,VLOOKUP($F94,'Pay scales'!$B$3:$AB$61,K$1,1))</f>
        <v>25463</v>
      </c>
      <c r="L94" s="2">
        <f>IF(ISERROR(VLOOKUP($F94,'Pay scales'!$B$3:$AB$61,L$1,1)),0,VLOOKUP($F94,'Pay scales'!$B$3:$AB$61,L$1,1))</f>
        <v>24964</v>
      </c>
      <c r="M94" s="2">
        <f>IF(ISERROR(VLOOKUP($F94,'Pay scales'!$B$3:$AB$61,M$1,1)),0,VLOOKUP($F94,'Pay scales'!$B$3:$AB$61,M$1,1))</f>
        <v>24717</v>
      </c>
      <c r="N94" s="2">
        <f>IF(ISERROR(VLOOKUP($F94,'Pay scales'!$B$3:$AB$61,N$1,1)),0,VLOOKUP($F94,'Pay scales'!$B$3:$AB$61,N$1,1))</f>
        <v>24472</v>
      </c>
      <c r="O94" s="2"/>
      <c r="P94" s="2"/>
      <c r="R94" s="20">
        <f t="shared" si="27"/>
        <v>390.84824810810801</v>
      </c>
      <c r="S94" s="37">
        <f>R94/R$4</f>
        <v>1.5410485821340797E-2</v>
      </c>
      <c r="T94" s="38">
        <f t="shared" si="19"/>
        <v>424.0041068883707</v>
      </c>
      <c r="U94" s="38">
        <f t="shared" si="20"/>
        <v>424.0041068883707</v>
      </c>
      <c r="V94" s="38">
        <f t="shared" si="21"/>
        <v>416.71494709487649</v>
      </c>
      <c r="W94" s="38">
        <f t="shared" si="22"/>
        <v>405.55775536022577</v>
      </c>
      <c r="X94" s="38">
        <f t="shared" si="23"/>
        <v>392.39720046880075</v>
      </c>
      <c r="Y94" s="38">
        <f t="shared" si="24"/>
        <v>384.70736804395165</v>
      </c>
      <c r="Z94" s="38">
        <f t="shared" si="25"/>
        <v>380.90097804608047</v>
      </c>
      <c r="AA94" s="38">
        <f t="shared" si="26"/>
        <v>377.12540901985199</v>
      </c>
    </row>
    <row r="95" spans="1:27">
      <c r="A95" s="20">
        <v>41</v>
      </c>
      <c r="B95" s="2">
        <v>25927</v>
      </c>
      <c r="E95" s="20">
        <f>SUMIF(B:B,F95,A:A)</f>
        <v>16.25</v>
      </c>
      <c r="F95" s="2">
        <v>27741</v>
      </c>
      <c r="G95" s="2">
        <f>IF(ISERROR(VLOOKUP($F95,'Pay scales'!$B$3:$AB$61,G$1,1)),0,VLOOKUP($F95,'Pay scales'!$B$3:$AB$61,G$1,1))</f>
        <v>27514</v>
      </c>
      <c r="H95" s="2">
        <f>IF(ISERROR(VLOOKUP($F95,'Pay scales'!$B$3:$AB$61,H$1,1)),0,VLOOKUP($F95,'Pay scales'!$B$3:$AB$61,H$1,1))</f>
        <v>27514</v>
      </c>
      <c r="I95" s="2">
        <f>IF(ISERROR(VLOOKUP($F95,'Pay scales'!$B$3:$AB$61,I$1,1)),0,VLOOKUP($F95,'Pay scales'!$B$3:$AB$61,I$1,1))</f>
        <v>27041</v>
      </c>
      <c r="J95" s="2">
        <f>IF(ISERROR(VLOOKUP($F95,'Pay scales'!$B$3:$AB$61,J$1,1)),0,VLOOKUP($F95,'Pay scales'!$B$3:$AB$61,J$1,1))</f>
        <v>26317</v>
      </c>
      <c r="K95" s="2">
        <f>IF(ISERROR(VLOOKUP($F95,'Pay scales'!$B$3:$AB$61,K$1,1)),0,VLOOKUP($F95,'Pay scales'!$B$3:$AB$61,K$1,1))</f>
        <v>25463</v>
      </c>
      <c r="L95" s="2">
        <f>IF(ISERROR(VLOOKUP($F95,'Pay scales'!$B$3:$AB$61,L$1,1)),0,VLOOKUP($F95,'Pay scales'!$B$3:$AB$61,L$1,1))</f>
        <v>24964</v>
      </c>
      <c r="M95" s="2">
        <f>IF(ISERROR(VLOOKUP($F95,'Pay scales'!$B$3:$AB$61,M$1,1)),0,VLOOKUP($F95,'Pay scales'!$B$3:$AB$61,M$1,1))</f>
        <v>24717</v>
      </c>
      <c r="N95" s="2">
        <f>IF(ISERROR(VLOOKUP($F95,'Pay scales'!$B$3:$AB$61,N$1,1)),0,VLOOKUP($F95,'Pay scales'!$B$3:$AB$61,N$1,1))</f>
        <v>24472</v>
      </c>
      <c r="O95" s="2"/>
      <c r="P95" s="2"/>
      <c r="R95" s="20">
        <f t="shared" si="27"/>
        <v>16.25</v>
      </c>
      <c r="S95" s="37">
        <f>R95/R$4</f>
        <v>6.4071003467187622E-4</v>
      </c>
      <c r="T95" s="38">
        <f t="shared" si="19"/>
        <v>17.628495893962004</v>
      </c>
      <c r="U95" s="38">
        <f t="shared" si="20"/>
        <v>17.628495893962004</v>
      </c>
      <c r="V95" s="38">
        <f t="shared" si="21"/>
        <v>17.325440047562203</v>
      </c>
      <c r="W95" s="38">
        <f t="shared" si="22"/>
        <v>16.861565982459766</v>
      </c>
      <c r="X95" s="38">
        <f t="shared" si="23"/>
        <v>16.314399612849986</v>
      </c>
      <c r="Y95" s="38">
        <f t="shared" si="24"/>
        <v>15.994685305548717</v>
      </c>
      <c r="Z95" s="38">
        <f t="shared" si="25"/>
        <v>15.836429926984765</v>
      </c>
      <c r="AA95" s="38">
        <f t="shared" si="26"/>
        <v>15.679455968490155</v>
      </c>
    </row>
    <row r="96" spans="1:27">
      <c r="A96" s="20">
        <v>12</v>
      </c>
      <c r="B96" s="2">
        <v>25927</v>
      </c>
      <c r="E96" s="20">
        <f>SUMIF(B:B,F96,A:A)</f>
        <v>15</v>
      </c>
      <c r="F96" s="2">
        <v>27993</v>
      </c>
      <c r="G96" s="2">
        <f>IF(ISERROR(VLOOKUP($F96,'Pay scales'!$B$3:$AB$61,G$1,1)),0,VLOOKUP($F96,'Pay scales'!$B$3:$AB$61,G$1,1))</f>
        <v>27514</v>
      </c>
      <c r="H96" s="2">
        <f>IF(ISERROR(VLOOKUP($F96,'Pay scales'!$B$3:$AB$61,H$1,1)),0,VLOOKUP($F96,'Pay scales'!$B$3:$AB$61,H$1,1))</f>
        <v>27514</v>
      </c>
      <c r="I96" s="2">
        <f>IF(ISERROR(VLOOKUP($F96,'Pay scales'!$B$3:$AB$61,I$1,1)),0,VLOOKUP($F96,'Pay scales'!$B$3:$AB$61,I$1,1))</f>
        <v>27041</v>
      </c>
      <c r="J96" s="2">
        <f>IF(ISERROR(VLOOKUP($F96,'Pay scales'!$B$3:$AB$61,J$1,1)),0,VLOOKUP($F96,'Pay scales'!$B$3:$AB$61,J$1,1))</f>
        <v>26317</v>
      </c>
      <c r="K96" s="2">
        <f>IF(ISERROR(VLOOKUP($F96,'Pay scales'!$B$3:$AB$61,K$1,1)),0,VLOOKUP($F96,'Pay scales'!$B$3:$AB$61,K$1,1))</f>
        <v>25463</v>
      </c>
      <c r="L96" s="2">
        <f>IF(ISERROR(VLOOKUP($F96,'Pay scales'!$B$3:$AB$61,L$1,1)),0,VLOOKUP($F96,'Pay scales'!$B$3:$AB$61,L$1,1))</f>
        <v>24964</v>
      </c>
      <c r="M96" s="2">
        <f>IF(ISERROR(VLOOKUP($F96,'Pay scales'!$B$3:$AB$61,M$1,1)),0,VLOOKUP($F96,'Pay scales'!$B$3:$AB$61,M$1,1))</f>
        <v>24717</v>
      </c>
      <c r="N96" s="2">
        <f>IF(ISERROR(VLOOKUP($F96,'Pay scales'!$B$3:$AB$61,N$1,1)),0,VLOOKUP($F96,'Pay scales'!$B$3:$AB$61,N$1,1))</f>
        <v>24472</v>
      </c>
      <c r="O96" s="2"/>
      <c r="P96" s="2"/>
      <c r="R96" s="20">
        <f t="shared" si="27"/>
        <v>15</v>
      </c>
      <c r="S96" s="37">
        <f>R96/R$4</f>
        <v>5.9142464738942419E-4</v>
      </c>
      <c r="T96" s="38">
        <f t="shared" si="19"/>
        <v>16.272457748272618</v>
      </c>
      <c r="U96" s="38">
        <f t="shared" si="20"/>
        <v>16.272457748272618</v>
      </c>
      <c r="V96" s="38">
        <f t="shared" si="21"/>
        <v>15.99271389005742</v>
      </c>
      <c r="W96" s="38">
        <f t="shared" si="22"/>
        <v>15.564522445347476</v>
      </c>
      <c r="X96" s="38">
        <f t="shared" si="23"/>
        <v>15.059445796476908</v>
      </c>
      <c r="Y96" s="38">
        <f t="shared" si="24"/>
        <v>14.764324897429585</v>
      </c>
      <c r="Z96" s="38">
        <f t="shared" si="25"/>
        <v>14.618243009524399</v>
      </c>
      <c r="AA96" s="38">
        <f t="shared" si="26"/>
        <v>14.473343970913989</v>
      </c>
    </row>
    <row r="97" spans="1:27">
      <c r="A97" s="39">
        <v>1192.4906599999999</v>
      </c>
      <c r="B97" s="40">
        <v>25927</v>
      </c>
      <c r="E97" s="20">
        <f>SUMIF(B:B,F97,A:A)</f>
        <v>150.82289</v>
      </c>
      <c r="F97" s="2">
        <v>28226</v>
      </c>
      <c r="G97" s="2">
        <f>IF(ISERROR(VLOOKUP($F97,'Pay scales'!$B$3:$AB$61,G$1,1)),0,VLOOKUP($F97,'Pay scales'!$B$3:$AB$61,G$1,1))</f>
        <v>28226</v>
      </c>
      <c r="H97" s="2">
        <f>IF(ISERROR(VLOOKUP($F97,'Pay scales'!$B$3:$AB$61,H$1,1)),0,VLOOKUP($F97,'Pay scales'!$B$3:$AB$61,H$1,1))</f>
        <v>28226</v>
      </c>
      <c r="I97" s="2">
        <f>IF(ISERROR(VLOOKUP($F97,'Pay scales'!$B$3:$AB$61,I$1,1)),0,VLOOKUP($F97,'Pay scales'!$B$3:$AB$61,I$1,1))</f>
        <v>27741</v>
      </c>
      <c r="J97" s="2">
        <f>IF(ISERROR(VLOOKUP($F97,'Pay scales'!$B$3:$AB$61,J$1,1)),0,VLOOKUP($F97,'Pay scales'!$B$3:$AB$61,J$1,1))</f>
        <v>26999</v>
      </c>
      <c r="K97" s="2">
        <f>IF(ISERROR(VLOOKUP($F97,'Pay scales'!$B$3:$AB$61,K$1,1)),0,VLOOKUP($F97,'Pay scales'!$B$3:$AB$61,K$1,1))</f>
        <v>26470</v>
      </c>
      <c r="L97" s="2">
        <f>IF(ISERROR(VLOOKUP($F97,'Pay scales'!$B$3:$AB$61,L$1,1)),0,VLOOKUP($F97,'Pay scales'!$B$3:$AB$61,L$1,1))</f>
        <v>25951</v>
      </c>
      <c r="M97" s="2">
        <f>IF(ISERROR(VLOOKUP($F97,'Pay scales'!$B$3:$AB$61,M$1,1)),0,VLOOKUP($F97,'Pay scales'!$B$3:$AB$61,M$1,1))</f>
        <v>25694</v>
      </c>
      <c r="N97" s="2">
        <f>IF(ISERROR(VLOOKUP($F97,'Pay scales'!$B$3:$AB$61,N$1,1)),0,VLOOKUP($F97,'Pay scales'!$B$3:$AB$61,N$1,1))</f>
        <v>25440</v>
      </c>
      <c r="O97" s="2"/>
      <c r="P97" s="2"/>
      <c r="R97" s="20">
        <f t="shared" si="27"/>
        <v>150.82289</v>
      </c>
      <c r="S97" s="37">
        <f>R97/R$4</f>
        <v>5.9466916357669274E-3</v>
      </c>
      <c r="T97" s="38">
        <f t="shared" si="19"/>
        <v>167.8513181111573</v>
      </c>
      <c r="U97" s="38">
        <f t="shared" si="20"/>
        <v>167.8513181111573</v>
      </c>
      <c r="V97" s="38">
        <f t="shared" si="21"/>
        <v>164.96717266781033</v>
      </c>
      <c r="W97" s="38">
        <f t="shared" si="22"/>
        <v>160.55472747407129</v>
      </c>
      <c r="X97" s="38">
        <f t="shared" si="23"/>
        <v>157.40892759875058</v>
      </c>
      <c r="Y97" s="38">
        <f t="shared" si="24"/>
        <v>154.32259463978752</v>
      </c>
      <c r="Z97" s="38">
        <f t="shared" si="25"/>
        <v>152.79429488939545</v>
      </c>
      <c r="AA97" s="38">
        <f t="shared" si="26"/>
        <v>151.28383521391063</v>
      </c>
    </row>
    <row r="98" spans="1:27">
      <c r="A98" s="20">
        <v>1.69</v>
      </c>
      <c r="B98" s="2">
        <v>25991</v>
      </c>
      <c r="E98" s="20">
        <f>SUMIF(B:B,F98,A:A)</f>
        <v>352.25</v>
      </c>
      <c r="F98" s="2">
        <v>28226.948268749999</v>
      </c>
      <c r="G98" s="2">
        <f>IF(ISERROR(VLOOKUP($F98,'Pay scales'!$B$3:$AB$61,G$1,1)),0,VLOOKUP($F98,'Pay scales'!$B$3:$AB$61,G$1,1))</f>
        <v>28226</v>
      </c>
      <c r="H98" s="2">
        <f>IF(ISERROR(VLOOKUP($F98,'Pay scales'!$B$3:$AB$61,H$1,1)),0,VLOOKUP($F98,'Pay scales'!$B$3:$AB$61,H$1,1))</f>
        <v>28226</v>
      </c>
      <c r="I98" s="2">
        <f>IF(ISERROR(VLOOKUP($F98,'Pay scales'!$B$3:$AB$61,I$1,1)),0,VLOOKUP($F98,'Pay scales'!$B$3:$AB$61,I$1,1))</f>
        <v>27741</v>
      </c>
      <c r="J98" s="2">
        <f>IF(ISERROR(VLOOKUP($F98,'Pay scales'!$B$3:$AB$61,J$1,1)),0,VLOOKUP($F98,'Pay scales'!$B$3:$AB$61,J$1,1))</f>
        <v>26999</v>
      </c>
      <c r="K98" s="2">
        <f>IF(ISERROR(VLOOKUP($F98,'Pay scales'!$B$3:$AB$61,K$1,1)),0,VLOOKUP($F98,'Pay scales'!$B$3:$AB$61,K$1,1))</f>
        <v>26470</v>
      </c>
      <c r="L98" s="2">
        <f>IF(ISERROR(VLOOKUP($F98,'Pay scales'!$B$3:$AB$61,L$1,1)),0,VLOOKUP($F98,'Pay scales'!$B$3:$AB$61,L$1,1))</f>
        <v>25951</v>
      </c>
      <c r="M98" s="2">
        <f>IF(ISERROR(VLOOKUP($F98,'Pay scales'!$B$3:$AB$61,M$1,1)),0,VLOOKUP($F98,'Pay scales'!$B$3:$AB$61,M$1,1))</f>
        <v>25694</v>
      </c>
      <c r="N98" s="2">
        <f>IF(ISERROR(VLOOKUP($F98,'Pay scales'!$B$3:$AB$61,N$1,1)),0,VLOOKUP($F98,'Pay scales'!$B$3:$AB$61,N$1,1))</f>
        <v>25440</v>
      </c>
      <c r="O98" s="2"/>
      <c r="P98" s="2"/>
      <c r="R98" s="20">
        <f t="shared" si="27"/>
        <v>352.25</v>
      </c>
      <c r="S98" s="37">
        <f>R98/R$4</f>
        <v>1.3888622136194979E-2</v>
      </c>
      <c r="T98" s="38">
        <f t="shared" si="19"/>
        <v>392.02024841623944</v>
      </c>
      <c r="U98" s="38">
        <f t="shared" si="20"/>
        <v>392.02024841623944</v>
      </c>
      <c r="V98" s="38">
        <f t="shared" si="21"/>
        <v>385.28426668018488</v>
      </c>
      <c r="W98" s="38">
        <f t="shared" si="22"/>
        <v>374.97890905512821</v>
      </c>
      <c r="X98" s="38">
        <f t="shared" si="23"/>
        <v>367.63182794508111</v>
      </c>
      <c r="Y98" s="38">
        <f t="shared" si="24"/>
        <v>360.42363305639589</v>
      </c>
      <c r="Z98" s="38">
        <f t="shared" si="25"/>
        <v>356.85425716739377</v>
      </c>
      <c r="AA98" s="38">
        <f t="shared" si="26"/>
        <v>353.32654714480026</v>
      </c>
    </row>
    <row r="99" spans="1:27">
      <c r="A99" s="20">
        <v>265</v>
      </c>
      <c r="B99" s="2">
        <v>26064</v>
      </c>
      <c r="E99" s="20">
        <f>SUMIF(B:B,F99,A:A)</f>
        <v>126</v>
      </c>
      <c r="F99" s="2">
        <v>28497</v>
      </c>
      <c r="G99" s="2">
        <f>IF(ISERROR(VLOOKUP($F99,'Pay scales'!$B$3:$AB$61,G$1,1)),0,VLOOKUP($F99,'Pay scales'!$B$3:$AB$61,G$1,1))</f>
        <v>28226</v>
      </c>
      <c r="H99" s="2">
        <f>IF(ISERROR(VLOOKUP($F99,'Pay scales'!$B$3:$AB$61,H$1,1)),0,VLOOKUP($F99,'Pay scales'!$B$3:$AB$61,H$1,1))</f>
        <v>28226</v>
      </c>
      <c r="I99" s="2">
        <f>IF(ISERROR(VLOOKUP($F99,'Pay scales'!$B$3:$AB$61,I$1,1)),0,VLOOKUP($F99,'Pay scales'!$B$3:$AB$61,I$1,1))</f>
        <v>27741</v>
      </c>
      <c r="J99" s="2">
        <f>IF(ISERROR(VLOOKUP($F99,'Pay scales'!$B$3:$AB$61,J$1,1)),0,VLOOKUP($F99,'Pay scales'!$B$3:$AB$61,J$1,1))</f>
        <v>26999</v>
      </c>
      <c r="K99" s="2">
        <f>IF(ISERROR(VLOOKUP($F99,'Pay scales'!$B$3:$AB$61,K$1,1)),0,VLOOKUP($F99,'Pay scales'!$B$3:$AB$61,K$1,1))</f>
        <v>26470</v>
      </c>
      <c r="L99" s="2">
        <f>IF(ISERROR(VLOOKUP($F99,'Pay scales'!$B$3:$AB$61,L$1,1)),0,VLOOKUP($F99,'Pay scales'!$B$3:$AB$61,L$1,1))</f>
        <v>25951</v>
      </c>
      <c r="M99" s="2">
        <f>IF(ISERROR(VLOOKUP($F99,'Pay scales'!$B$3:$AB$61,M$1,1)),0,VLOOKUP($F99,'Pay scales'!$B$3:$AB$61,M$1,1))</f>
        <v>25694</v>
      </c>
      <c r="N99" s="2">
        <f>IF(ISERROR(VLOOKUP($F99,'Pay scales'!$B$3:$AB$61,N$1,1)),0,VLOOKUP($F99,'Pay scales'!$B$3:$AB$61,N$1,1))</f>
        <v>25440</v>
      </c>
      <c r="O99" s="2"/>
      <c r="P99" s="2"/>
      <c r="R99" s="20">
        <f t="shared" si="27"/>
        <v>126</v>
      </c>
      <c r="S99" s="37">
        <f>R99/R$4</f>
        <v>4.9679670380711628E-3</v>
      </c>
      <c r="T99" s="38">
        <f t="shared" si="19"/>
        <v>140.22583761659664</v>
      </c>
      <c r="U99" s="38">
        <f t="shared" si="20"/>
        <v>140.22583761659664</v>
      </c>
      <c r="V99" s="38">
        <f t="shared" si="21"/>
        <v>137.81637360313212</v>
      </c>
      <c r="W99" s="38">
        <f t="shared" si="22"/>
        <v>134.13014206088332</v>
      </c>
      <c r="X99" s="38">
        <f t="shared" si="23"/>
        <v>131.50208749774367</v>
      </c>
      <c r="Y99" s="38">
        <f t="shared" si="24"/>
        <v>128.92371260498476</v>
      </c>
      <c r="Z99" s="38">
        <f t="shared" si="25"/>
        <v>127.64694507620045</v>
      </c>
      <c r="AA99" s="38">
        <f t="shared" si="26"/>
        <v>126.38508144853039</v>
      </c>
    </row>
    <row r="100" spans="1:27">
      <c r="A100" s="20">
        <v>1</v>
      </c>
      <c r="B100" s="2">
        <v>26437</v>
      </c>
      <c r="E100" s="20">
        <f>SUMIF(B:B,F100,A:A)</f>
        <v>10.199999999999999</v>
      </c>
      <c r="F100" s="2">
        <v>28672</v>
      </c>
      <c r="G100" s="2">
        <f>IF(ISERROR(VLOOKUP($F100,'Pay scales'!$B$3:$AB$61,G$1,1)),0,VLOOKUP($F100,'Pay scales'!$B$3:$AB$61,G$1,1))</f>
        <v>28226</v>
      </c>
      <c r="H100" s="2">
        <f>IF(ISERROR(VLOOKUP($F100,'Pay scales'!$B$3:$AB$61,H$1,1)),0,VLOOKUP($F100,'Pay scales'!$B$3:$AB$61,H$1,1))</f>
        <v>28226</v>
      </c>
      <c r="I100" s="2">
        <f>IF(ISERROR(VLOOKUP($F100,'Pay scales'!$B$3:$AB$61,I$1,1)),0,VLOOKUP($F100,'Pay scales'!$B$3:$AB$61,I$1,1))</f>
        <v>27741</v>
      </c>
      <c r="J100" s="2">
        <f>IF(ISERROR(VLOOKUP($F100,'Pay scales'!$B$3:$AB$61,J$1,1)),0,VLOOKUP($F100,'Pay scales'!$B$3:$AB$61,J$1,1))</f>
        <v>26999</v>
      </c>
      <c r="K100" s="2">
        <f>IF(ISERROR(VLOOKUP($F100,'Pay scales'!$B$3:$AB$61,K$1,1)),0,VLOOKUP($F100,'Pay scales'!$B$3:$AB$61,K$1,1))</f>
        <v>26470</v>
      </c>
      <c r="L100" s="2">
        <f>IF(ISERROR(VLOOKUP($F100,'Pay scales'!$B$3:$AB$61,L$1,1)),0,VLOOKUP($F100,'Pay scales'!$B$3:$AB$61,L$1,1))</f>
        <v>25951</v>
      </c>
      <c r="M100" s="2">
        <f>IF(ISERROR(VLOOKUP($F100,'Pay scales'!$B$3:$AB$61,M$1,1)),0,VLOOKUP($F100,'Pay scales'!$B$3:$AB$61,M$1,1))</f>
        <v>25694</v>
      </c>
      <c r="N100" s="2">
        <f>IF(ISERROR(VLOOKUP($F100,'Pay scales'!$B$3:$AB$61,N$1,1)),0,VLOOKUP($F100,'Pay scales'!$B$3:$AB$61,N$1,1))</f>
        <v>25440</v>
      </c>
      <c r="O100" s="2"/>
      <c r="P100" s="2"/>
      <c r="R100" s="20">
        <f t="shared" si="27"/>
        <v>10.199999999999999</v>
      </c>
      <c r="S100" s="37">
        <f>R100/R$4</f>
        <v>4.021687602248084E-4</v>
      </c>
      <c r="T100" s="38">
        <f t="shared" si="19"/>
        <v>11.351615426105441</v>
      </c>
      <c r="U100" s="38">
        <f t="shared" si="20"/>
        <v>11.351615426105441</v>
      </c>
      <c r="V100" s="38">
        <f t="shared" si="21"/>
        <v>11.15656357739641</v>
      </c>
      <c r="W100" s="38">
        <f t="shared" si="22"/>
        <v>10.858154357309601</v>
      </c>
      <c r="X100" s="38">
        <f t="shared" si="23"/>
        <v>10.645407083150678</v>
      </c>
      <c r="Y100" s="38">
        <f t="shared" si="24"/>
        <v>10.436681496594003</v>
      </c>
      <c r="Z100" s="38">
        <f t="shared" si="25"/>
        <v>10.333324125216228</v>
      </c>
      <c r="AA100" s="38">
        <f t="shared" si="26"/>
        <v>10.231173260119126</v>
      </c>
    </row>
    <row r="101" spans="1:27">
      <c r="A101" s="20">
        <v>7.68</v>
      </c>
      <c r="B101" s="2">
        <v>26446</v>
      </c>
      <c r="E101" s="20">
        <f>SUMIF(B:B,F101,A:A)</f>
        <v>207.29471000000001</v>
      </c>
      <c r="F101" s="2">
        <v>29174</v>
      </c>
      <c r="G101" s="2">
        <f>IF(ISERROR(VLOOKUP($F101,'Pay scales'!$B$3:$AB$61,G$1,1)),0,VLOOKUP($F101,'Pay scales'!$B$3:$AB$61,G$1,1))</f>
        <v>29174</v>
      </c>
      <c r="H101" s="2">
        <f>IF(ISERROR(VLOOKUP($F101,'Pay scales'!$B$3:$AB$61,H$1,1)),0,VLOOKUP($F101,'Pay scales'!$B$3:$AB$61,H$1,1))</f>
        <v>29174</v>
      </c>
      <c r="I101" s="2">
        <f>IF(ISERROR(VLOOKUP($F101,'Pay scales'!$B$3:$AB$61,I$1,1)),0,VLOOKUP($F101,'Pay scales'!$B$3:$AB$61,I$1,1))</f>
        <v>28672</v>
      </c>
      <c r="J101" s="2">
        <f>IF(ISERROR(VLOOKUP($F101,'Pay scales'!$B$3:$AB$61,J$1,1)),0,VLOOKUP($F101,'Pay scales'!$B$3:$AB$61,J$1,1))</f>
        <v>27905</v>
      </c>
      <c r="K101" s="2">
        <f>IF(ISERROR(VLOOKUP($F101,'Pay scales'!$B$3:$AB$61,K$1,1)),0,VLOOKUP($F101,'Pay scales'!$B$3:$AB$61,K$1,1))</f>
        <v>27358</v>
      </c>
      <c r="L101" s="2">
        <f>IF(ISERROR(VLOOKUP($F101,'Pay scales'!$B$3:$AB$61,L$1,1)),0,VLOOKUP($F101,'Pay scales'!$B$3:$AB$61,L$1,1))</f>
        <v>26822</v>
      </c>
      <c r="M101" s="2">
        <f>IF(ISERROR(VLOOKUP($F101,'Pay scales'!$B$3:$AB$61,M$1,1)),0,VLOOKUP($F101,'Pay scales'!$B$3:$AB$61,M$1,1))</f>
        <v>26556</v>
      </c>
      <c r="N101" s="2">
        <f>IF(ISERROR(VLOOKUP($F101,'Pay scales'!$B$3:$AB$61,N$1,1)),0,VLOOKUP($F101,'Pay scales'!$B$3:$AB$61,N$1,1))</f>
        <v>26293</v>
      </c>
      <c r="O101" s="2"/>
      <c r="P101" s="2"/>
      <c r="R101" s="20">
        <f t="shared" si="27"/>
        <v>207.29471000000001</v>
      </c>
      <c r="S101" s="37">
        <f>R101/R$4</f>
        <v>8.1732800511628637E-3</v>
      </c>
      <c r="T101" s="38">
        <f t="shared" si="19"/>
        <v>238.44727221262539</v>
      </c>
      <c r="U101" s="38">
        <f t="shared" si="20"/>
        <v>238.44727221262539</v>
      </c>
      <c r="V101" s="38">
        <f t="shared" si="21"/>
        <v>234.34428562694163</v>
      </c>
      <c r="W101" s="38">
        <f t="shared" si="22"/>
        <v>228.07537982769972</v>
      </c>
      <c r="X101" s="38">
        <f t="shared" si="23"/>
        <v>223.60459563971364</v>
      </c>
      <c r="Y101" s="38">
        <f t="shared" si="24"/>
        <v>219.22371753229032</v>
      </c>
      <c r="Z101" s="38">
        <f t="shared" si="25"/>
        <v>217.049625038681</v>
      </c>
      <c r="AA101" s="38">
        <f t="shared" si="26"/>
        <v>214.90005238522517</v>
      </c>
    </row>
    <row r="102" spans="1:27">
      <c r="A102" s="20">
        <v>20</v>
      </c>
      <c r="B102" s="2">
        <v>26446</v>
      </c>
      <c r="E102" s="20">
        <f>SUMIF(B:B,F102,A:A)</f>
        <v>8.42</v>
      </c>
      <c r="F102" s="2">
        <v>29174.154281250001</v>
      </c>
      <c r="G102" s="2">
        <f>IF(ISERROR(VLOOKUP($F102,'Pay scales'!$B$3:$AB$61,G$1,1)),0,VLOOKUP($F102,'Pay scales'!$B$3:$AB$61,G$1,1))</f>
        <v>29174</v>
      </c>
      <c r="H102" s="2">
        <f>IF(ISERROR(VLOOKUP($F102,'Pay scales'!$B$3:$AB$61,H$1,1)),0,VLOOKUP($F102,'Pay scales'!$B$3:$AB$61,H$1,1))</f>
        <v>29174</v>
      </c>
      <c r="I102" s="2">
        <f>IF(ISERROR(VLOOKUP($F102,'Pay scales'!$B$3:$AB$61,I$1,1)),0,VLOOKUP($F102,'Pay scales'!$B$3:$AB$61,I$1,1))</f>
        <v>28672</v>
      </c>
      <c r="J102" s="2">
        <f>IF(ISERROR(VLOOKUP($F102,'Pay scales'!$B$3:$AB$61,J$1,1)),0,VLOOKUP($F102,'Pay scales'!$B$3:$AB$61,J$1,1))</f>
        <v>27905</v>
      </c>
      <c r="K102" s="2">
        <f>IF(ISERROR(VLOOKUP($F102,'Pay scales'!$B$3:$AB$61,K$1,1)),0,VLOOKUP($F102,'Pay scales'!$B$3:$AB$61,K$1,1))</f>
        <v>27358</v>
      </c>
      <c r="L102" s="2">
        <f>IF(ISERROR(VLOOKUP($F102,'Pay scales'!$B$3:$AB$61,L$1,1)),0,VLOOKUP($F102,'Pay scales'!$B$3:$AB$61,L$1,1))</f>
        <v>26822</v>
      </c>
      <c r="M102" s="2">
        <f>IF(ISERROR(VLOOKUP($F102,'Pay scales'!$B$3:$AB$61,M$1,1)),0,VLOOKUP($F102,'Pay scales'!$B$3:$AB$61,M$1,1))</f>
        <v>26556</v>
      </c>
      <c r="N102" s="2">
        <f>IF(ISERROR(VLOOKUP($F102,'Pay scales'!$B$3:$AB$61,N$1,1)),0,VLOOKUP($F102,'Pay scales'!$B$3:$AB$61,N$1,1))</f>
        <v>26293</v>
      </c>
      <c r="O102" s="2"/>
      <c r="P102" s="2"/>
      <c r="R102" s="20">
        <f t="shared" si="27"/>
        <v>8.42</v>
      </c>
      <c r="S102" s="37">
        <f>R102/R$4</f>
        <v>3.3198636873459677E-4</v>
      </c>
      <c r="T102" s="38">
        <f t="shared" ref="T102:T133" si="28">$S102*G102</f>
        <v>9.685370321463127</v>
      </c>
      <c r="U102" s="38">
        <f t="shared" ref="U102:U133" si="29">$S102*H102</f>
        <v>9.685370321463127</v>
      </c>
      <c r="V102" s="38">
        <f t="shared" ref="V102:V133" si="30">$S102*I102</f>
        <v>9.518713164358358</v>
      </c>
      <c r="W102" s="38">
        <f t="shared" ref="W102:W133" si="31">$S102*J102</f>
        <v>9.2640796195389221</v>
      </c>
      <c r="X102" s="38">
        <f t="shared" ref="X102:X133" si="32">$S102*K102</f>
        <v>9.0824830758410986</v>
      </c>
      <c r="Y102" s="38">
        <f t="shared" ref="Y102:Y133" si="33">$S102*L102</f>
        <v>8.9045383821993553</v>
      </c>
      <c r="Z102" s="38">
        <f t="shared" ref="Z102:Z133" si="34">$S102*M102</f>
        <v>8.8162300081159515</v>
      </c>
      <c r="AA102" s="38">
        <f t="shared" ref="AA102:AA133" si="35">$S102*N102</f>
        <v>8.7289175931387533</v>
      </c>
    </row>
    <row r="103" spans="1:27">
      <c r="A103" s="20">
        <v>14</v>
      </c>
      <c r="B103" s="2">
        <v>26446</v>
      </c>
      <c r="E103" s="20">
        <f>SUMIF(B:B,F103,A:A)</f>
        <v>13.79</v>
      </c>
      <c r="F103" s="2">
        <v>29577</v>
      </c>
      <c r="G103" s="2">
        <f>IF(ISERROR(VLOOKUP($F103,'Pay scales'!$B$3:$AB$61,G$1,1)),0,VLOOKUP($F103,'Pay scales'!$B$3:$AB$61,G$1,1))</f>
        <v>29174</v>
      </c>
      <c r="H103" s="2">
        <f>IF(ISERROR(VLOOKUP($F103,'Pay scales'!$B$3:$AB$61,H$1,1)),0,VLOOKUP($F103,'Pay scales'!$B$3:$AB$61,H$1,1))</f>
        <v>29174</v>
      </c>
      <c r="I103" s="2">
        <f>IF(ISERROR(VLOOKUP($F103,'Pay scales'!$B$3:$AB$61,I$1,1)),0,VLOOKUP($F103,'Pay scales'!$B$3:$AB$61,I$1,1))</f>
        <v>28672</v>
      </c>
      <c r="J103" s="2">
        <f>IF(ISERROR(VLOOKUP($F103,'Pay scales'!$B$3:$AB$61,J$1,1)),0,VLOOKUP($F103,'Pay scales'!$B$3:$AB$61,J$1,1))</f>
        <v>27905</v>
      </c>
      <c r="K103" s="2">
        <f>IF(ISERROR(VLOOKUP($F103,'Pay scales'!$B$3:$AB$61,K$1,1)),0,VLOOKUP($F103,'Pay scales'!$B$3:$AB$61,K$1,1))</f>
        <v>27358</v>
      </c>
      <c r="L103" s="2">
        <f>IF(ISERROR(VLOOKUP($F103,'Pay scales'!$B$3:$AB$61,L$1,1)),0,VLOOKUP($F103,'Pay scales'!$B$3:$AB$61,L$1,1))</f>
        <v>26822</v>
      </c>
      <c r="M103" s="2">
        <f>IF(ISERROR(VLOOKUP($F103,'Pay scales'!$B$3:$AB$61,M$1,1)),0,VLOOKUP($F103,'Pay scales'!$B$3:$AB$61,M$1,1))</f>
        <v>26556</v>
      </c>
      <c r="N103" s="2">
        <f>IF(ISERROR(VLOOKUP($F103,'Pay scales'!$B$3:$AB$61,N$1,1)),0,VLOOKUP($F103,'Pay scales'!$B$3:$AB$61,N$1,1))</f>
        <v>26293</v>
      </c>
      <c r="O103" s="2"/>
      <c r="P103" s="2"/>
      <c r="R103" s="20">
        <f t="shared" si="27"/>
        <v>13.79</v>
      </c>
      <c r="S103" s="37">
        <f>R103/R$4</f>
        <v>5.4371639250001065E-4</v>
      </c>
      <c r="T103" s="38">
        <f t="shared" si="28"/>
        <v>15.86238203479531</v>
      </c>
      <c r="U103" s="38">
        <f t="shared" si="29"/>
        <v>15.86238203479531</v>
      </c>
      <c r="V103" s="38">
        <f t="shared" si="30"/>
        <v>15.589436405760306</v>
      </c>
      <c r="W103" s="38">
        <f t="shared" si="31"/>
        <v>15.172405932712797</v>
      </c>
      <c r="X103" s="38">
        <f t="shared" si="32"/>
        <v>14.874993066015291</v>
      </c>
      <c r="Y103" s="38">
        <f t="shared" si="33"/>
        <v>14.583561079635286</v>
      </c>
      <c r="Z103" s="38">
        <f t="shared" si="34"/>
        <v>14.438932519230283</v>
      </c>
      <c r="AA103" s="38">
        <f t="shared" si="35"/>
        <v>14.29593510800278</v>
      </c>
    </row>
    <row r="104" spans="1:27">
      <c r="A104" s="39">
        <v>96.206919999999997</v>
      </c>
      <c r="B104" s="40">
        <v>26446</v>
      </c>
      <c r="E104" s="20">
        <f>SUMIF(B:B,F104,A:A)</f>
        <v>5</v>
      </c>
      <c r="F104" s="2">
        <v>30063</v>
      </c>
      <c r="G104" s="2">
        <f>IF(ISERROR(VLOOKUP($F104,'Pay scales'!$B$3:$AB$61,G$1,1)),0,VLOOKUP($F104,'Pay scales'!$B$3:$AB$61,G$1,1))</f>
        <v>29174</v>
      </c>
      <c r="H104" s="2">
        <f>IF(ISERROR(VLOOKUP($F104,'Pay scales'!$B$3:$AB$61,H$1,1)),0,VLOOKUP($F104,'Pay scales'!$B$3:$AB$61,H$1,1))</f>
        <v>29174</v>
      </c>
      <c r="I104" s="2">
        <f>IF(ISERROR(VLOOKUP($F104,'Pay scales'!$B$3:$AB$61,I$1,1)),0,VLOOKUP($F104,'Pay scales'!$B$3:$AB$61,I$1,1))</f>
        <v>28672</v>
      </c>
      <c r="J104" s="2">
        <f>IF(ISERROR(VLOOKUP($F104,'Pay scales'!$B$3:$AB$61,J$1,1)),0,VLOOKUP($F104,'Pay scales'!$B$3:$AB$61,J$1,1))</f>
        <v>27905</v>
      </c>
      <c r="K104" s="2">
        <f>IF(ISERROR(VLOOKUP($F104,'Pay scales'!$B$3:$AB$61,K$1,1)),0,VLOOKUP($F104,'Pay scales'!$B$3:$AB$61,K$1,1))</f>
        <v>27358</v>
      </c>
      <c r="L104" s="2">
        <f>IF(ISERROR(VLOOKUP($F104,'Pay scales'!$B$3:$AB$61,L$1,1)),0,VLOOKUP($F104,'Pay scales'!$B$3:$AB$61,L$1,1))</f>
        <v>26822</v>
      </c>
      <c r="M104" s="2">
        <f>IF(ISERROR(VLOOKUP($F104,'Pay scales'!$B$3:$AB$61,M$1,1)),0,VLOOKUP($F104,'Pay scales'!$B$3:$AB$61,M$1,1))</f>
        <v>26556</v>
      </c>
      <c r="N104" s="2">
        <f>IF(ISERROR(VLOOKUP($F104,'Pay scales'!$B$3:$AB$61,N$1,1)),0,VLOOKUP($F104,'Pay scales'!$B$3:$AB$61,N$1,1))</f>
        <v>26293</v>
      </c>
      <c r="O104" s="2"/>
      <c r="P104" s="2"/>
      <c r="R104" s="20">
        <f t="shared" si="27"/>
        <v>5</v>
      </c>
      <c r="S104" s="37">
        <f>R104/R$4</f>
        <v>1.9714154912980807E-4</v>
      </c>
      <c r="T104" s="38">
        <f t="shared" si="28"/>
        <v>5.7514075543130208</v>
      </c>
      <c r="U104" s="38">
        <f t="shared" si="29"/>
        <v>5.7514075543130208</v>
      </c>
      <c r="V104" s="38">
        <f t="shared" si="30"/>
        <v>5.652442496649857</v>
      </c>
      <c r="W104" s="38">
        <f t="shared" si="31"/>
        <v>5.5012349284672943</v>
      </c>
      <c r="X104" s="38">
        <f t="shared" si="32"/>
        <v>5.393398501093289</v>
      </c>
      <c r="Y104" s="38">
        <f t="shared" si="33"/>
        <v>5.2877306307597118</v>
      </c>
      <c r="Z104" s="38">
        <f t="shared" si="34"/>
        <v>5.2352909786911832</v>
      </c>
      <c r="AA104" s="38">
        <f t="shared" si="35"/>
        <v>5.1834427512700438</v>
      </c>
    </row>
    <row r="105" spans="1:27">
      <c r="A105" s="20">
        <v>12.69</v>
      </c>
      <c r="B105" s="2">
        <v>26511</v>
      </c>
      <c r="E105" s="20">
        <f>SUMIF(B:B,F105,A:A)</f>
        <v>9.01</v>
      </c>
      <c r="F105" s="2">
        <v>30094.17778125</v>
      </c>
      <c r="G105" s="2">
        <f>IF(ISERROR(VLOOKUP($F105,'Pay scales'!$B$3:$AB$61,G$1,1)),0,VLOOKUP($F105,'Pay scales'!$B$3:$AB$61,G$1,1))</f>
        <v>29174</v>
      </c>
      <c r="H105" s="2">
        <f>IF(ISERROR(VLOOKUP($F105,'Pay scales'!$B$3:$AB$61,H$1,1)),0,VLOOKUP($F105,'Pay scales'!$B$3:$AB$61,H$1,1))</f>
        <v>29174</v>
      </c>
      <c r="I105" s="2">
        <f>IF(ISERROR(VLOOKUP($F105,'Pay scales'!$B$3:$AB$61,I$1,1)),0,VLOOKUP($F105,'Pay scales'!$B$3:$AB$61,I$1,1))</f>
        <v>28672</v>
      </c>
      <c r="J105" s="2">
        <f>IF(ISERROR(VLOOKUP($F105,'Pay scales'!$B$3:$AB$61,J$1,1)),0,VLOOKUP($F105,'Pay scales'!$B$3:$AB$61,J$1,1))</f>
        <v>27905</v>
      </c>
      <c r="K105" s="2">
        <f>IF(ISERROR(VLOOKUP($F105,'Pay scales'!$B$3:$AB$61,K$1,1)),0,VLOOKUP($F105,'Pay scales'!$B$3:$AB$61,K$1,1))</f>
        <v>27358</v>
      </c>
      <c r="L105" s="2">
        <f>IF(ISERROR(VLOOKUP($F105,'Pay scales'!$B$3:$AB$61,L$1,1)),0,VLOOKUP($F105,'Pay scales'!$B$3:$AB$61,L$1,1))</f>
        <v>26822</v>
      </c>
      <c r="M105" s="2">
        <f>IF(ISERROR(VLOOKUP($F105,'Pay scales'!$B$3:$AB$61,M$1,1)),0,VLOOKUP($F105,'Pay scales'!$B$3:$AB$61,M$1,1))</f>
        <v>26556</v>
      </c>
      <c r="N105" s="2">
        <f>IF(ISERROR(VLOOKUP($F105,'Pay scales'!$B$3:$AB$61,N$1,1)),0,VLOOKUP($F105,'Pay scales'!$B$3:$AB$61,N$1,1))</f>
        <v>26293</v>
      </c>
      <c r="O105" s="2"/>
      <c r="P105" s="2"/>
      <c r="R105" s="20">
        <f t="shared" si="27"/>
        <v>9.01</v>
      </c>
      <c r="S105" s="37">
        <f>R105/R$4</f>
        <v>3.552490715319141E-4</v>
      </c>
      <c r="T105" s="38">
        <f t="shared" si="28"/>
        <v>10.364036412872062</v>
      </c>
      <c r="U105" s="38">
        <f t="shared" si="29"/>
        <v>10.364036412872062</v>
      </c>
      <c r="V105" s="38">
        <f t="shared" si="30"/>
        <v>10.18570137896304</v>
      </c>
      <c r="W105" s="38">
        <f t="shared" si="31"/>
        <v>9.9132253410980624</v>
      </c>
      <c r="X105" s="38">
        <f t="shared" si="32"/>
        <v>9.7189040989701052</v>
      </c>
      <c r="Y105" s="38">
        <f t="shared" si="33"/>
        <v>9.5284905966290001</v>
      </c>
      <c r="Z105" s="38">
        <f t="shared" si="34"/>
        <v>9.4339943436015101</v>
      </c>
      <c r="AA105" s="38">
        <f t="shared" si="35"/>
        <v>9.3405638377886167</v>
      </c>
    </row>
    <row r="106" spans="1:27">
      <c r="A106" s="20">
        <v>4.78</v>
      </c>
      <c r="B106" s="2">
        <v>26975</v>
      </c>
      <c r="E106" s="20">
        <f>SUMIF(B:B,F106,A:A)</f>
        <v>667.80838378378371</v>
      </c>
      <c r="F106" s="2">
        <v>30095</v>
      </c>
      <c r="G106" s="2">
        <f>IF(ISERROR(VLOOKUP($F106,'Pay scales'!$B$3:$AB$61,G$1,1)),0,VLOOKUP($F106,'Pay scales'!$B$3:$AB$61,G$1,1))</f>
        <v>30095</v>
      </c>
      <c r="H106" s="2">
        <f>IF(ISERROR(VLOOKUP($F106,'Pay scales'!$B$3:$AB$61,H$1,1)),0,VLOOKUP($F106,'Pay scales'!$B$3:$AB$61,H$1,1))</f>
        <v>30095</v>
      </c>
      <c r="I106" s="2">
        <f>IF(ISERROR(VLOOKUP($F106,'Pay scales'!$B$3:$AB$61,I$1,1)),0,VLOOKUP($F106,'Pay scales'!$B$3:$AB$61,I$1,1))</f>
        <v>29577</v>
      </c>
      <c r="J106" s="2">
        <f>IF(ISERROR(VLOOKUP($F106,'Pay scales'!$B$3:$AB$61,J$1,1)),0,VLOOKUP($F106,'Pay scales'!$B$3:$AB$61,J$1,1))</f>
        <v>28785</v>
      </c>
      <c r="K106" s="2">
        <f>IF(ISERROR(VLOOKUP($F106,'Pay scales'!$B$3:$AB$61,K$1,1)),0,VLOOKUP($F106,'Pay scales'!$B$3:$AB$61,K$1,1))</f>
        <v>28221</v>
      </c>
      <c r="L106" s="2">
        <f>IF(ISERROR(VLOOKUP($F106,'Pay scales'!$B$3:$AB$61,L$1,1)),0,VLOOKUP($F106,'Pay scales'!$B$3:$AB$61,L$1,1))</f>
        <v>27668</v>
      </c>
      <c r="M106" s="2">
        <f>IF(ISERROR(VLOOKUP($F106,'Pay scales'!$B$3:$AB$61,M$1,1)),0,VLOOKUP($F106,'Pay scales'!$B$3:$AB$61,M$1,1))</f>
        <v>27394</v>
      </c>
      <c r="N106" s="2">
        <f>IF(ISERROR(VLOOKUP($F106,'Pay scales'!$B$3:$AB$61,N$1,1)),0,VLOOKUP($F106,'Pay scales'!$B$3:$AB$61,N$1,1))</f>
        <v>27123</v>
      </c>
      <c r="O106" s="2"/>
      <c r="P106" s="2"/>
      <c r="R106" s="20">
        <f t="shared" si="27"/>
        <v>667.80838378378371</v>
      </c>
      <c r="S106" s="37">
        <f>R106/R$4</f>
        <v>2.6330555860201704E-2</v>
      </c>
      <c r="T106" s="38">
        <f t="shared" si="28"/>
        <v>792.41807861277027</v>
      </c>
      <c r="U106" s="38">
        <f t="shared" si="29"/>
        <v>792.41807861277027</v>
      </c>
      <c r="V106" s="38">
        <f t="shared" si="30"/>
        <v>778.7788506771858</v>
      </c>
      <c r="W106" s="38">
        <f t="shared" si="31"/>
        <v>757.92505043590609</v>
      </c>
      <c r="X106" s="38">
        <f t="shared" si="32"/>
        <v>743.07461693075231</v>
      </c>
      <c r="Y106" s="38">
        <f t="shared" si="33"/>
        <v>728.51381954006069</v>
      </c>
      <c r="Z106" s="38">
        <f t="shared" si="34"/>
        <v>721.29924723436545</v>
      </c>
      <c r="AA106" s="38">
        <f t="shared" si="35"/>
        <v>714.16366659625078</v>
      </c>
    </row>
    <row r="107" spans="1:27">
      <c r="A107" s="20">
        <v>7</v>
      </c>
      <c r="B107" s="2">
        <v>27009</v>
      </c>
      <c r="E107" s="20">
        <f>SUMIF(B:B,F107,A:A)</f>
        <v>7.21</v>
      </c>
      <c r="F107" s="2">
        <v>30451</v>
      </c>
      <c r="G107" s="2">
        <f>IF(ISERROR(VLOOKUP($F107,'Pay scales'!$B$3:$AB$61,G$1,1)),0,VLOOKUP($F107,'Pay scales'!$B$3:$AB$61,G$1,1))</f>
        <v>30095</v>
      </c>
      <c r="H107" s="2">
        <f>IF(ISERROR(VLOOKUP($F107,'Pay scales'!$B$3:$AB$61,H$1,1)),0,VLOOKUP($F107,'Pay scales'!$B$3:$AB$61,H$1,1))</f>
        <v>30095</v>
      </c>
      <c r="I107" s="2">
        <f>IF(ISERROR(VLOOKUP($F107,'Pay scales'!$B$3:$AB$61,I$1,1)),0,VLOOKUP($F107,'Pay scales'!$B$3:$AB$61,I$1,1))</f>
        <v>29577</v>
      </c>
      <c r="J107" s="2">
        <f>IF(ISERROR(VLOOKUP($F107,'Pay scales'!$B$3:$AB$61,J$1,1)),0,VLOOKUP($F107,'Pay scales'!$B$3:$AB$61,J$1,1))</f>
        <v>28785</v>
      </c>
      <c r="K107" s="2">
        <f>IF(ISERROR(VLOOKUP($F107,'Pay scales'!$B$3:$AB$61,K$1,1)),0,VLOOKUP($F107,'Pay scales'!$B$3:$AB$61,K$1,1))</f>
        <v>28221</v>
      </c>
      <c r="L107" s="2">
        <f>IF(ISERROR(VLOOKUP($F107,'Pay scales'!$B$3:$AB$61,L$1,1)),0,VLOOKUP($F107,'Pay scales'!$B$3:$AB$61,L$1,1))</f>
        <v>27668</v>
      </c>
      <c r="M107" s="2">
        <f>IF(ISERROR(VLOOKUP($F107,'Pay scales'!$B$3:$AB$61,M$1,1)),0,VLOOKUP($F107,'Pay scales'!$B$3:$AB$61,M$1,1))</f>
        <v>27394</v>
      </c>
      <c r="N107" s="2">
        <f>IF(ISERROR(VLOOKUP($F107,'Pay scales'!$B$3:$AB$61,N$1,1)),0,VLOOKUP($F107,'Pay scales'!$B$3:$AB$61,N$1,1))</f>
        <v>27123</v>
      </c>
      <c r="O107" s="2"/>
      <c r="P107" s="2"/>
      <c r="R107" s="20">
        <f t="shared" si="27"/>
        <v>7.21</v>
      </c>
      <c r="S107" s="37">
        <f>R107/R$4</f>
        <v>2.8427811384518323E-4</v>
      </c>
      <c r="T107" s="38">
        <f t="shared" si="28"/>
        <v>8.5553498361707891</v>
      </c>
      <c r="U107" s="38">
        <f t="shared" si="29"/>
        <v>8.5553498361707891</v>
      </c>
      <c r="V107" s="38">
        <f t="shared" si="30"/>
        <v>8.4080937731989849</v>
      </c>
      <c r="W107" s="38">
        <f t="shared" si="31"/>
        <v>8.1829455070335992</v>
      </c>
      <c r="X107" s="38">
        <f t="shared" si="32"/>
        <v>8.0226126508249163</v>
      </c>
      <c r="Y107" s="38">
        <f t="shared" si="33"/>
        <v>7.8654068538685298</v>
      </c>
      <c r="Z107" s="38">
        <f t="shared" si="34"/>
        <v>7.7875146506749493</v>
      </c>
      <c r="AA107" s="38">
        <f t="shared" si="35"/>
        <v>7.7104752818229052</v>
      </c>
    </row>
    <row r="108" spans="1:27">
      <c r="A108" s="20">
        <v>168.96</v>
      </c>
      <c r="B108" s="2">
        <v>27041</v>
      </c>
      <c r="E108" s="20">
        <f>SUMIF(B:B,F108,A:A)</f>
        <v>30</v>
      </c>
      <c r="F108" s="2">
        <v>30606</v>
      </c>
      <c r="G108" s="2">
        <f>IF(ISERROR(VLOOKUP($F108,'Pay scales'!$B$3:$AB$61,G$1,1)),0,VLOOKUP($F108,'Pay scales'!$B$3:$AB$61,G$1,1))</f>
        <v>30095</v>
      </c>
      <c r="H108" s="2">
        <f>IF(ISERROR(VLOOKUP($F108,'Pay scales'!$B$3:$AB$61,H$1,1)),0,VLOOKUP($F108,'Pay scales'!$B$3:$AB$61,H$1,1))</f>
        <v>30095</v>
      </c>
      <c r="I108" s="2">
        <f>IF(ISERROR(VLOOKUP($F108,'Pay scales'!$B$3:$AB$61,I$1,1)),0,VLOOKUP($F108,'Pay scales'!$B$3:$AB$61,I$1,1))</f>
        <v>29577</v>
      </c>
      <c r="J108" s="2">
        <f>IF(ISERROR(VLOOKUP($F108,'Pay scales'!$B$3:$AB$61,J$1,1)),0,VLOOKUP($F108,'Pay scales'!$B$3:$AB$61,J$1,1))</f>
        <v>28785</v>
      </c>
      <c r="K108" s="2">
        <f>IF(ISERROR(VLOOKUP($F108,'Pay scales'!$B$3:$AB$61,K$1,1)),0,VLOOKUP($F108,'Pay scales'!$B$3:$AB$61,K$1,1))</f>
        <v>28221</v>
      </c>
      <c r="L108" s="2">
        <f>IF(ISERROR(VLOOKUP($F108,'Pay scales'!$B$3:$AB$61,L$1,1)),0,VLOOKUP($F108,'Pay scales'!$B$3:$AB$61,L$1,1))</f>
        <v>27668</v>
      </c>
      <c r="M108" s="2">
        <f>IF(ISERROR(VLOOKUP($F108,'Pay scales'!$B$3:$AB$61,M$1,1)),0,VLOOKUP($F108,'Pay scales'!$B$3:$AB$61,M$1,1))</f>
        <v>27394</v>
      </c>
      <c r="N108" s="2">
        <f>IF(ISERROR(VLOOKUP($F108,'Pay scales'!$B$3:$AB$61,N$1,1)),0,VLOOKUP($F108,'Pay scales'!$B$3:$AB$61,N$1,1))</f>
        <v>27123</v>
      </c>
      <c r="O108" s="2"/>
      <c r="P108" s="2"/>
      <c r="R108" s="20">
        <f t="shared" si="27"/>
        <v>30</v>
      </c>
      <c r="S108" s="37">
        <f>R108/R$4</f>
        <v>1.1828492947788484E-3</v>
      </c>
      <c r="T108" s="38">
        <f t="shared" si="28"/>
        <v>35.597849526369444</v>
      </c>
      <c r="U108" s="38">
        <f t="shared" si="29"/>
        <v>35.597849526369444</v>
      </c>
      <c r="V108" s="38">
        <f t="shared" si="30"/>
        <v>34.985133591674</v>
      </c>
      <c r="W108" s="38">
        <f t="shared" si="31"/>
        <v>34.048316950209149</v>
      </c>
      <c r="X108" s="38">
        <f t="shared" si="32"/>
        <v>33.381189947953878</v>
      </c>
      <c r="Y108" s="38">
        <f t="shared" si="33"/>
        <v>32.727074287941178</v>
      </c>
      <c r="Z108" s="38">
        <f t="shared" si="34"/>
        <v>32.402973581171771</v>
      </c>
      <c r="AA108" s="38">
        <f t="shared" si="35"/>
        <v>32.082421422286707</v>
      </c>
    </row>
    <row r="109" spans="1:27">
      <c r="A109" s="20">
        <v>1</v>
      </c>
      <c r="B109" s="2">
        <v>27202</v>
      </c>
      <c r="E109" s="20">
        <f>SUMIF(B:B,F109,A:A)</f>
        <v>12.55</v>
      </c>
      <c r="F109" s="2">
        <v>30983.882325000002</v>
      </c>
      <c r="G109" s="2">
        <f>IF(ISERROR(VLOOKUP($F109,'Pay scales'!$B$3:$AB$61,G$1,1)),0,VLOOKUP($F109,'Pay scales'!$B$3:$AB$61,G$1,1))</f>
        <v>30095</v>
      </c>
      <c r="H109" s="2">
        <f>IF(ISERROR(VLOOKUP($F109,'Pay scales'!$B$3:$AB$61,H$1,1)),0,VLOOKUP($F109,'Pay scales'!$B$3:$AB$61,H$1,1))</f>
        <v>30095</v>
      </c>
      <c r="I109" s="2">
        <f>IF(ISERROR(VLOOKUP($F109,'Pay scales'!$B$3:$AB$61,I$1,1)),0,VLOOKUP($F109,'Pay scales'!$B$3:$AB$61,I$1,1))</f>
        <v>29577</v>
      </c>
      <c r="J109" s="2">
        <f>IF(ISERROR(VLOOKUP($F109,'Pay scales'!$B$3:$AB$61,J$1,1)),0,VLOOKUP($F109,'Pay scales'!$B$3:$AB$61,J$1,1))</f>
        <v>28785</v>
      </c>
      <c r="K109" s="2">
        <f>IF(ISERROR(VLOOKUP($F109,'Pay scales'!$B$3:$AB$61,K$1,1)),0,VLOOKUP($F109,'Pay scales'!$B$3:$AB$61,K$1,1))</f>
        <v>28221</v>
      </c>
      <c r="L109" s="2">
        <f>IF(ISERROR(VLOOKUP($F109,'Pay scales'!$B$3:$AB$61,L$1,1)),0,VLOOKUP($F109,'Pay scales'!$B$3:$AB$61,L$1,1))</f>
        <v>27668</v>
      </c>
      <c r="M109" s="2">
        <f>IF(ISERROR(VLOOKUP($F109,'Pay scales'!$B$3:$AB$61,M$1,1)),0,VLOOKUP($F109,'Pay scales'!$B$3:$AB$61,M$1,1))</f>
        <v>27394</v>
      </c>
      <c r="N109" s="2">
        <f>IF(ISERROR(VLOOKUP($F109,'Pay scales'!$B$3:$AB$61,N$1,1)),0,VLOOKUP($F109,'Pay scales'!$B$3:$AB$61,N$1,1))</f>
        <v>27123</v>
      </c>
      <c r="O109" s="2"/>
      <c r="P109" s="2"/>
      <c r="R109" s="20">
        <f t="shared" si="27"/>
        <v>12.55</v>
      </c>
      <c r="S109" s="37">
        <f>R109/R$4</f>
        <v>4.9482528831581822E-4</v>
      </c>
      <c r="T109" s="38">
        <f t="shared" si="28"/>
        <v>14.89176705186455</v>
      </c>
      <c r="U109" s="38">
        <f t="shared" si="29"/>
        <v>14.89176705186455</v>
      </c>
      <c r="V109" s="38">
        <f t="shared" si="30"/>
        <v>14.635447552516956</v>
      </c>
      <c r="W109" s="38">
        <f t="shared" si="31"/>
        <v>14.243545924170828</v>
      </c>
      <c r="X109" s="38">
        <f t="shared" si="32"/>
        <v>13.964464461560706</v>
      </c>
      <c r="Y109" s="38">
        <f t="shared" si="33"/>
        <v>13.690826077122059</v>
      </c>
      <c r="Z109" s="38">
        <f t="shared" si="34"/>
        <v>13.555243948123524</v>
      </c>
      <c r="AA109" s="38">
        <f t="shared" si="35"/>
        <v>13.421146294989937</v>
      </c>
    </row>
    <row r="110" spans="1:27">
      <c r="A110" s="20">
        <v>26</v>
      </c>
      <c r="B110" s="2">
        <v>27498</v>
      </c>
      <c r="E110" s="20">
        <f>SUMIF(B:B,F110,A:A)</f>
        <v>64.418930000000003</v>
      </c>
      <c r="F110" s="2">
        <v>30984</v>
      </c>
      <c r="G110" s="2">
        <f>IF(ISERROR(VLOOKUP($F110,'Pay scales'!$B$3:$AB$61,G$1,1)),0,VLOOKUP($F110,'Pay scales'!$B$3:$AB$61,G$1,1))</f>
        <v>30984</v>
      </c>
      <c r="H110" s="2">
        <f>IF(ISERROR(VLOOKUP($F110,'Pay scales'!$B$3:$AB$61,H$1,1)),0,VLOOKUP($F110,'Pay scales'!$B$3:$AB$61,H$1,1))</f>
        <v>30984</v>
      </c>
      <c r="I110" s="2">
        <f>IF(ISERROR(VLOOKUP($F110,'Pay scales'!$B$3:$AB$61,I$1,1)),0,VLOOKUP($F110,'Pay scales'!$B$3:$AB$61,I$1,1))</f>
        <v>30451</v>
      </c>
      <c r="J110" s="2">
        <f>IF(ISERROR(VLOOKUP($F110,'Pay scales'!$B$3:$AB$61,J$1,1)),0,VLOOKUP($F110,'Pay scales'!$B$3:$AB$61,J$1,1))</f>
        <v>29636</v>
      </c>
      <c r="K110" s="2">
        <f>IF(ISERROR(VLOOKUP($F110,'Pay scales'!$B$3:$AB$61,K$1,1)),0,VLOOKUP($F110,'Pay scales'!$B$3:$AB$61,K$1,1))</f>
        <v>29055</v>
      </c>
      <c r="L110" s="2">
        <f>IF(ISERROR(VLOOKUP($F110,'Pay scales'!$B$3:$AB$61,L$1,1)),0,VLOOKUP($F110,'Pay scales'!$B$3:$AB$61,L$1,1))</f>
        <v>28485</v>
      </c>
      <c r="M110" s="2">
        <f>IF(ISERROR(VLOOKUP($F110,'Pay scales'!$B$3:$AB$61,M$1,1)),0,VLOOKUP($F110,'Pay scales'!$B$3:$AB$61,M$1,1))</f>
        <v>28203</v>
      </c>
      <c r="N110" s="2">
        <f>IF(ISERROR(VLOOKUP($F110,'Pay scales'!$B$3:$AB$61,N$1,1)),0,VLOOKUP($F110,'Pay scales'!$B$3:$AB$61,N$1,1))</f>
        <v>27924</v>
      </c>
      <c r="O110" s="2"/>
      <c r="P110" s="2"/>
      <c r="R110" s="20">
        <f t="shared" si="27"/>
        <v>64.418930000000003</v>
      </c>
      <c r="S110" s="37">
        <f>R110/R$4</f>
        <v>2.5399295306969332E-3</v>
      </c>
      <c r="T110" s="38">
        <f t="shared" si="28"/>
        <v>78.697176579113773</v>
      </c>
      <c r="U110" s="38">
        <f t="shared" si="29"/>
        <v>78.697176579113773</v>
      </c>
      <c r="V110" s="38">
        <f t="shared" si="30"/>
        <v>77.343394139252311</v>
      </c>
      <c r="W110" s="38">
        <f t="shared" si="31"/>
        <v>75.27335157173431</v>
      </c>
      <c r="X110" s="38">
        <f t="shared" si="32"/>
        <v>73.797652514399402</v>
      </c>
      <c r="Y110" s="38">
        <f t="shared" si="33"/>
        <v>72.349892681902148</v>
      </c>
      <c r="Z110" s="38">
        <f t="shared" si="34"/>
        <v>71.633632554245608</v>
      </c>
      <c r="AA110" s="38">
        <f t="shared" si="35"/>
        <v>70.924992215181163</v>
      </c>
    </row>
    <row r="111" spans="1:27">
      <c r="A111" s="20">
        <v>36.409999999999997</v>
      </c>
      <c r="B111" s="2">
        <v>27514</v>
      </c>
      <c r="E111" s="20">
        <f>SUMIF(B:B,F111,A:A)</f>
        <v>230</v>
      </c>
      <c r="F111" s="2">
        <v>31155</v>
      </c>
      <c r="G111" s="2">
        <f>IF(ISERROR(VLOOKUP($F111,'Pay scales'!$B$3:$AB$61,G$1,1)),0,VLOOKUP($F111,'Pay scales'!$B$3:$AB$61,G$1,1))</f>
        <v>30984</v>
      </c>
      <c r="H111" s="2">
        <f>IF(ISERROR(VLOOKUP($F111,'Pay scales'!$B$3:$AB$61,H$1,1)),0,VLOOKUP($F111,'Pay scales'!$B$3:$AB$61,H$1,1))</f>
        <v>30984</v>
      </c>
      <c r="I111" s="2">
        <f>IF(ISERROR(VLOOKUP($F111,'Pay scales'!$B$3:$AB$61,I$1,1)),0,VLOOKUP($F111,'Pay scales'!$B$3:$AB$61,I$1,1))</f>
        <v>30451</v>
      </c>
      <c r="J111" s="2">
        <f>IF(ISERROR(VLOOKUP($F111,'Pay scales'!$B$3:$AB$61,J$1,1)),0,VLOOKUP($F111,'Pay scales'!$B$3:$AB$61,J$1,1))</f>
        <v>29636</v>
      </c>
      <c r="K111" s="2">
        <f>IF(ISERROR(VLOOKUP($F111,'Pay scales'!$B$3:$AB$61,K$1,1)),0,VLOOKUP($F111,'Pay scales'!$B$3:$AB$61,K$1,1))</f>
        <v>29055</v>
      </c>
      <c r="L111" s="2">
        <f>IF(ISERROR(VLOOKUP($F111,'Pay scales'!$B$3:$AB$61,L$1,1)),0,VLOOKUP($F111,'Pay scales'!$B$3:$AB$61,L$1,1))</f>
        <v>28485</v>
      </c>
      <c r="M111" s="2">
        <f>IF(ISERROR(VLOOKUP($F111,'Pay scales'!$B$3:$AB$61,M$1,1)),0,VLOOKUP($F111,'Pay scales'!$B$3:$AB$61,M$1,1))</f>
        <v>28203</v>
      </c>
      <c r="N111" s="2">
        <f>IF(ISERROR(VLOOKUP($F111,'Pay scales'!$B$3:$AB$61,N$1,1)),0,VLOOKUP($F111,'Pay scales'!$B$3:$AB$61,N$1,1))</f>
        <v>27924</v>
      </c>
      <c r="O111" s="2"/>
      <c r="P111" s="2"/>
      <c r="R111" s="20">
        <f t="shared" si="27"/>
        <v>230</v>
      </c>
      <c r="S111" s="37">
        <f>R111/R$4</f>
        <v>9.0685112599711709E-3</v>
      </c>
      <c r="T111" s="38">
        <f t="shared" si="28"/>
        <v>280.97875287894675</v>
      </c>
      <c r="U111" s="38">
        <f t="shared" si="29"/>
        <v>280.97875287894675</v>
      </c>
      <c r="V111" s="38">
        <f t="shared" si="30"/>
        <v>276.1452363773821</v>
      </c>
      <c r="W111" s="38">
        <f t="shared" si="31"/>
        <v>268.75439970050564</v>
      </c>
      <c r="X111" s="38">
        <f t="shared" si="32"/>
        <v>263.48559465846239</v>
      </c>
      <c r="Y111" s="38">
        <f t="shared" si="33"/>
        <v>258.3165432402788</v>
      </c>
      <c r="Z111" s="38">
        <f t="shared" si="34"/>
        <v>255.75922306496693</v>
      </c>
      <c r="AA111" s="38">
        <f t="shared" si="35"/>
        <v>253.22910842343498</v>
      </c>
    </row>
    <row r="112" spans="1:27">
      <c r="A112" s="20">
        <v>12</v>
      </c>
      <c r="B112" s="2">
        <v>27514</v>
      </c>
      <c r="E112" s="20">
        <f>SUMIF(B:B,F112,A:A)</f>
        <v>7.08</v>
      </c>
      <c r="F112" s="2">
        <v>31346</v>
      </c>
      <c r="G112" s="2">
        <f>IF(ISERROR(VLOOKUP($F112,'Pay scales'!$B$3:$AB$61,G$1,1)),0,VLOOKUP($F112,'Pay scales'!$B$3:$AB$61,G$1,1))</f>
        <v>30984</v>
      </c>
      <c r="H112" s="2">
        <f>IF(ISERROR(VLOOKUP($F112,'Pay scales'!$B$3:$AB$61,H$1,1)),0,VLOOKUP($F112,'Pay scales'!$B$3:$AB$61,H$1,1))</f>
        <v>30984</v>
      </c>
      <c r="I112" s="2">
        <f>IF(ISERROR(VLOOKUP($F112,'Pay scales'!$B$3:$AB$61,I$1,1)),0,VLOOKUP($F112,'Pay scales'!$B$3:$AB$61,I$1,1))</f>
        <v>30451</v>
      </c>
      <c r="J112" s="2">
        <f>IF(ISERROR(VLOOKUP($F112,'Pay scales'!$B$3:$AB$61,J$1,1)),0,VLOOKUP($F112,'Pay scales'!$B$3:$AB$61,J$1,1))</f>
        <v>29636</v>
      </c>
      <c r="K112" s="2">
        <f>IF(ISERROR(VLOOKUP($F112,'Pay scales'!$B$3:$AB$61,K$1,1)),0,VLOOKUP($F112,'Pay scales'!$B$3:$AB$61,K$1,1))</f>
        <v>29055</v>
      </c>
      <c r="L112" s="2">
        <f>IF(ISERROR(VLOOKUP($F112,'Pay scales'!$B$3:$AB$61,L$1,1)),0,VLOOKUP($F112,'Pay scales'!$B$3:$AB$61,L$1,1))</f>
        <v>28485</v>
      </c>
      <c r="M112" s="2">
        <f>IF(ISERROR(VLOOKUP($F112,'Pay scales'!$B$3:$AB$61,M$1,1)),0,VLOOKUP($F112,'Pay scales'!$B$3:$AB$61,M$1,1))</f>
        <v>28203</v>
      </c>
      <c r="N112" s="2">
        <f>IF(ISERROR(VLOOKUP($F112,'Pay scales'!$B$3:$AB$61,N$1,1)),0,VLOOKUP($F112,'Pay scales'!$B$3:$AB$61,N$1,1))</f>
        <v>27924</v>
      </c>
      <c r="O112" s="2"/>
      <c r="P112" s="2"/>
      <c r="R112" s="20">
        <f t="shared" si="27"/>
        <v>7.08</v>
      </c>
      <c r="S112" s="37">
        <f>R112/R$4</f>
        <v>2.7915243356780824E-4</v>
      </c>
      <c r="T112" s="38">
        <f t="shared" si="28"/>
        <v>8.6492590016649711</v>
      </c>
      <c r="U112" s="38">
        <f t="shared" si="29"/>
        <v>8.6492590016649711</v>
      </c>
      <c r="V112" s="38">
        <f t="shared" si="30"/>
        <v>8.5004707545733282</v>
      </c>
      <c r="W112" s="38">
        <f t="shared" si="31"/>
        <v>8.2729615212155654</v>
      </c>
      <c r="X112" s="38">
        <f t="shared" si="32"/>
        <v>8.1107739573126683</v>
      </c>
      <c r="Y112" s="38">
        <f t="shared" si="33"/>
        <v>7.9516570701790181</v>
      </c>
      <c r="Z112" s="38">
        <f t="shared" si="34"/>
        <v>7.8729360839128955</v>
      </c>
      <c r="AA112" s="38">
        <f t="shared" si="35"/>
        <v>7.7950525549474774</v>
      </c>
    </row>
    <row r="113" spans="1:27">
      <c r="A113" s="20">
        <v>8</v>
      </c>
      <c r="B113" s="2">
        <v>27514</v>
      </c>
      <c r="E113" s="20">
        <f>SUMIF(B:B,F113,A:A)</f>
        <v>120.96</v>
      </c>
      <c r="F113" s="2">
        <v>31894.496493750001</v>
      </c>
      <c r="G113" s="2">
        <f>IF(ISERROR(VLOOKUP($F113,'Pay scales'!$B$3:$AB$61,G$1,1)),0,VLOOKUP($F113,'Pay scales'!$B$3:$AB$61,G$1,1))</f>
        <v>30984</v>
      </c>
      <c r="H113" s="2">
        <f>IF(ISERROR(VLOOKUP($F113,'Pay scales'!$B$3:$AB$61,H$1,1)),0,VLOOKUP($F113,'Pay scales'!$B$3:$AB$61,H$1,1))</f>
        <v>30984</v>
      </c>
      <c r="I113" s="2">
        <f>IF(ISERROR(VLOOKUP($F113,'Pay scales'!$B$3:$AB$61,I$1,1)),0,VLOOKUP($F113,'Pay scales'!$B$3:$AB$61,I$1,1))</f>
        <v>30451</v>
      </c>
      <c r="J113" s="2">
        <f>IF(ISERROR(VLOOKUP($F113,'Pay scales'!$B$3:$AB$61,J$1,1)),0,VLOOKUP($F113,'Pay scales'!$B$3:$AB$61,J$1,1))</f>
        <v>29636</v>
      </c>
      <c r="K113" s="2">
        <f>IF(ISERROR(VLOOKUP($F113,'Pay scales'!$B$3:$AB$61,K$1,1)),0,VLOOKUP($F113,'Pay scales'!$B$3:$AB$61,K$1,1))</f>
        <v>29055</v>
      </c>
      <c r="L113" s="2">
        <f>IF(ISERROR(VLOOKUP($F113,'Pay scales'!$B$3:$AB$61,L$1,1)),0,VLOOKUP($F113,'Pay scales'!$B$3:$AB$61,L$1,1))</f>
        <v>28485</v>
      </c>
      <c r="M113" s="2">
        <f>IF(ISERROR(VLOOKUP($F113,'Pay scales'!$B$3:$AB$61,M$1,1)),0,VLOOKUP($F113,'Pay scales'!$B$3:$AB$61,M$1,1))</f>
        <v>28203</v>
      </c>
      <c r="N113" s="2">
        <f>IF(ISERROR(VLOOKUP($F113,'Pay scales'!$B$3:$AB$61,N$1,1)),0,VLOOKUP($F113,'Pay scales'!$B$3:$AB$61,N$1,1))</f>
        <v>27924</v>
      </c>
      <c r="O113" s="2"/>
      <c r="P113" s="2"/>
      <c r="R113" s="20">
        <f t="shared" si="27"/>
        <v>120.96</v>
      </c>
      <c r="S113" s="37">
        <f>R113/R$4</f>
        <v>4.7692483565483163E-3</v>
      </c>
      <c r="T113" s="38">
        <f t="shared" si="28"/>
        <v>147.77039107929303</v>
      </c>
      <c r="U113" s="38">
        <f t="shared" si="29"/>
        <v>147.77039107929303</v>
      </c>
      <c r="V113" s="38">
        <f t="shared" si="30"/>
        <v>145.22838170525279</v>
      </c>
      <c r="W113" s="38">
        <f t="shared" si="31"/>
        <v>141.34144429466591</v>
      </c>
      <c r="X113" s="38">
        <f t="shared" si="32"/>
        <v>138.57051099951133</v>
      </c>
      <c r="Y113" s="38">
        <f t="shared" si="33"/>
        <v>135.8520394362788</v>
      </c>
      <c r="Z113" s="38">
        <f t="shared" si="34"/>
        <v>134.50711139973217</v>
      </c>
      <c r="AA113" s="38">
        <f t="shared" si="35"/>
        <v>133.17649110825519</v>
      </c>
    </row>
    <row r="114" spans="1:27">
      <c r="A114" s="39">
        <v>70.912139999999994</v>
      </c>
      <c r="B114" s="40">
        <v>27514</v>
      </c>
      <c r="E114" s="20">
        <f>SUMIF(B:B,F114,A:A)</f>
        <v>32.861869999999996</v>
      </c>
      <c r="F114" s="2">
        <v>31895</v>
      </c>
      <c r="G114" s="2">
        <f>IF(ISERROR(VLOOKUP($F114,'Pay scales'!$B$3:$AB$61,G$1,1)),0,VLOOKUP($F114,'Pay scales'!$B$3:$AB$61,G$1,1))</f>
        <v>31895</v>
      </c>
      <c r="H114" s="2">
        <f>IF(ISERROR(VLOOKUP($F114,'Pay scales'!$B$3:$AB$61,H$1,1)),0,VLOOKUP($F114,'Pay scales'!$B$3:$AB$61,H$1,1))</f>
        <v>31895</v>
      </c>
      <c r="I114" s="2">
        <f>IF(ISERROR(VLOOKUP($F114,'Pay scales'!$B$3:$AB$61,I$1,1)),0,VLOOKUP($F114,'Pay scales'!$B$3:$AB$61,I$1,1))</f>
        <v>31346</v>
      </c>
      <c r="J114" s="2">
        <f>IF(ISERROR(VLOOKUP($F114,'Pay scales'!$B$3:$AB$61,J$1,1)),0,VLOOKUP($F114,'Pay scales'!$B$3:$AB$61,J$1,1))</f>
        <v>30507</v>
      </c>
      <c r="K114" s="2">
        <f>IF(ISERROR(VLOOKUP($F114,'Pay scales'!$B$3:$AB$61,K$1,1)),0,VLOOKUP($F114,'Pay scales'!$B$3:$AB$61,K$1,1))</f>
        <v>29909</v>
      </c>
      <c r="L114" s="2">
        <f>IF(ISERROR(VLOOKUP($F114,'Pay scales'!$B$3:$AB$61,L$1,1)),0,VLOOKUP($F114,'Pay scales'!$B$3:$AB$61,L$1,1))</f>
        <v>29323</v>
      </c>
      <c r="M114" s="2">
        <f>IF(ISERROR(VLOOKUP($F114,'Pay scales'!$B$3:$AB$61,M$1,1)),0,VLOOKUP($F114,'Pay scales'!$B$3:$AB$61,M$1,1))</f>
        <v>29033</v>
      </c>
      <c r="N114" s="2">
        <f>IF(ISERROR(VLOOKUP($F114,'Pay scales'!$B$3:$AB$61,N$1,1)),0,VLOOKUP($F114,'Pay scales'!$B$3:$AB$61,N$1,1))</f>
        <v>28746</v>
      </c>
      <c r="O114" s="2"/>
      <c r="P114" s="2"/>
      <c r="R114" s="20">
        <f t="shared" si="27"/>
        <v>32.861869999999996</v>
      </c>
      <c r="S114" s="37">
        <f>R114/R$4</f>
        <v>1.295687991820473E-3</v>
      </c>
      <c r="T114" s="38">
        <f t="shared" si="28"/>
        <v>41.325968499113984</v>
      </c>
      <c r="U114" s="38">
        <f t="shared" si="29"/>
        <v>41.325968499113984</v>
      </c>
      <c r="V114" s="38">
        <f t="shared" si="30"/>
        <v>40.614635791604549</v>
      </c>
      <c r="W114" s="38">
        <f t="shared" si="31"/>
        <v>39.527553566467169</v>
      </c>
      <c r="X114" s="38">
        <f t="shared" si="32"/>
        <v>38.752732147358529</v>
      </c>
      <c r="Y114" s="38">
        <f t="shared" si="33"/>
        <v>37.993458984151729</v>
      </c>
      <c r="Z114" s="38">
        <f t="shared" si="34"/>
        <v>37.617709466523792</v>
      </c>
      <c r="AA114" s="38">
        <f t="shared" si="35"/>
        <v>37.245847012871316</v>
      </c>
    </row>
    <row r="115" spans="1:27">
      <c r="A115" s="20">
        <v>16.25</v>
      </c>
      <c r="B115" s="2">
        <v>27741</v>
      </c>
      <c r="E115" s="20">
        <f>SUMIF(B:B,F115,A:A)</f>
        <v>48.24</v>
      </c>
      <c r="F115" s="40">
        <v>32234</v>
      </c>
      <c r="G115" s="2">
        <f>IF(ISERROR(VLOOKUP($F115,'Pay scales'!$B$3:$AB$61,G$1,1)),0,VLOOKUP($F115,'Pay scales'!$B$3:$AB$61,G$1,1))</f>
        <v>31895</v>
      </c>
      <c r="H115" s="2">
        <f>IF(ISERROR(VLOOKUP($F115,'Pay scales'!$B$3:$AB$61,H$1,1)),0,VLOOKUP($F115,'Pay scales'!$B$3:$AB$61,H$1,1))</f>
        <v>31895</v>
      </c>
      <c r="I115" s="2">
        <f>IF(ISERROR(VLOOKUP($F115,'Pay scales'!$B$3:$AB$61,I$1,1)),0,VLOOKUP($F115,'Pay scales'!$B$3:$AB$61,I$1,1))</f>
        <v>31346</v>
      </c>
      <c r="J115" s="2">
        <f>IF(ISERROR(VLOOKUP($F115,'Pay scales'!$B$3:$AB$61,J$1,1)),0,VLOOKUP($F115,'Pay scales'!$B$3:$AB$61,J$1,1))</f>
        <v>30507</v>
      </c>
      <c r="K115" s="2">
        <f>IF(ISERROR(VLOOKUP($F115,'Pay scales'!$B$3:$AB$61,K$1,1)),0,VLOOKUP($F115,'Pay scales'!$B$3:$AB$61,K$1,1))</f>
        <v>29909</v>
      </c>
      <c r="L115" s="2">
        <f>IF(ISERROR(VLOOKUP($F115,'Pay scales'!$B$3:$AB$61,L$1,1)),0,VLOOKUP($F115,'Pay scales'!$B$3:$AB$61,L$1,1))</f>
        <v>29323</v>
      </c>
      <c r="M115" s="2">
        <f>IF(ISERROR(VLOOKUP($F115,'Pay scales'!$B$3:$AB$61,M$1,1)),0,VLOOKUP($F115,'Pay scales'!$B$3:$AB$61,M$1,1))</f>
        <v>29033</v>
      </c>
      <c r="N115" s="2">
        <f>IF(ISERROR(VLOOKUP($F115,'Pay scales'!$B$3:$AB$61,N$1,1)),0,VLOOKUP($F115,'Pay scales'!$B$3:$AB$61,N$1,1))</f>
        <v>28746</v>
      </c>
      <c r="O115" s="2"/>
      <c r="P115" s="2"/>
      <c r="R115" s="20">
        <f t="shared" si="27"/>
        <v>48.24</v>
      </c>
      <c r="S115" s="37">
        <f>R115/R$4</f>
        <v>1.9020216660043882E-3</v>
      </c>
      <c r="T115" s="38">
        <f t="shared" si="28"/>
        <v>60.664981037209962</v>
      </c>
      <c r="U115" s="38">
        <f t="shared" si="29"/>
        <v>60.664981037209962</v>
      </c>
      <c r="V115" s="38">
        <f t="shared" si="30"/>
        <v>59.620771142573552</v>
      </c>
      <c r="W115" s="38">
        <f t="shared" si="31"/>
        <v>58.024974964795874</v>
      </c>
      <c r="X115" s="38">
        <f t="shared" si="32"/>
        <v>56.887566008525248</v>
      </c>
      <c r="Y115" s="38">
        <f t="shared" si="33"/>
        <v>55.772981312246678</v>
      </c>
      <c r="Z115" s="38">
        <f t="shared" si="34"/>
        <v>55.221395029105402</v>
      </c>
      <c r="AA115" s="38">
        <f t="shared" si="35"/>
        <v>54.675514810962142</v>
      </c>
    </row>
    <row r="116" spans="1:27">
      <c r="A116" s="20">
        <v>15</v>
      </c>
      <c r="B116" s="2">
        <v>27993</v>
      </c>
      <c r="E116" s="20">
        <f>SUMIF(B:B,F116,A:A)</f>
        <v>3.95</v>
      </c>
      <c r="F116" s="2">
        <v>32797.792293749997</v>
      </c>
      <c r="G116" s="2">
        <f>IF(ISERROR(VLOOKUP($F116,'Pay scales'!$B$3:$AB$61,G$1,1)),0,VLOOKUP($F116,'Pay scales'!$B$3:$AB$61,G$1,1))</f>
        <v>31895</v>
      </c>
      <c r="H116" s="2">
        <f>IF(ISERROR(VLOOKUP($F116,'Pay scales'!$B$3:$AB$61,H$1,1)),0,VLOOKUP($F116,'Pay scales'!$B$3:$AB$61,H$1,1))</f>
        <v>31895</v>
      </c>
      <c r="I116" s="2">
        <f>IF(ISERROR(VLOOKUP($F116,'Pay scales'!$B$3:$AB$61,I$1,1)),0,VLOOKUP($F116,'Pay scales'!$B$3:$AB$61,I$1,1))</f>
        <v>31346</v>
      </c>
      <c r="J116" s="2">
        <f>IF(ISERROR(VLOOKUP($F116,'Pay scales'!$B$3:$AB$61,J$1,1)),0,VLOOKUP($F116,'Pay scales'!$B$3:$AB$61,J$1,1))</f>
        <v>30507</v>
      </c>
      <c r="K116" s="2">
        <f>IF(ISERROR(VLOOKUP($F116,'Pay scales'!$B$3:$AB$61,K$1,1)),0,VLOOKUP($F116,'Pay scales'!$B$3:$AB$61,K$1,1))</f>
        <v>29909</v>
      </c>
      <c r="L116" s="2">
        <f>IF(ISERROR(VLOOKUP($F116,'Pay scales'!$B$3:$AB$61,L$1,1)),0,VLOOKUP($F116,'Pay scales'!$B$3:$AB$61,L$1,1))</f>
        <v>29323</v>
      </c>
      <c r="M116" s="2">
        <f>IF(ISERROR(VLOOKUP($F116,'Pay scales'!$B$3:$AB$61,M$1,1)),0,VLOOKUP($F116,'Pay scales'!$B$3:$AB$61,M$1,1))</f>
        <v>29033</v>
      </c>
      <c r="N116" s="2">
        <f>IF(ISERROR(VLOOKUP($F116,'Pay scales'!$B$3:$AB$61,N$1,1)),0,VLOOKUP($F116,'Pay scales'!$B$3:$AB$61,N$1,1))</f>
        <v>28746</v>
      </c>
      <c r="O116" s="2"/>
      <c r="P116" s="2"/>
      <c r="R116" s="20">
        <f t="shared" si="27"/>
        <v>3.95</v>
      </c>
      <c r="S116" s="37">
        <f>R116/R$4</f>
        <v>1.5574182381254838E-4</v>
      </c>
      <c r="T116" s="38">
        <f t="shared" si="28"/>
        <v>4.967385470501231</v>
      </c>
      <c r="U116" s="38">
        <f t="shared" si="29"/>
        <v>4.967385470501231</v>
      </c>
      <c r="V116" s="38">
        <f t="shared" si="30"/>
        <v>4.8818832092281417</v>
      </c>
      <c r="W116" s="38">
        <f t="shared" si="31"/>
        <v>4.7512158190494134</v>
      </c>
      <c r="X116" s="38">
        <f t="shared" si="32"/>
        <v>4.6580822084095095</v>
      </c>
      <c r="Y116" s="38">
        <f t="shared" si="33"/>
        <v>4.5668174996553565</v>
      </c>
      <c r="Z116" s="38">
        <f t="shared" si="34"/>
        <v>4.5216523707497176</v>
      </c>
      <c r="AA116" s="38">
        <f t="shared" si="35"/>
        <v>4.4769544673155162</v>
      </c>
    </row>
    <row r="117" spans="1:27">
      <c r="A117" s="20">
        <v>8</v>
      </c>
      <c r="B117" s="2">
        <v>28226</v>
      </c>
      <c r="E117" s="20">
        <f>SUMIF(B:B,F117,A:A)</f>
        <v>83.276387297297291</v>
      </c>
      <c r="F117" s="2">
        <v>32798</v>
      </c>
      <c r="G117" s="2">
        <f>IF(ISERROR(VLOOKUP($F117,'Pay scales'!$B$3:$AB$61,G$1,1)),0,VLOOKUP($F117,'Pay scales'!$B$3:$AB$61,G$1,1))</f>
        <v>32798</v>
      </c>
      <c r="H117" s="2">
        <f>IF(ISERROR(VLOOKUP($F117,'Pay scales'!$B$3:$AB$61,H$1,1)),0,VLOOKUP($F117,'Pay scales'!$B$3:$AB$61,H$1,1))</f>
        <v>32798</v>
      </c>
      <c r="I117" s="2">
        <f>IF(ISERROR(VLOOKUP($F117,'Pay scales'!$B$3:$AB$61,I$1,1)),0,VLOOKUP($F117,'Pay scales'!$B$3:$AB$61,I$1,1))</f>
        <v>32234</v>
      </c>
      <c r="J117" s="2">
        <f>IF(ISERROR(VLOOKUP($F117,'Pay scales'!$B$3:$AB$61,J$1,1)),0,VLOOKUP($F117,'Pay scales'!$B$3:$AB$61,J$1,1))</f>
        <v>31371</v>
      </c>
      <c r="K117" s="2">
        <f>IF(ISERROR(VLOOKUP($F117,'Pay scales'!$B$3:$AB$61,K$1,1)),0,VLOOKUP($F117,'Pay scales'!$B$3:$AB$61,K$1,1))</f>
        <v>30756</v>
      </c>
      <c r="L117" s="2">
        <f>IF(ISERROR(VLOOKUP($F117,'Pay scales'!$B$3:$AB$61,L$1,1)),0,VLOOKUP($F117,'Pay scales'!$B$3:$AB$61,L$1,1))</f>
        <v>30153</v>
      </c>
      <c r="M117" s="2">
        <f>IF(ISERROR(VLOOKUP($F117,'Pay scales'!$B$3:$AB$61,M$1,1)),0,VLOOKUP($F117,'Pay scales'!$B$3:$AB$61,M$1,1))</f>
        <v>29854</v>
      </c>
      <c r="N117" s="2">
        <f>IF(ISERROR(VLOOKUP($F117,'Pay scales'!$B$3:$AB$61,N$1,1)),0,VLOOKUP($F117,'Pay scales'!$B$3:$AB$61,N$1,1))</f>
        <v>29558</v>
      </c>
      <c r="O117" s="2"/>
      <c r="P117" s="2"/>
      <c r="R117" s="20">
        <f t="shared" si="27"/>
        <v>83.276387297297291</v>
      </c>
      <c r="S117" s="37">
        <f>R117/R$4</f>
        <v>3.2834471995446114E-3</v>
      </c>
      <c r="T117" s="38">
        <f t="shared" si="28"/>
        <v>107.69050125066417</v>
      </c>
      <c r="U117" s="38">
        <f t="shared" si="29"/>
        <v>107.69050125066417</v>
      </c>
      <c r="V117" s="38">
        <f t="shared" si="30"/>
        <v>105.83863703012101</v>
      </c>
      <c r="W117" s="38">
        <f t="shared" si="31"/>
        <v>103.005022096914</v>
      </c>
      <c r="X117" s="38">
        <f t="shared" si="32"/>
        <v>100.98570206919406</v>
      </c>
      <c r="Y117" s="38">
        <f t="shared" si="33"/>
        <v>99.005783407868662</v>
      </c>
      <c r="Z117" s="38">
        <f t="shared" si="34"/>
        <v>98.024032695204824</v>
      </c>
      <c r="AA117" s="38">
        <f t="shared" si="35"/>
        <v>97.05213232413962</v>
      </c>
    </row>
    <row r="118" spans="1:27">
      <c r="A118" s="20">
        <v>12</v>
      </c>
      <c r="B118" s="2">
        <v>28226</v>
      </c>
      <c r="E118" s="20">
        <f>SUMIF(B:B,F118,A:A)</f>
        <v>7</v>
      </c>
      <c r="F118" s="2">
        <v>32868</v>
      </c>
      <c r="G118" s="2">
        <f>IF(ISERROR(VLOOKUP($F118,'Pay scales'!$B$3:$AB$61,G$1,1)),0,VLOOKUP($F118,'Pay scales'!$B$3:$AB$61,G$1,1))</f>
        <v>32798</v>
      </c>
      <c r="H118" s="2">
        <f>IF(ISERROR(VLOOKUP($F118,'Pay scales'!$B$3:$AB$61,H$1,1)),0,VLOOKUP($F118,'Pay scales'!$B$3:$AB$61,H$1,1))</f>
        <v>32798</v>
      </c>
      <c r="I118" s="2">
        <f>IF(ISERROR(VLOOKUP($F118,'Pay scales'!$B$3:$AB$61,I$1,1)),0,VLOOKUP($F118,'Pay scales'!$B$3:$AB$61,I$1,1))</f>
        <v>32234</v>
      </c>
      <c r="J118" s="2">
        <f>IF(ISERROR(VLOOKUP($F118,'Pay scales'!$B$3:$AB$61,J$1,1)),0,VLOOKUP($F118,'Pay scales'!$B$3:$AB$61,J$1,1))</f>
        <v>31371</v>
      </c>
      <c r="K118" s="2">
        <f>IF(ISERROR(VLOOKUP($F118,'Pay scales'!$B$3:$AB$61,K$1,1)),0,VLOOKUP($F118,'Pay scales'!$B$3:$AB$61,K$1,1))</f>
        <v>30756</v>
      </c>
      <c r="L118" s="2">
        <f>IF(ISERROR(VLOOKUP($F118,'Pay scales'!$B$3:$AB$61,L$1,1)),0,VLOOKUP($F118,'Pay scales'!$B$3:$AB$61,L$1,1))</f>
        <v>30153</v>
      </c>
      <c r="M118" s="2">
        <f>IF(ISERROR(VLOOKUP($F118,'Pay scales'!$B$3:$AB$61,M$1,1)),0,VLOOKUP($F118,'Pay scales'!$B$3:$AB$61,M$1,1))</f>
        <v>29854</v>
      </c>
      <c r="N118" s="2">
        <f>IF(ISERROR(VLOOKUP($F118,'Pay scales'!$B$3:$AB$61,N$1,1)),0,VLOOKUP($F118,'Pay scales'!$B$3:$AB$61,N$1,1))</f>
        <v>29558</v>
      </c>
      <c r="O118" s="2"/>
      <c r="P118" s="2"/>
      <c r="R118" s="20">
        <f t="shared" si="27"/>
        <v>7</v>
      </c>
      <c r="S118" s="37">
        <f>R118/R$4</f>
        <v>2.7599816878173128E-4</v>
      </c>
      <c r="T118" s="38">
        <f t="shared" si="28"/>
        <v>9.0521879397032219</v>
      </c>
      <c r="U118" s="38">
        <f t="shared" si="29"/>
        <v>9.0521879397032219</v>
      </c>
      <c r="V118" s="38">
        <f t="shared" si="30"/>
        <v>8.8965249725103259</v>
      </c>
      <c r="W118" s="38">
        <f t="shared" si="31"/>
        <v>8.6583385528516921</v>
      </c>
      <c r="X118" s="38">
        <f t="shared" si="32"/>
        <v>8.4885996790509264</v>
      </c>
      <c r="Y118" s="38">
        <f t="shared" si="33"/>
        <v>8.3221727832755423</v>
      </c>
      <c r="Z118" s="38">
        <f t="shared" si="34"/>
        <v>8.2396493308098062</v>
      </c>
      <c r="AA118" s="38">
        <f t="shared" si="35"/>
        <v>8.1579538728504133</v>
      </c>
    </row>
    <row r="119" spans="1:27">
      <c r="A119" s="39">
        <v>69.324190000000002</v>
      </c>
      <c r="B119" s="40">
        <v>28226</v>
      </c>
      <c r="E119" s="20">
        <f>SUMIF(B:B,F119,A:A)</f>
        <v>14</v>
      </c>
      <c r="F119" s="40">
        <v>33459</v>
      </c>
      <c r="G119" s="2">
        <f>IF(ISERROR(VLOOKUP($F119,'Pay scales'!$B$3:$AB$61,G$1,1)),0,VLOOKUP($F119,'Pay scales'!$B$3:$AB$61,G$1,1))</f>
        <v>32798</v>
      </c>
      <c r="H119" s="2">
        <f>IF(ISERROR(VLOOKUP($F119,'Pay scales'!$B$3:$AB$61,H$1,1)),0,VLOOKUP($F119,'Pay scales'!$B$3:$AB$61,H$1,1))</f>
        <v>32798</v>
      </c>
      <c r="I119" s="2">
        <f>IF(ISERROR(VLOOKUP($F119,'Pay scales'!$B$3:$AB$61,I$1,1)),0,VLOOKUP($F119,'Pay scales'!$B$3:$AB$61,I$1,1))</f>
        <v>32234</v>
      </c>
      <c r="J119" s="2">
        <f>IF(ISERROR(VLOOKUP($F119,'Pay scales'!$B$3:$AB$61,J$1,1)),0,VLOOKUP($F119,'Pay scales'!$B$3:$AB$61,J$1,1))</f>
        <v>31371</v>
      </c>
      <c r="K119" s="2">
        <f>IF(ISERROR(VLOOKUP($F119,'Pay scales'!$B$3:$AB$61,K$1,1)),0,VLOOKUP($F119,'Pay scales'!$B$3:$AB$61,K$1,1))</f>
        <v>30756</v>
      </c>
      <c r="L119" s="2">
        <f>IF(ISERROR(VLOOKUP($F119,'Pay scales'!$B$3:$AB$61,L$1,1)),0,VLOOKUP($F119,'Pay scales'!$B$3:$AB$61,L$1,1))</f>
        <v>30153</v>
      </c>
      <c r="M119" s="2">
        <f>IF(ISERROR(VLOOKUP($F119,'Pay scales'!$B$3:$AB$61,M$1,1)),0,VLOOKUP($F119,'Pay scales'!$B$3:$AB$61,M$1,1))</f>
        <v>29854</v>
      </c>
      <c r="N119" s="2">
        <f>IF(ISERROR(VLOOKUP($F119,'Pay scales'!$B$3:$AB$61,N$1,1)),0,VLOOKUP($F119,'Pay scales'!$B$3:$AB$61,N$1,1))</f>
        <v>29558</v>
      </c>
      <c r="O119" s="2"/>
      <c r="P119" s="2"/>
      <c r="R119" s="20">
        <f t="shared" si="27"/>
        <v>14</v>
      </c>
      <c r="S119" s="37">
        <f>R119/R$4</f>
        <v>5.5199633756346255E-4</v>
      </c>
      <c r="T119" s="38">
        <f t="shared" si="28"/>
        <v>18.104375879406444</v>
      </c>
      <c r="U119" s="38">
        <f t="shared" si="29"/>
        <v>18.104375879406444</v>
      </c>
      <c r="V119" s="38">
        <f t="shared" si="30"/>
        <v>17.793049945020652</v>
      </c>
      <c r="W119" s="38">
        <f t="shared" si="31"/>
        <v>17.316677105703384</v>
      </c>
      <c r="X119" s="38">
        <f t="shared" si="32"/>
        <v>16.977199358101853</v>
      </c>
      <c r="Y119" s="38">
        <f t="shared" si="33"/>
        <v>16.644345566551085</v>
      </c>
      <c r="Z119" s="38">
        <f t="shared" si="34"/>
        <v>16.479298661619612</v>
      </c>
      <c r="AA119" s="38">
        <f t="shared" si="35"/>
        <v>16.315907745700827</v>
      </c>
    </row>
    <row r="120" spans="1:27">
      <c r="A120" s="20">
        <v>126</v>
      </c>
      <c r="B120" s="2">
        <v>28497</v>
      </c>
      <c r="E120" s="20">
        <f>SUMIF(B:B,F120,A:A)</f>
        <v>4.88</v>
      </c>
      <c r="F120" s="2">
        <v>33485.718956249999</v>
      </c>
      <c r="G120" s="2">
        <f>IF(ISERROR(VLOOKUP($F120,'Pay scales'!$B$3:$AB$61,G$1,1)),0,VLOOKUP($F120,'Pay scales'!$B$3:$AB$61,G$1,1))</f>
        <v>32798</v>
      </c>
      <c r="H120" s="2">
        <f>IF(ISERROR(VLOOKUP($F120,'Pay scales'!$B$3:$AB$61,H$1,1)),0,VLOOKUP($F120,'Pay scales'!$B$3:$AB$61,H$1,1))</f>
        <v>32798</v>
      </c>
      <c r="I120" s="2">
        <f>IF(ISERROR(VLOOKUP($F120,'Pay scales'!$B$3:$AB$61,I$1,1)),0,VLOOKUP($F120,'Pay scales'!$B$3:$AB$61,I$1,1))</f>
        <v>32234</v>
      </c>
      <c r="J120" s="2">
        <f>IF(ISERROR(VLOOKUP($F120,'Pay scales'!$B$3:$AB$61,J$1,1)),0,VLOOKUP($F120,'Pay scales'!$B$3:$AB$61,J$1,1))</f>
        <v>31371</v>
      </c>
      <c r="K120" s="2">
        <f>IF(ISERROR(VLOOKUP($F120,'Pay scales'!$B$3:$AB$61,K$1,1)),0,VLOOKUP($F120,'Pay scales'!$B$3:$AB$61,K$1,1))</f>
        <v>30756</v>
      </c>
      <c r="L120" s="2">
        <f>IF(ISERROR(VLOOKUP($F120,'Pay scales'!$B$3:$AB$61,L$1,1)),0,VLOOKUP($F120,'Pay scales'!$B$3:$AB$61,L$1,1))</f>
        <v>30153</v>
      </c>
      <c r="M120" s="2">
        <f>IF(ISERROR(VLOOKUP($F120,'Pay scales'!$B$3:$AB$61,M$1,1)),0,VLOOKUP($F120,'Pay scales'!$B$3:$AB$61,M$1,1))</f>
        <v>29854</v>
      </c>
      <c r="N120" s="2">
        <f>IF(ISERROR(VLOOKUP($F120,'Pay scales'!$B$3:$AB$61,N$1,1)),0,VLOOKUP($F120,'Pay scales'!$B$3:$AB$61,N$1,1))</f>
        <v>29558</v>
      </c>
      <c r="O120" s="2"/>
      <c r="P120" s="2"/>
      <c r="R120" s="20">
        <f t="shared" si="27"/>
        <v>4.88</v>
      </c>
      <c r="S120" s="37">
        <f>R120/R$4</f>
        <v>1.9241015195069265E-4</v>
      </c>
      <c r="T120" s="38">
        <f t="shared" si="28"/>
        <v>6.3106681636788178</v>
      </c>
      <c r="U120" s="38">
        <f t="shared" si="29"/>
        <v>6.3106681636788178</v>
      </c>
      <c r="V120" s="38">
        <f t="shared" si="30"/>
        <v>6.2021488379786271</v>
      </c>
      <c r="W120" s="38">
        <f t="shared" si="31"/>
        <v>6.0360988768451795</v>
      </c>
      <c r="X120" s="38">
        <f t="shared" si="32"/>
        <v>5.9177666333955035</v>
      </c>
      <c r="Y120" s="38">
        <f t="shared" si="33"/>
        <v>5.8017433117692354</v>
      </c>
      <c r="Z120" s="38">
        <f t="shared" si="34"/>
        <v>5.7442126763359784</v>
      </c>
      <c r="AA120" s="38">
        <f t="shared" si="35"/>
        <v>5.687259271358573</v>
      </c>
    </row>
    <row r="121" spans="1:27">
      <c r="A121" s="20">
        <v>10.199999999999999</v>
      </c>
      <c r="B121" s="2">
        <v>28672</v>
      </c>
      <c r="E121" s="20">
        <f>SUMIF(B:B,F121,A:A)</f>
        <v>117.19959</v>
      </c>
      <c r="F121" s="2">
        <v>33486</v>
      </c>
      <c r="G121" s="2">
        <f>IF(ISERROR(VLOOKUP($F121,'Pay scales'!$B$3:$AB$61,G$1,1)),0,VLOOKUP($F121,'Pay scales'!$B$3:$AB$61,G$1,1))</f>
        <v>33486</v>
      </c>
      <c r="H121" s="2">
        <f>IF(ISERROR(VLOOKUP($F121,'Pay scales'!$B$3:$AB$61,H$1,1)),0,VLOOKUP($F121,'Pay scales'!$B$3:$AB$61,H$1,1))</f>
        <v>33486</v>
      </c>
      <c r="I121" s="2">
        <f>IF(ISERROR(VLOOKUP($F121,'Pay scales'!$B$3:$AB$61,I$1,1)),0,VLOOKUP($F121,'Pay scales'!$B$3:$AB$61,I$1,1))</f>
        <v>32910</v>
      </c>
      <c r="J121" s="2">
        <f>IF(ISERROR(VLOOKUP($F121,'Pay scales'!$B$3:$AB$61,J$1,1)),0,VLOOKUP($F121,'Pay scales'!$B$3:$AB$61,J$1,1))</f>
        <v>32029</v>
      </c>
      <c r="K121" s="2">
        <f>IF(ISERROR(VLOOKUP($F121,'Pay scales'!$B$3:$AB$61,K$1,1)),0,VLOOKUP($F121,'Pay scales'!$B$3:$AB$61,K$1,1))</f>
        <v>31401</v>
      </c>
      <c r="L121" s="2">
        <f>IF(ISERROR(VLOOKUP($F121,'Pay scales'!$B$3:$AB$61,L$1,1)),0,VLOOKUP($F121,'Pay scales'!$B$3:$AB$61,L$1,1))</f>
        <v>30785</v>
      </c>
      <c r="M121" s="2">
        <f>IF(ISERROR(VLOOKUP($F121,'Pay scales'!$B$3:$AB$61,M$1,1)),0,VLOOKUP($F121,'Pay scales'!$B$3:$AB$61,M$1,1))</f>
        <v>30480</v>
      </c>
      <c r="N121" s="2">
        <f>IF(ISERROR(VLOOKUP($F121,'Pay scales'!$B$3:$AB$61,N$1,1)),0,VLOOKUP($F121,'Pay scales'!$B$3:$AB$61,N$1,1))</f>
        <v>30178</v>
      </c>
      <c r="O121" s="2"/>
      <c r="P121" s="2"/>
      <c r="R121" s="20">
        <f t="shared" si="27"/>
        <v>117.19959</v>
      </c>
      <c r="S121" s="37">
        <f>R121/R$4</f>
        <v>4.6209817459956721E-3</v>
      </c>
      <c r="T121" s="38">
        <f t="shared" si="28"/>
        <v>154.73819474641107</v>
      </c>
      <c r="U121" s="38">
        <f t="shared" si="29"/>
        <v>154.73819474641107</v>
      </c>
      <c r="V121" s="38">
        <f t="shared" si="30"/>
        <v>152.07650926071756</v>
      </c>
      <c r="W121" s="38">
        <f t="shared" si="31"/>
        <v>148.00542434249539</v>
      </c>
      <c r="X121" s="38">
        <f t="shared" si="32"/>
        <v>145.10344780601011</v>
      </c>
      <c r="Y121" s="38">
        <f t="shared" si="33"/>
        <v>142.25692305047676</v>
      </c>
      <c r="Z121" s="38">
        <f t="shared" si="34"/>
        <v>140.84752361794807</v>
      </c>
      <c r="AA121" s="38">
        <f t="shared" si="35"/>
        <v>139.45198713065739</v>
      </c>
    </row>
    <row r="122" spans="1:27">
      <c r="A122" s="20">
        <v>0.75</v>
      </c>
      <c r="B122" s="2">
        <v>29174</v>
      </c>
      <c r="E122" s="20">
        <f>SUMIF(B:B,F122,A:A)</f>
        <v>57</v>
      </c>
      <c r="F122" s="40">
        <v>34062</v>
      </c>
      <c r="G122" s="2">
        <f>IF(ISERROR(VLOOKUP($F122,'Pay scales'!$B$3:$AB$61,G$1,1)),0,VLOOKUP($F122,'Pay scales'!$B$3:$AB$61,G$1,1))</f>
        <v>33486</v>
      </c>
      <c r="H122" s="2">
        <f>IF(ISERROR(VLOOKUP($F122,'Pay scales'!$B$3:$AB$61,H$1,1)),0,VLOOKUP($F122,'Pay scales'!$B$3:$AB$61,H$1,1))</f>
        <v>33486</v>
      </c>
      <c r="I122" s="2">
        <f>IF(ISERROR(VLOOKUP($F122,'Pay scales'!$B$3:$AB$61,I$1,1)),0,VLOOKUP($F122,'Pay scales'!$B$3:$AB$61,I$1,1))</f>
        <v>32910</v>
      </c>
      <c r="J122" s="2">
        <f>IF(ISERROR(VLOOKUP($F122,'Pay scales'!$B$3:$AB$61,J$1,1)),0,VLOOKUP($F122,'Pay scales'!$B$3:$AB$61,J$1,1))</f>
        <v>32029</v>
      </c>
      <c r="K122" s="2">
        <f>IF(ISERROR(VLOOKUP($F122,'Pay scales'!$B$3:$AB$61,K$1,1)),0,VLOOKUP($F122,'Pay scales'!$B$3:$AB$61,K$1,1))</f>
        <v>31401</v>
      </c>
      <c r="L122" s="2">
        <f>IF(ISERROR(VLOOKUP($F122,'Pay scales'!$B$3:$AB$61,L$1,1)),0,VLOOKUP($F122,'Pay scales'!$B$3:$AB$61,L$1,1))</f>
        <v>30785</v>
      </c>
      <c r="M122" s="2">
        <f>IF(ISERROR(VLOOKUP($F122,'Pay scales'!$B$3:$AB$61,M$1,1)),0,VLOOKUP($F122,'Pay scales'!$B$3:$AB$61,M$1,1))</f>
        <v>30480</v>
      </c>
      <c r="N122" s="2">
        <f>IF(ISERROR(VLOOKUP($F122,'Pay scales'!$B$3:$AB$61,N$1,1)),0,VLOOKUP($F122,'Pay scales'!$B$3:$AB$61,N$1,1))</f>
        <v>30178</v>
      </c>
      <c r="O122" s="2"/>
      <c r="P122" s="2"/>
      <c r="R122" s="20">
        <f t="shared" si="27"/>
        <v>57</v>
      </c>
      <c r="S122" s="37">
        <f>R122/R$4</f>
        <v>2.2474136600798117E-3</v>
      </c>
      <c r="T122" s="38">
        <f t="shared" si="28"/>
        <v>75.25689382143257</v>
      </c>
      <c r="U122" s="38">
        <f t="shared" si="29"/>
        <v>75.25689382143257</v>
      </c>
      <c r="V122" s="38">
        <f t="shared" si="30"/>
        <v>73.962383553226601</v>
      </c>
      <c r="W122" s="38">
        <f t="shared" si="31"/>
        <v>71.982412118696288</v>
      </c>
      <c r="X122" s="38">
        <f t="shared" si="32"/>
        <v>70.571036340166174</v>
      </c>
      <c r="Y122" s="38">
        <f t="shared" si="33"/>
        <v>69.186629525557009</v>
      </c>
      <c r="Z122" s="38">
        <f t="shared" si="34"/>
        <v>68.501168359232665</v>
      </c>
      <c r="AA122" s="38">
        <f t="shared" si="35"/>
        <v>67.822449433888565</v>
      </c>
    </row>
    <row r="123" spans="1:27">
      <c r="A123" s="20">
        <v>47</v>
      </c>
      <c r="B123" s="2">
        <v>29174</v>
      </c>
      <c r="E123" s="20">
        <f>SUMIF(B:B,F123,A:A)</f>
        <v>184.54320000000001</v>
      </c>
      <c r="F123" s="2">
        <v>34373</v>
      </c>
      <c r="G123" s="2">
        <f>IF(ISERROR(VLOOKUP($F123,'Pay scales'!$B$3:$AB$61,G$1,1)),0,VLOOKUP($F123,'Pay scales'!$B$3:$AB$61,G$1,1))</f>
        <v>34373</v>
      </c>
      <c r="H123" s="2">
        <f>IF(ISERROR(VLOOKUP($F123,'Pay scales'!$B$3:$AB$61,H$1,1)),0,VLOOKUP($F123,'Pay scales'!$B$3:$AB$61,H$1,1))</f>
        <v>34373</v>
      </c>
      <c r="I123" s="2">
        <f>IF(ISERROR(VLOOKUP($F123,'Pay scales'!$B$3:$AB$61,I$1,1)),0,VLOOKUP($F123,'Pay scales'!$B$3:$AB$61,I$1,1))</f>
        <v>33782</v>
      </c>
      <c r="J123" s="2">
        <f>IF(ISERROR(VLOOKUP($F123,'Pay scales'!$B$3:$AB$61,J$1,1)),0,VLOOKUP($F123,'Pay scales'!$B$3:$AB$61,J$1,1))</f>
        <v>32878</v>
      </c>
      <c r="K123" s="2">
        <f>IF(ISERROR(VLOOKUP($F123,'Pay scales'!$B$3:$AB$61,K$1,1)),0,VLOOKUP($F123,'Pay scales'!$B$3:$AB$61,K$1,1))</f>
        <v>32233</v>
      </c>
      <c r="L123" s="2">
        <f>IF(ISERROR(VLOOKUP($F123,'Pay scales'!$B$3:$AB$61,L$1,1)),0,VLOOKUP($F123,'Pay scales'!$B$3:$AB$61,L$1,1))</f>
        <v>31601</v>
      </c>
      <c r="M123" s="2">
        <f>IF(ISERROR(VLOOKUP($F123,'Pay scales'!$B$3:$AB$61,M$1,1)),0,VLOOKUP($F123,'Pay scales'!$B$3:$AB$61,M$1,1))</f>
        <v>31288</v>
      </c>
      <c r="N123" s="2">
        <f>IF(ISERROR(VLOOKUP($F123,'Pay scales'!$B$3:$AB$61,N$1,1)),0,VLOOKUP($F123,'Pay scales'!$B$3:$AB$61,N$1,1))</f>
        <v>30978</v>
      </c>
      <c r="O123" s="2"/>
      <c r="P123" s="2"/>
      <c r="R123" s="20">
        <f t="shared" si="27"/>
        <v>184.54320000000001</v>
      </c>
      <c r="S123" s="37">
        <f>R123/R$4</f>
        <v>7.2762264658743992E-3</v>
      </c>
      <c r="T123" s="38">
        <f t="shared" si="28"/>
        <v>250.10573231150073</v>
      </c>
      <c r="U123" s="38">
        <f t="shared" si="29"/>
        <v>250.10573231150073</v>
      </c>
      <c r="V123" s="38">
        <f t="shared" si="30"/>
        <v>245.80548247016895</v>
      </c>
      <c r="W123" s="38">
        <f t="shared" si="31"/>
        <v>239.22777374501851</v>
      </c>
      <c r="X123" s="38">
        <f t="shared" si="32"/>
        <v>234.5346076745295</v>
      </c>
      <c r="Y123" s="38">
        <f t="shared" si="33"/>
        <v>229.93603254809688</v>
      </c>
      <c r="Z123" s="38">
        <f t="shared" si="34"/>
        <v>227.65857366427821</v>
      </c>
      <c r="AA123" s="38">
        <f t="shared" si="35"/>
        <v>225.40294345985714</v>
      </c>
    </row>
    <row r="124" spans="1:27">
      <c r="A124" s="20">
        <v>93</v>
      </c>
      <c r="B124" s="2">
        <v>29174</v>
      </c>
      <c r="E124" s="20">
        <f>SUMIF(B:B,F124,A:A)</f>
        <v>6.81</v>
      </c>
      <c r="F124" s="2">
        <v>34373.332537499999</v>
      </c>
      <c r="G124" s="2">
        <f>IF(ISERROR(VLOOKUP($F124,'Pay scales'!$B$3:$AB$61,G$1,1)),0,VLOOKUP($F124,'Pay scales'!$B$3:$AB$61,G$1,1))</f>
        <v>34373</v>
      </c>
      <c r="H124" s="2">
        <f>IF(ISERROR(VLOOKUP($F124,'Pay scales'!$B$3:$AB$61,H$1,1)),0,VLOOKUP($F124,'Pay scales'!$B$3:$AB$61,H$1,1))</f>
        <v>34373</v>
      </c>
      <c r="I124" s="2">
        <f>IF(ISERROR(VLOOKUP($F124,'Pay scales'!$B$3:$AB$61,I$1,1)),0,VLOOKUP($F124,'Pay scales'!$B$3:$AB$61,I$1,1))</f>
        <v>33782</v>
      </c>
      <c r="J124" s="2">
        <f>IF(ISERROR(VLOOKUP($F124,'Pay scales'!$B$3:$AB$61,J$1,1)),0,VLOOKUP($F124,'Pay scales'!$B$3:$AB$61,J$1,1))</f>
        <v>32878</v>
      </c>
      <c r="K124" s="2">
        <f>IF(ISERROR(VLOOKUP($F124,'Pay scales'!$B$3:$AB$61,K$1,1)),0,VLOOKUP($F124,'Pay scales'!$B$3:$AB$61,K$1,1))</f>
        <v>32233</v>
      </c>
      <c r="L124" s="2">
        <f>IF(ISERROR(VLOOKUP($F124,'Pay scales'!$B$3:$AB$61,L$1,1)),0,VLOOKUP($F124,'Pay scales'!$B$3:$AB$61,L$1,1))</f>
        <v>31601</v>
      </c>
      <c r="M124" s="2">
        <f>IF(ISERROR(VLOOKUP($F124,'Pay scales'!$B$3:$AB$61,M$1,1)),0,VLOOKUP($F124,'Pay scales'!$B$3:$AB$61,M$1,1))</f>
        <v>31288</v>
      </c>
      <c r="N124" s="2">
        <f>IF(ISERROR(VLOOKUP($F124,'Pay scales'!$B$3:$AB$61,N$1,1)),0,VLOOKUP($F124,'Pay scales'!$B$3:$AB$61,N$1,1))</f>
        <v>30978</v>
      </c>
      <c r="O124" s="2"/>
      <c r="P124" s="2"/>
      <c r="R124" s="20">
        <f t="shared" si="27"/>
        <v>6.81</v>
      </c>
      <c r="S124" s="37">
        <f>R124/R$4</f>
        <v>2.6850678991479856E-4</v>
      </c>
      <c r="T124" s="38">
        <f t="shared" si="28"/>
        <v>9.2293838897413707</v>
      </c>
      <c r="U124" s="38">
        <f t="shared" si="29"/>
        <v>9.2293838897413707</v>
      </c>
      <c r="V124" s="38">
        <f t="shared" si="30"/>
        <v>9.0706963769017257</v>
      </c>
      <c r="W124" s="38">
        <f t="shared" si="31"/>
        <v>8.8279662388187479</v>
      </c>
      <c r="X124" s="38">
        <f t="shared" si="32"/>
        <v>8.6547793593237028</v>
      </c>
      <c r="Y124" s="38">
        <f t="shared" si="33"/>
        <v>8.4850830680975502</v>
      </c>
      <c r="Z124" s="38">
        <f t="shared" si="34"/>
        <v>8.4010404428542174</v>
      </c>
      <c r="AA124" s="38">
        <f t="shared" si="35"/>
        <v>8.3178033379806298</v>
      </c>
    </row>
    <row r="125" spans="1:27">
      <c r="A125" s="39">
        <v>58.594110000000001</v>
      </c>
      <c r="B125" s="40">
        <v>29174</v>
      </c>
      <c r="E125" s="20">
        <f>SUMIF(B:B,F125,A:A)</f>
        <v>1</v>
      </c>
      <c r="F125" s="2">
        <v>35298</v>
      </c>
      <c r="G125" s="2">
        <f>IF(ISERROR(VLOOKUP($F125,'Pay scales'!$B$3:$AB$61,G$1,1)),0,VLOOKUP($F125,'Pay scales'!$B$3:$AB$61,G$1,1))</f>
        <v>34373</v>
      </c>
      <c r="H125" s="2">
        <f>IF(ISERROR(VLOOKUP($F125,'Pay scales'!$B$3:$AB$61,H$1,1)),0,VLOOKUP($F125,'Pay scales'!$B$3:$AB$61,H$1,1))</f>
        <v>34373</v>
      </c>
      <c r="I125" s="2">
        <f>IF(ISERROR(VLOOKUP($F125,'Pay scales'!$B$3:$AB$61,I$1,1)),0,VLOOKUP($F125,'Pay scales'!$B$3:$AB$61,I$1,1))</f>
        <v>33782</v>
      </c>
      <c r="J125" s="2">
        <f>IF(ISERROR(VLOOKUP($F125,'Pay scales'!$B$3:$AB$61,J$1,1)),0,VLOOKUP($F125,'Pay scales'!$B$3:$AB$61,J$1,1))</f>
        <v>32878</v>
      </c>
      <c r="K125" s="2">
        <f>IF(ISERROR(VLOOKUP($F125,'Pay scales'!$B$3:$AB$61,K$1,1)),0,VLOOKUP($F125,'Pay scales'!$B$3:$AB$61,K$1,1))</f>
        <v>32233</v>
      </c>
      <c r="L125" s="2">
        <f>IF(ISERROR(VLOOKUP($F125,'Pay scales'!$B$3:$AB$61,L$1,1)),0,VLOOKUP($F125,'Pay scales'!$B$3:$AB$61,L$1,1))</f>
        <v>31601</v>
      </c>
      <c r="M125" s="2">
        <f>IF(ISERROR(VLOOKUP($F125,'Pay scales'!$B$3:$AB$61,M$1,1)),0,VLOOKUP($F125,'Pay scales'!$B$3:$AB$61,M$1,1))</f>
        <v>31288</v>
      </c>
      <c r="N125" s="2">
        <f>IF(ISERROR(VLOOKUP($F125,'Pay scales'!$B$3:$AB$61,N$1,1)),0,VLOOKUP($F125,'Pay scales'!$B$3:$AB$61,N$1,1))</f>
        <v>30978</v>
      </c>
      <c r="O125" s="2"/>
      <c r="P125" s="2"/>
      <c r="R125" s="20">
        <f t="shared" si="27"/>
        <v>1</v>
      </c>
      <c r="S125" s="37">
        <f>R125/R$4</f>
        <v>3.9428309825961615E-5</v>
      </c>
      <c r="T125" s="38">
        <f t="shared" si="28"/>
        <v>1.3552692936477786</v>
      </c>
      <c r="U125" s="38">
        <f t="shared" si="29"/>
        <v>1.3552692936477786</v>
      </c>
      <c r="V125" s="38">
        <f t="shared" si="30"/>
        <v>1.3319671625406353</v>
      </c>
      <c r="W125" s="38">
        <f t="shared" si="31"/>
        <v>1.2963239704579659</v>
      </c>
      <c r="X125" s="38">
        <f t="shared" si="32"/>
        <v>1.2708927106202208</v>
      </c>
      <c r="Y125" s="38">
        <f t="shared" si="33"/>
        <v>1.2459740188102131</v>
      </c>
      <c r="Z125" s="38">
        <f t="shared" si="34"/>
        <v>1.233632957834687</v>
      </c>
      <c r="AA125" s="38">
        <f t="shared" si="35"/>
        <v>1.2214101817886389</v>
      </c>
    </row>
    <row r="126" spans="1:27">
      <c r="A126" s="20">
        <v>13.79</v>
      </c>
      <c r="B126" s="2">
        <v>29577</v>
      </c>
      <c r="E126" s="20">
        <f>SUMIF(B:B,F126,A:A)</f>
        <v>26.999189999999999</v>
      </c>
      <c r="F126" s="40">
        <v>35336</v>
      </c>
      <c r="G126" s="2">
        <f>IF(ISERROR(VLOOKUP($F126,'Pay scales'!$B$3:$AB$61,G$1,1)),0,VLOOKUP($F126,'Pay scales'!$B$3:$AB$61,G$1,1))</f>
        <v>35336</v>
      </c>
      <c r="H126" s="2">
        <f>IF(ISERROR(VLOOKUP($F126,'Pay scales'!$B$3:$AB$61,H$1,1)),0,VLOOKUP($F126,'Pay scales'!$B$3:$AB$61,H$1,1))</f>
        <v>35336</v>
      </c>
      <c r="I126" s="2">
        <f>IF(ISERROR(VLOOKUP($F126,'Pay scales'!$B$3:$AB$61,I$1,1)),0,VLOOKUP($F126,'Pay scales'!$B$3:$AB$61,I$1,1))</f>
        <v>34728</v>
      </c>
      <c r="J126" s="2">
        <f>IF(ISERROR(VLOOKUP($F126,'Pay scales'!$B$3:$AB$61,J$1,1)),0,VLOOKUP($F126,'Pay scales'!$B$3:$AB$61,J$1,1))</f>
        <v>33799</v>
      </c>
      <c r="K126" s="2">
        <f>IF(ISERROR(VLOOKUP($F126,'Pay scales'!$B$3:$AB$61,K$1,1)),0,VLOOKUP($F126,'Pay scales'!$B$3:$AB$61,K$1,1))</f>
        <v>33136</v>
      </c>
      <c r="L126" s="2">
        <f>IF(ISERROR(VLOOKUP($F126,'Pay scales'!$B$3:$AB$61,L$1,1)),0,VLOOKUP($F126,'Pay scales'!$B$3:$AB$61,L$1,1))</f>
        <v>32486</v>
      </c>
      <c r="M126" s="2">
        <f>IF(ISERROR(VLOOKUP($F126,'Pay scales'!$B$3:$AB$61,M$1,1)),0,VLOOKUP($F126,'Pay scales'!$B$3:$AB$61,M$1,1))</f>
        <v>32164</v>
      </c>
      <c r="N126" s="2">
        <f>IF(ISERROR(VLOOKUP($F126,'Pay scales'!$B$3:$AB$61,N$1,1)),0,VLOOKUP($F126,'Pay scales'!$B$3:$AB$61,N$1,1))</f>
        <v>31846</v>
      </c>
      <c r="O126" s="2"/>
      <c r="P126" s="2"/>
      <c r="R126" s="20">
        <f t="shared" si="27"/>
        <v>26.999189999999999</v>
      </c>
      <c r="S126" s="37">
        <f>R126/R$4</f>
        <v>1.0645324283700044E-3</v>
      </c>
      <c r="T126" s="38">
        <f t="shared" si="28"/>
        <v>37.616317888882477</v>
      </c>
      <c r="U126" s="38">
        <f t="shared" si="29"/>
        <v>37.616317888882477</v>
      </c>
      <c r="V126" s="38">
        <f t="shared" si="30"/>
        <v>36.969082172433509</v>
      </c>
      <c r="W126" s="38">
        <f t="shared" si="31"/>
        <v>35.980131546477779</v>
      </c>
      <c r="X126" s="38">
        <f t="shared" si="32"/>
        <v>35.274346546468465</v>
      </c>
      <c r="Y126" s="38">
        <f t="shared" si="33"/>
        <v>34.582400468027963</v>
      </c>
      <c r="Z126" s="38">
        <f t="shared" si="34"/>
        <v>34.23962102609282</v>
      </c>
      <c r="AA126" s="38">
        <f t="shared" si="35"/>
        <v>33.901099713871162</v>
      </c>
    </row>
    <row r="127" spans="1:27">
      <c r="A127" s="20">
        <v>5</v>
      </c>
      <c r="B127" s="2">
        <v>30063</v>
      </c>
      <c r="E127" s="20">
        <f>SUMIF(B:B,F127,A:A)</f>
        <v>43.42</v>
      </c>
      <c r="F127" s="2">
        <v>35336.220768750005</v>
      </c>
      <c r="G127" s="2">
        <f>IF(ISERROR(VLOOKUP($F127,'Pay scales'!$B$3:$AB$61,G$1,1)),0,VLOOKUP($F127,'Pay scales'!$B$3:$AB$61,G$1,1))</f>
        <v>35336</v>
      </c>
      <c r="H127" s="2">
        <f>IF(ISERROR(VLOOKUP($F127,'Pay scales'!$B$3:$AB$61,H$1,1)),0,VLOOKUP($F127,'Pay scales'!$B$3:$AB$61,H$1,1))</f>
        <v>35336</v>
      </c>
      <c r="I127" s="2">
        <f>IF(ISERROR(VLOOKUP($F127,'Pay scales'!$B$3:$AB$61,I$1,1)),0,VLOOKUP($F127,'Pay scales'!$B$3:$AB$61,I$1,1))</f>
        <v>34728</v>
      </c>
      <c r="J127" s="2">
        <f>IF(ISERROR(VLOOKUP($F127,'Pay scales'!$B$3:$AB$61,J$1,1)),0,VLOOKUP($F127,'Pay scales'!$B$3:$AB$61,J$1,1))</f>
        <v>33799</v>
      </c>
      <c r="K127" s="2">
        <f>IF(ISERROR(VLOOKUP($F127,'Pay scales'!$B$3:$AB$61,K$1,1)),0,VLOOKUP($F127,'Pay scales'!$B$3:$AB$61,K$1,1))</f>
        <v>33136</v>
      </c>
      <c r="L127" s="2">
        <f>IF(ISERROR(VLOOKUP($F127,'Pay scales'!$B$3:$AB$61,L$1,1)),0,VLOOKUP($F127,'Pay scales'!$B$3:$AB$61,L$1,1))</f>
        <v>32486</v>
      </c>
      <c r="M127" s="2">
        <f>IF(ISERROR(VLOOKUP($F127,'Pay scales'!$B$3:$AB$61,M$1,1)),0,VLOOKUP($F127,'Pay scales'!$B$3:$AB$61,M$1,1))</f>
        <v>32164</v>
      </c>
      <c r="N127" s="2">
        <f>IF(ISERROR(VLOOKUP($F127,'Pay scales'!$B$3:$AB$61,N$1,1)),0,VLOOKUP($F127,'Pay scales'!$B$3:$AB$61,N$1,1))</f>
        <v>31846</v>
      </c>
      <c r="O127" s="2"/>
      <c r="P127" s="2"/>
      <c r="R127" s="20">
        <f t="shared" si="27"/>
        <v>43.42</v>
      </c>
      <c r="S127" s="37">
        <f>R127/R$4</f>
        <v>1.7119772126432532E-3</v>
      </c>
      <c r="T127" s="38">
        <f t="shared" si="28"/>
        <v>60.494426785961998</v>
      </c>
      <c r="U127" s="38">
        <f t="shared" si="29"/>
        <v>60.494426785961998</v>
      </c>
      <c r="V127" s="38">
        <f t="shared" si="30"/>
        <v>59.453544640674899</v>
      </c>
      <c r="W127" s="38">
        <f t="shared" si="31"/>
        <v>57.863117810129317</v>
      </c>
      <c r="X127" s="38">
        <f t="shared" si="32"/>
        <v>56.72807691814684</v>
      </c>
      <c r="Y127" s="38">
        <f t="shared" si="33"/>
        <v>55.615291729928721</v>
      </c>
      <c r="Z127" s="38">
        <f t="shared" si="34"/>
        <v>55.064035067457596</v>
      </c>
      <c r="AA127" s="38">
        <f t="shared" si="35"/>
        <v>54.519626313837044</v>
      </c>
    </row>
    <row r="128" spans="1:27">
      <c r="A128" s="20">
        <v>2</v>
      </c>
      <c r="B128" s="2">
        <v>30095</v>
      </c>
      <c r="E128" s="20">
        <f>SUMIF(B:B,F128,A:A)</f>
        <v>5</v>
      </c>
      <c r="F128" s="40">
        <v>35682</v>
      </c>
      <c r="G128" s="2">
        <f>IF(ISERROR(VLOOKUP($F128,'Pay scales'!$B$3:$AB$61,G$1,1)),0,VLOOKUP($F128,'Pay scales'!$B$3:$AB$61,G$1,1))</f>
        <v>35336</v>
      </c>
      <c r="H128" s="2">
        <f>IF(ISERROR(VLOOKUP($F128,'Pay scales'!$B$3:$AB$61,H$1,1)),0,VLOOKUP($F128,'Pay scales'!$B$3:$AB$61,H$1,1))</f>
        <v>35336</v>
      </c>
      <c r="I128" s="2">
        <f>IF(ISERROR(VLOOKUP($F128,'Pay scales'!$B$3:$AB$61,I$1,1)),0,VLOOKUP($F128,'Pay scales'!$B$3:$AB$61,I$1,1))</f>
        <v>34728</v>
      </c>
      <c r="J128" s="2">
        <f>IF(ISERROR(VLOOKUP($F128,'Pay scales'!$B$3:$AB$61,J$1,1)),0,VLOOKUP($F128,'Pay scales'!$B$3:$AB$61,J$1,1))</f>
        <v>33799</v>
      </c>
      <c r="K128" s="2">
        <f>IF(ISERROR(VLOOKUP($F128,'Pay scales'!$B$3:$AB$61,K$1,1)),0,VLOOKUP($F128,'Pay scales'!$B$3:$AB$61,K$1,1))</f>
        <v>33136</v>
      </c>
      <c r="L128" s="2">
        <f>IF(ISERROR(VLOOKUP($F128,'Pay scales'!$B$3:$AB$61,L$1,1)),0,VLOOKUP($F128,'Pay scales'!$B$3:$AB$61,L$1,1))</f>
        <v>32486</v>
      </c>
      <c r="M128" s="2">
        <f>IF(ISERROR(VLOOKUP($F128,'Pay scales'!$B$3:$AB$61,M$1,1)),0,VLOOKUP($F128,'Pay scales'!$B$3:$AB$61,M$1,1))</f>
        <v>32164</v>
      </c>
      <c r="N128" s="2">
        <f>IF(ISERROR(VLOOKUP($F128,'Pay scales'!$B$3:$AB$61,N$1,1)),0,VLOOKUP($F128,'Pay scales'!$B$3:$AB$61,N$1,1))</f>
        <v>31846</v>
      </c>
      <c r="O128" s="2"/>
      <c r="P128" s="2"/>
      <c r="R128" s="20">
        <f t="shared" si="27"/>
        <v>5</v>
      </c>
      <c r="S128" s="37">
        <f>R128/R$4</f>
        <v>1.9714154912980807E-4</v>
      </c>
      <c r="T128" s="38">
        <f t="shared" si="28"/>
        <v>6.9661937800508982</v>
      </c>
      <c r="U128" s="38">
        <f t="shared" si="29"/>
        <v>6.9661937800508982</v>
      </c>
      <c r="V128" s="38">
        <f t="shared" si="30"/>
        <v>6.8463317181799752</v>
      </c>
      <c r="W128" s="38">
        <f t="shared" si="31"/>
        <v>6.6631872190383827</v>
      </c>
      <c r="X128" s="38">
        <f t="shared" si="32"/>
        <v>6.5324823719653207</v>
      </c>
      <c r="Y128" s="38">
        <f t="shared" si="33"/>
        <v>6.4043403650309454</v>
      </c>
      <c r="Z128" s="38">
        <f t="shared" si="34"/>
        <v>6.340860786211147</v>
      </c>
      <c r="AA128" s="38">
        <f t="shared" si="35"/>
        <v>6.2781697735878677</v>
      </c>
    </row>
    <row r="129" spans="1:27">
      <c r="A129" s="20">
        <v>7</v>
      </c>
      <c r="B129" s="2">
        <v>30095</v>
      </c>
      <c r="E129" s="20">
        <f>SUMIF(B:B,F129,A:A)</f>
        <v>3</v>
      </c>
      <c r="F129" s="2">
        <v>36370.201724999999</v>
      </c>
      <c r="G129" s="2">
        <f>IF(ISERROR(VLOOKUP($F129,'Pay scales'!$B$3:$AB$61,G$1,1)),0,VLOOKUP($F129,'Pay scales'!$B$3:$AB$61,G$1,1))</f>
        <v>35336</v>
      </c>
      <c r="H129" s="2">
        <f>IF(ISERROR(VLOOKUP($F129,'Pay scales'!$B$3:$AB$61,H$1,1)),0,VLOOKUP($F129,'Pay scales'!$B$3:$AB$61,H$1,1))</f>
        <v>35336</v>
      </c>
      <c r="I129" s="2">
        <f>IF(ISERROR(VLOOKUP($F129,'Pay scales'!$B$3:$AB$61,I$1,1)),0,VLOOKUP($F129,'Pay scales'!$B$3:$AB$61,I$1,1))</f>
        <v>34728</v>
      </c>
      <c r="J129" s="2">
        <f>IF(ISERROR(VLOOKUP($F129,'Pay scales'!$B$3:$AB$61,J$1,1)),0,VLOOKUP($F129,'Pay scales'!$B$3:$AB$61,J$1,1))</f>
        <v>33799</v>
      </c>
      <c r="K129" s="2">
        <f>IF(ISERROR(VLOOKUP($F129,'Pay scales'!$B$3:$AB$61,K$1,1)),0,VLOOKUP($F129,'Pay scales'!$B$3:$AB$61,K$1,1))</f>
        <v>33136</v>
      </c>
      <c r="L129" s="2">
        <f>IF(ISERROR(VLOOKUP($F129,'Pay scales'!$B$3:$AB$61,L$1,1)),0,VLOOKUP($F129,'Pay scales'!$B$3:$AB$61,L$1,1))</f>
        <v>32486</v>
      </c>
      <c r="M129" s="2">
        <f>IF(ISERROR(VLOOKUP($F129,'Pay scales'!$B$3:$AB$61,M$1,1)),0,VLOOKUP($F129,'Pay scales'!$B$3:$AB$61,M$1,1))</f>
        <v>32164</v>
      </c>
      <c r="N129" s="2">
        <f>IF(ISERROR(VLOOKUP($F129,'Pay scales'!$B$3:$AB$61,N$1,1)),0,VLOOKUP($F129,'Pay scales'!$B$3:$AB$61,N$1,1))</f>
        <v>31846</v>
      </c>
      <c r="O129" s="2"/>
      <c r="P129" s="2"/>
      <c r="R129" s="20">
        <f t="shared" si="27"/>
        <v>3</v>
      </c>
      <c r="S129" s="37">
        <f>R129/R$4</f>
        <v>1.1828492947788483E-4</v>
      </c>
      <c r="T129" s="38">
        <f t="shared" si="28"/>
        <v>4.1797162680305382</v>
      </c>
      <c r="U129" s="38">
        <f t="shared" si="29"/>
        <v>4.1797162680305382</v>
      </c>
      <c r="V129" s="38">
        <f t="shared" si="30"/>
        <v>4.1077990309079846</v>
      </c>
      <c r="W129" s="38">
        <f t="shared" si="31"/>
        <v>3.9979123314230294</v>
      </c>
      <c r="X129" s="38">
        <f t="shared" si="32"/>
        <v>3.9194894231791917</v>
      </c>
      <c r="Y129" s="38">
        <f t="shared" si="33"/>
        <v>3.8426042190185665</v>
      </c>
      <c r="Z129" s="38">
        <f t="shared" si="34"/>
        <v>3.8045164717266875</v>
      </c>
      <c r="AA129" s="38">
        <f t="shared" si="35"/>
        <v>3.7669018641527203</v>
      </c>
    </row>
    <row r="130" spans="1:27">
      <c r="A130" s="39">
        <v>521.05690000000004</v>
      </c>
      <c r="B130" s="40">
        <v>30095</v>
      </c>
      <c r="E130" s="20">
        <f>SUMIF(B:B,F130,A:A)</f>
        <v>25.478329999999996</v>
      </c>
      <c r="F130" s="2">
        <v>36371</v>
      </c>
      <c r="G130" s="2">
        <f>IF(ISERROR(VLOOKUP($F130,'Pay scales'!$B$3:$AB$61,G$1,1)),0,VLOOKUP($F130,'Pay scales'!$B$3:$AB$61,G$1,1))</f>
        <v>36371</v>
      </c>
      <c r="H130" s="2">
        <f>IF(ISERROR(VLOOKUP($F130,'Pay scales'!$B$3:$AB$61,H$1,1)),0,VLOOKUP($F130,'Pay scales'!$B$3:$AB$61,H$1,1))</f>
        <v>36371</v>
      </c>
      <c r="I130" s="2">
        <f>IF(ISERROR(VLOOKUP($F130,'Pay scales'!$B$3:$AB$61,I$1,1)),0,VLOOKUP($F130,'Pay scales'!$B$3:$AB$61,I$1,1))</f>
        <v>35745</v>
      </c>
      <c r="J130" s="2">
        <f>IF(ISERROR(VLOOKUP($F130,'Pay scales'!$B$3:$AB$61,J$1,1)),0,VLOOKUP($F130,'Pay scales'!$B$3:$AB$61,J$1,1))</f>
        <v>34788</v>
      </c>
      <c r="K130" s="2">
        <f>IF(ISERROR(VLOOKUP($F130,'Pay scales'!$B$3:$AB$61,K$1,1)),0,VLOOKUP($F130,'Pay scales'!$B$3:$AB$61,K$1,1))</f>
        <v>34106</v>
      </c>
      <c r="L130" s="2">
        <f>IF(ISERROR(VLOOKUP($F130,'Pay scales'!$B$3:$AB$61,L$1,1)),0,VLOOKUP($F130,'Pay scales'!$B$3:$AB$61,L$1,1))</f>
        <v>33437</v>
      </c>
      <c r="M130" s="2">
        <f>IF(ISERROR(VLOOKUP($F130,'Pay scales'!$B$3:$AB$61,M$1,1)),0,VLOOKUP($F130,'Pay scales'!$B$3:$AB$61,M$1,1))</f>
        <v>33106</v>
      </c>
      <c r="N130" s="2">
        <f>IF(ISERROR(VLOOKUP($F130,'Pay scales'!$B$3:$AB$61,N$1,1)),0,VLOOKUP($F130,'Pay scales'!$B$3:$AB$61,N$1,1))</f>
        <v>32778</v>
      </c>
      <c r="O130" s="2"/>
      <c r="P130" s="2"/>
      <c r="R130" s="20">
        <f t="shared" si="27"/>
        <v>25.478329999999996</v>
      </c>
      <c r="S130" s="37">
        <f>R130/R$4</f>
        <v>1.0045674890880923E-3</v>
      </c>
      <c r="T130" s="38">
        <f t="shared" si="28"/>
        <v>36.537124145623004</v>
      </c>
      <c r="U130" s="38">
        <f t="shared" si="29"/>
        <v>36.537124145623004</v>
      </c>
      <c r="V130" s="38">
        <f t="shared" si="30"/>
        <v>35.908264897453861</v>
      </c>
      <c r="W130" s="38">
        <f t="shared" si="31"/>
        <v>34.946893810396553</v>
      </c>
      <c r="X130" s="38">
        <f t="shared" si="32"/>
        <v>34.261778782838476</v>
      </c>
      <c r="Y130" s="38">
        <f t="shared" si="33"/>
        <v>33.589723132638547</v>
      </c>
      <c r="Z130" s="38">
        <f t="shared" si="34"/>
        <v>33.257211293750387</v>
      </c>
      <c r="AA130" s="38">
        <f t="shared" si="35"/>
        <v>32.927713157329492</v>
      </c>
    </row>
    <row r="131" spans="1:27">
      <c r="A131" s="20">
        <v>7.21</v>
      </c>
      <c r="B131" s="2">
        <v>30451</v>
      </c>
      <c r="E131" s="20">
        <f>SUMIF(B:B,F131,A:A)</f>
        <v>52</v>
      </c>
      <c r="F131" s="2">
        <v>36579</v>
      </c>
      <c r="G131" s="2">
        <f>IF(ISERROR(VLOOKUP($F131,'Pay scales'!$B$3:$AB$61,G$1,1)),0,VLOOKUP($F131,'Pay scales'!$B$3:$AB$61,G$1,1))</f>
        <v>36371</v>
      </c>
      <c r="H131" s="2">
        <f>IF(ISERROR(VLOOKUP($F131,'Pay scales'!$B$3:$AB$61,H$1,1)),0,VLOOKUP($F131,'Pay scales'!$B$3:$AB$61,H$1,1))</f>
        <v>36371</v>
      </c>
      <c r="I131" s="2">
        <f>IF(ISERROR(VLOOKUP($F131,'Pay scales'!$B$3:$AB$61,I$1,1)),0,VLOOKUP($F131,'Pay scales'!$B$3:$AB$61,I$1,1))</f>
        <v>35745</v>
      </c>
      <c r="J131" s="2">
        <f>IF(ISERROR(VLOOKUP($F131,'Pay scales'!$B$3:$AB$61,J$1,1)),0,VLOOKUP($F131,'Pay scales'!$B$3:$AB$61,J$1,1))</f>
        <v>34788</v>
      </c>
      <c r="K131" s="2">
        <f>IF(ISERROR(VLOOKUP($F131,'Pay scales'!$B$3:$AB$61,K$1,1)),0,VLOOKUP($F131,'Pay scales'!$B$3:$AB$61,K$1,1))</f>
        <v>34106</v>
      </c>
      <c r="L131" s="2">
        <f>IF(ISERROR(VLOOKUP($F131,'Pay scales'!$B$3:$AB$61,L$1,1)),0,VLOOKUP($F131,'Pay scales'!$B$3:$AB$61,L$1,1))</f>
        <v>33437</v>
      </c>
      <c r="M131" s="2">
        <f>IF(ISERROR(VLOOKUP($F131,'Pay scales'!$B$3:$AB$61,M$1,1)),0,VLOOKUP($F131,'Pay scales'!$B$3:$AB$61,M$1,1))</f>
        <v>33106</v>
      </c>
      <c r="N131" s="2">
        <f>IF(ISERROR(VLOOKUP($F131,'Pay scales'!$B$3:$AB$61,N$1,1)),0,VLOOKUP($F131,'Pay scales'!$B$3:$AB$61,N$1,1))</f>
        <v>32778</v>
      </c>
      <c r="O131" s="2"/>
      <c r="P131" s="2"/>
      <c r="R131" s="20">
        <f t="shared" si="27"/>
        <v>52</v>
      </c>
      <c r="S131" s="37">
        <f>R131/R$4</f>
        <v>2.0502721109500036E-3</v>
      </c>
      <c r="T131" s="38">
        <f t="shared" si="28"/>
        <v>74.570446947362584</v>
      </c>
      <c r="U131" s="38">
        <f t="shared" si="29"/>
        <v>74.570446947362584</v>
      </c>
      <c r="V131" s="38">
        <f t="shared" si="30"/>
        <v>73.286976605907881</v>
      </c>
      <c r="W131" s="38">
        <f t="shared" si="31"/>
        <v>71.324866195728731</v>
      </c>
      <c r="X131" s="38">
        <f t="shared" si="32"/>
        <v>69.926580616060818</v>
      </c>
      <c r="Y131" s="38">
        <f t="shared" si="33"/>
        <v>68.554948573835276</v>
      </c>
      <c r="Z131" s="38">
        <f t="shared" si="34"/>
        <v>67.876308505110828</v>
      </c>
      <c r="AA131" s="38">
        <f t="shared" si="35"/>
        <v>67.203819252719214</v>
      </c>
    </row>
    <row r="132" spans="1:27">
      <c r="A132" s="20">
        <v>30</v>
      </c>
      <c r="B132" s="2">
        <v>30606</v>
      </c>
      <c r="E132" s="20">
        <f>SUMIF(B:B,F132,A:A)</f>
        <v>2.2000000000000002</v>
      </c>
      <c r="F132" s="2">
        <v>36922</v>
      </c>
      <c r="G132" s="2">
        <f>IF(ISERROR(VLOOKUP($F132,'Pay scales'!$B$3:$AB$61,G$1,1)),0,VLOOKUP($F132,'Pay scales'!$B$3:$AB$61,G$1,1))</f>
        <v>36371</v>
      </c>
      <c r="H132" s="2">
        <f>IF(ISERROR(VLOOKUP($F132,'Pay scales'!$B$3:$AB$61,H$1,1)),0,VLOOKUP($F132,'Pay scales'!$B$3:$AB$61,H$1,1))</f>
        <v>36371</v>
      </c>
      <c r="I132" s="2">
        <f>IF(ISERROR(VLOOKUP($F132,'Pay scales'!$B$3:$AB$61,I$1,1)),0,VLOOKUP($F132,'Pay scales'!$B$3:$AB$61,I$1,1))</f>
        <v>35745</v>
      </c>
      <c r="J132" s="2">
        <f>IF(ISERROR(VLOOKUP($F132,'Pay scales'!$B$3:$AB$61,J$1,1)),0,VLOOKUP($F132,'Pay scales'!$B$3:$AB$61,J$1,1))</f>
        <v>34788</v>
      </c>
      <c r="K132" s="2">
        <f>IF(ISERROR(VLOOKUP($F132,'Pay scales'!$B$3:$AB$61,K$1,1)),0,VLOOKUP($F132,'Pay scales'!$B$3:$AB$61,K$1,1))</f>
        <v>34106</v>
      </c>
      <c r="L132" s="2">
        <f>IF(ISERROR(VLOOKUP($F132,'Pay scales'!$B$3:$AB$61,L$1,1)),0,VLOOKUP($F132,'Pay scales'!$B$3:$AB$61,L$1,1))</f>
        <v>33437</v>
      </c>
      <c r="M132" s="2">
        <f>IF(ISERROR(VLOOKUP($F132,'Pay scales'!$B$3:$AB$61,M$1,1)),0,VLOOKUP($F132,'Pay scales'!$B$3:$AB$61,M$1,1))</f>
        <v>33106</v>
      </c>
      <c r="N132" s="2">
        <f>IF(ISERROR(VLOOKUP($F132,'Pay scales'!$B$3:$AB$61,N$1,1)),0,VLOOKUP($F132,'Pay scales'!$B$3:$AB$61,N$1,1))</f>
        <v>32778</v>
      </c>
      <c r="O132" s="2"/>
      <c r="P132" s="2"/>
      <c r="R132" s="20">
        <f t="shared" si="27"/>
        <v>2.2000000000000002</v>
      </c>
      <c r="S132" s="37">
        <f>R132/R$4</f>
        <v>8.674228161711555E-5</v>
      </c>
      <c r="T132" s="38">
        <f t="shared" si="28"/>
        <v>3.1549035246961097</v>
      </c>
      <c r="U132" s="38">
        <f t="shared" si="29"/>
        <v>3.1549035246961097</v>
      </c>
      <c r="V132" s="38">
        <f t="shared" si="30"/>
        <v>3.1006028564037953</v>
      </c>
      <c r="W132" s="38">
        <f t="shared" si="31"/>
        <v>3.0175904928962156</v>
      </c>
      <c r="X132" s="38">
        <f t="shared" si="32"/>
        <v>2.9584322568333428</v>
      </c>
      <c r="Y132" s="38">
        <f t="shared" si="33"/>
        <v>2.9004016704314926</v>
      </c>
      <c r="Z132" s="38">
        <f t="shared" si="34"/>
        <v>2.8716899752162273</v>
      </c>
      <c r="AA132" s="38">
        <f t="shared" si="35"/>
        <v>2.8432385068458137</v>
      </c>
    </row>
    <row r="133" spans="1:27">
      <c r="A133" s="20">
        <v>5.38</v>
      </c>
      <c r="B133" s="2">
        <v>30984</v>
      </c>
      <c r="E133" s="20">
        <f>SUMIF(B:B,F133,A:A)</f>
        <v>2</v>
      </c>
      <c r="F133" s="2">
        <v>36961</v>
      </c>
      <c r="G133" s="2">
        <f>IF(ISERROR(VLOOKUP($F133,'Pay scales'!$B$3:$AB$61,G$1,1)),0,VLOOKUP($F133,'Pay scales'!$B$3:$AB$61,G$1,1))</f>
        <v>36371</v>
      </c>
      <c r="H133" s="2">
        <f>IF(ISERROR(VLOOKUP($F133,'Pay scales'!$B$3:$AB$61,H$1,1)),0,VLOOKUP($F133,'Pay scales'!$B$3:$AB$61,H$1,1))</f>
        <v>36371</v>
      </c>
      <c r="I133" s="2">
        <f>IF(ISERROR(VLOOKUP($F133,'Pay scales'!$B$3:$AB$61,I$1,1)),0,VLOOKUP($F133,'Pay scales'!$B$3:$AB$61,I$1,1))</f>
        <v>35745</v>
      </c>
      <c r="J133" s="2">
        <f>IF(ISERROR(VLOOKUP($F133,'Pay scales'!$B$3:$AB$61,J$1,1)),0,VLOOKUP($F133,'Pay scales'!$B$3:$AB$61,J$1,1))</f>
        <v>34788</v>
      </c>
      <c r="K133" s="2">
        <f>IF(ISERROR(VLOOKUP($F133,'Pay scales'!$B$3:$AB$61,K$1,1)),0,VLOOKUP($F133,'Pay scales'!$B$3:$AB$61,K$1,1))</f>
        <v>34106</v>
      </c>
      <c r="L133" s="2">
        <f>IF(ISERROR(VLOOKUP($F133,'Pay scales'!$B$3:$AB$61,L$1,1)),0,VLOOKUP($F133,'Pay scales'!$B$3:$AB$61,L$1,1))</f>
        <v>33437</v>
      </c>
      <c r="M133" s="2">
        <f>IF(ISERROR(VLOOKUP($F133,'Pay scales'!$B$3:$AB$61,M$1,1)),0,VLOOKUP($F133,'Pay scales'!$B$3:$AB$61,M$1,1))</f>
        <v>33106</v>
      </c>
      <c r="N133" s="2">
        <f>IF(ISERROR(VLOOKUP($F133,'Pay scales'!$B$3:$AB$61,N$1,1)),0,VLOOKUP($F133,'Pay scales'!$B$3:$AB$61,N$1,1))</f>
        <v>32778</v>
      </c>
      <c r="O133" s="2"/>
      <c r="P133" s="2"/>
      <c r="R133" s="20">
        <f t="shared" si="27"/>
        <v>2</v>
      </c>
      <c r="S133" s="37">
        <f>R133/R$4</f>
        <v>7.885661965192323E-5</v>
      </c>
      <c r="T133" s="38">
        <f t="shared" si="28"/>
        <v>2.8680941133600997</v>
      </c>
      <c r="U133" s="38">
        <f t="shared" si="29"/>
        <v>2.8680941133600997</v>
      </c>
      <c r="V133" s="38">
        <f t="shared" si="30"/>
        <v>2.8187298694579956</v>
      </c>
      <c r="W133" s="38">
        <f t="shared" si="31"/>
        <v>2.7432640844511051</v>
      </c>
      <c r="X133" s="38">
        <f t="shared" si="32"/>
        <v>2.6894838698484937</v>
      </c>
      <c r="Y133" s="38">
        <f t="shared" si="33"/>
        <v>2.6367287913013571</v>
      </c>
      <c r="Z133" s="38">
        <f t="shared" si="34"/>
        <v>2.6106272501965706</v>
      </c>
      <c r="AA133" s="38">
        <f t="shared" si="35"/>
        <v>2.5847622789507394</v>
      </c>
    </row>
    <row r="134" spans="1:27">
      <c r="A134" s="20">
        <v>6</v>
      </c>
      <c r="B134" s="2">
        <v>30984</v>
      </c>
      <c r="E134" s="20">
        <f>SUMIF(B:B,F134,A:A)</f>
        <v>5</v>
      </c>
      <c r="F134" s="2">
        <v>37260</v>
      </c>
      <c r="G134" s="2">
        <f>IF(ISERROR(VLOOKUP($F134,'Pay scales'!$B$3:$AB$61,G$1,1)),0,VLOOKUP($F134,'Pay scales'!$B$3:$AB$61,G$1,1))</f>
        <v>36371</v>
      </c>
      <c r="H134" s="2">
        <f>IF(ISERROR(VLOOKUP($F134,'Pay scales'!$B$3:$AB$61,H$1,1)),0,VLOOKUP($F134,'Pay scales'!$B$3:$AB$61,H$1,1))</f>
        <v>36371</v>
      </c>
      <c r="I134" s="2">
        <f>IF(ISERROR(VLOOKUP($F134,'Pay scales'!$B$3:$AB$61,I$1,1)),0,VLOOKUP($F134,'Pay scales'!$B$3:$AB$61,I$1,1))</f>
        <v>35745</v>
      </c>
      <c r="J134" s="2">
        <f>IF(ISERROR(VLOOKUP($F134,'Pay scales'!$B$3:$AB$61,J$1,1)),0,VLOOKUP($F134,'Pay scales'!$B$3:$AB$61,J$1,1))</f>
        <v>34788</v>
      </c>
      <c r="K134" s="2">
        <f>IF(ISERROR(VLOOKUP($F134,'Pay scales'!$B$3:$AB$61,K$1,1)),0,VLOOKUP($F134,'Pay scales'!$B$3:$AB$61,K$1,1))</f>
        <v>34106</v>
      </c>
      <c r="L134" s="2">
        <f>IF(ISERROR(VLOOKUP($F134,'Pay scales'!$B$3:$AB$61,L$1,1)),0,VLOOKUP($F134,'Pay scales'!$B$3:$AB$61,L$1,1))</f>
        <v>33437</v>
      </c>
      <c r="M134" s="2">
        <f>IF(ISERROR(VLOOKUP($F134,'Pay scales'!$B$3:$AB$61,M$1,1)),0,VLOOKUP($F134,'Pay scales'!$B$3:$AB$61,M$1,1))</f>
        <v>33106</v>
      </c>
      <c r="N134" s="2">
        <f>IF(ISERROR(VLOOKUP($F134,'Pay scales'!$B$3:$AB$61,N$1,1)),0,VLOOKUP($F134,'Pay scales'!$B$3:$AB$61,N$1,1))</f>
        <v>32778</v>
      </c>
      <c r="O134" s="2"/>
      <c r="P134" s="2"/>
      <c r="R134" s="20">
        <f t="shared" si="27"/>
        <v>5</v>
      </c>
      <c r="S134" s="37">
        <f>R134/R$4</f>
        <v>1.9714154912980807E-4</v>
      </c>
      <c r="T134" s="38">
        <f t="shared" ref="T134:T141" si="36">$S134*G134</f>
        <v>7.1702352834002498</v>
      </c>
      <c r="U134" s="38">
        <f t="shared" ref="U134:U141" si="37">$S134*H134</f>
        <v>7.1702352834002498</v>
      </c>
      <c r="V134" s="38">
        <f t="shared" ref="V134:V141" si="38">$S134*I134</f>
        <v>7.0468246736449895</v>
      </c>
      <c r="W134" s="38">
        <f t="shared" ref="W134:W141" si="39">$S134*J134</f>
        <v>6.8581602111277631</v>
      </c>
      <c r="X134" s="38">
        <f t="shared" ref="X134:X141" si="40">$S134*K134</f>
        <v>6.7237096746212339</v>
      </c>
      <c r="Y134" s="38">
        <f t="shared" ref="Y134:Y141" si="41">$S134*L134</f>
        <v>6.5918219782533924</v>
      </c>
      <c r="Z134" s="38">
        <f t="shared" ref="Z134:Z141" si="42">$S134*M134</f>
        <v>6.5265681254914263</v>
      </c>
      <c r="AA134" s="38">
        <f t="shared" ref="AA134:AA141" si="43">$S134*N134</f>
        <v>6.4619056973768494</v>
      </c>
    </row>
    <row r="135" spans="1:27">
      <c r="A135" s="20">
        <v>11</v>
      </c>
      <c r="B135" s="2">
        <v>30984</v>
      </c>
      <c r="E135" s="20">
        <f>SUMIF(B:B,F135,A:A)</f>
        <v>18.033108108108109</v>
      </c>
      <c r="F135" s="2">
        <v>37568</v>
      </c>
      <c r="G135" s="2">
        <f>IF(ISERROR(VLOOKUP($F135,'Pay scales'!$B$3:$AB$61,G$1,1)),0,VLOOKUP($F135,'Pay scales'!$B$3:$AB$61,G$1,1))</f>
        <v>37568</v>
      </c>
      <c r="H135" s="2">
        <f>IF(ISERROR(VLOOKUP($F135,'Pay scales'!$B$3:$AB$61,H$1,1)),0,VLOOKUP($F135,'Pay scales'!$B$3:$AB$61,H$1,1))</f>
        <v>37568</v>
      </c>
      <c r="I135" s="2">
        <f>IF(ISERROR(VLOOKUP($F135,'Pay scales'!$B$3:$AB$61,I$1,1)),0,VLOOKUP($F135,'Pay scales'!$B$3:$AB$61,I$1,1))</f>
        <v>36922</v>
      </c>
      <c r="J135" s="2">
        <f>IF(ISERROR(VLOOKUP($F135,'Pay scales'!$B$3:$AB$61,J$1,1)),0,VLOOKUP($F135,'Pay scales'!$B$3:$AB$61,J$1,1))</f>
        <v>35934</v>
      </c>
      <c r="K135" s="2">
        <f>IF(ISERROR(VLOOKUP($F135,'Pay scales'!$B$3:$AB$61,K$1,1)),0,VLOOKUP($F135,'Pay scales'!$B$3:$AB$61,K$1,1))</f>
        <v>35229</v>
      </c>
      <c r="L135" s="2">
        <f>IF(ISERROR(VLOOKUP($F135,'Pay scales'!$B$3:$AB$61,L$1,1)),0,VLOOKUP($F135,'Pay scales'!$B$3:$AB$61,L$1,1))</f>
        <v>34538</v>
      </c>
      <c r="M135" s="2">
        <f>IF(ISERROR(VLOOKUP($F135,'Pay scales'!$B$3:$AB$61,M$1,1)),0,VLOOKUP($F135,'Pay scales'!$B$3:$AB$61,M$1,1))</f>
        <v>34196</v>
      </c>
      <c r="N135" s="2">
        <f>IF(ISERROR(VLOOKUP($F135,'Pay scales'!$B$3:$AB$61,N$1,1)),0,VLOOKUP($F135,'Pay scales'!$B$3:$AB$61,N$1,1))</f>
        <v>33857</v>
      </c>
      <c r="O135" s="2"/>
      <c r="P135" s="2"/>
      <c r="R135" s="20">
        <f t="shared" ref="R135:R141" si="44">IF(N135=0,0,E135)</f>
        <v>18.033108108108109</v>
      </c>
      <c r="S135" s="37">
        <f>R135/R$4</f>
        <v>7.1101497361154701E-4</v>
      </c>
      <c r="T135" s="38">
        <f t="shared" si="36"/>
        <v>26.711410528638599</v>
      </c>
      <c r="U135" s="38">
        <f t="shared" si="37"/>
        <v>26.711410528638599</v>
      </c>
      <c r="V135" s="38">
        <f t="shared" si="38"/>
        <v>26.252094855685538</v>
      </c>
      <c r="W135" s="38">
        <f t="shared" si="39"/>
        <v>25.54961206175733</v>
      </c>
      <c r="X135" s="38">
        <f t="shared" si="40"/>
        <v>25.048346505361188</v>
      </c>
      <c r="Y135" s="38">
        <f t="shared" si="41"/>
        <v>24.55703515859561</v>
      </c>
      <c r="Z135" s="38">
        <f t="shared" si="42"/>
        <v>24.313868037620463</v>
      </c>
      <c r="AA135" s="38">
        <f t="shared" si="43"/>
        <v>24.072833961566147</v>
      </c>
    </row>
    <row r="136" spans="1:27">
      <c r="A136" s="39">
        <v>32.418929999999996</v>
      </c>
      <c r="B136" s="40">
        <v>30984</v>
      </c>
      <c r="E136" s="20">
        <f>SUMIF(B:B,F136,A:A)</f>
        <v>2</v>
      </c>
      <c r="F136" s="2">
        <v>37568.323237500001</v>
      </c>
      <c r="G136" s="2">
        <f>IF(ISERROR(VLOOKUP($F136,'Pay scales'!$B$3:$AB$61,G$1,1)),0,VLOOKUP($F136,'Pay scales'!$B$3:$AB$61,G$1,1))</f>
        <v>37568</v>
      </c>
      <c r="H136" s="2">
        <f>IF(ISERROR(VLOOKUP($F136,'Pay scales'!$B$3:$AB$61,H$1,1)),0,VLOOKUP($F136,'Pay scales'!$B$3:$AB$61,H$1,1))</f>
        <v>37568</v>
      </c>
      <c r="I136" s="2">
        <f>IF(ISERROR(VLOOKUP($F136,'Pay scales'!$B$3:$AB$61,I$1,1)),0,VLOOKUP($F136,'Pay scales'!$B$3:$AB$61,I$1,1))</f>
        <v>36922</v>
      </c>
      <c r="J136" s="2">
        <f>IF(ISERROR(VLOOKUP($F136,'Pay scales'!$B$3:$AB$61,J$1,1)),0,VLOOKUP($F136,'Pay scales'!$B$3:$AB$61,J$1,1))</f>
        <v>35934</v>
      </c>
      <c r="K136" s="2">
        <f>IF(ISERROR(VLOOKUP($F136,'Pay scales'!$B$3:$AB$61,K$1,1)),0,VLOOKUP($F136,'Pay scales'!$B$3:$AB$61,K$1,1))</f>
        <v>35229</v>
      </c>
      <c r="L136" s="2">
        <f>IF(ISERROR(VLOOKUP($F136,'Pay scales'!$B$3:$AB$61,L$1,1)),0,VLOOKUP($F136,'Pay scales'!$B$3:$AB$61,L$1,1))</f>
        <v>34538</v>
      </c>
      <c r="M136" s="2">
        <f>IF(ISERROR(VLOOKUP($F136,'Pay scales'!$B$3:$AB$61,M$1,1)),0,VLOOKUP($F136,'Pay scales'!$B$3:$AB$61,M$1,1))</f>
        <v>34196</v>
      </c>
      <c r="N136" s="2">
        <f>IF(ISERROR(VLOOKUP($F136,'Pay scales'!$B$3:$AB$61,N$1,1)),0,VLOOKUP($F136,'Pay scales'!$B$3:$AB$61,N$1,1))</f>
        <v>33857</v>
      </c>
      <c r="O136" s="2"/>
      <c r="P136" s="2"/>
      <c r="R136" s="20">
        <f t="shared" si="44"/>
        <v>2</v>
      </c>
      <c r="S136" s="37">
        <f>R136/R$4</f>
        <v>7.885661965192323E-5</v>
      </c>
      <c r="T136" s="38">
        <f t="shared" si="36"/>
        <v>2.9624854870834518</v>
      </c>
      <c r="U136" s="38">
        <f t="shared" si="37"/>
        <v>2.9624854870834518</v>
      </c>
      <c r="V136" s="38">
        <f t="shared" si="38"/>
        <v>2.9115441107883093</v>
      </c>
      <c r="W136" s="38">
        <f t="shared" si="39"/>
        <v>2.8336337705722094</v>
      </c>
      <c r="X136" s="38">
        <f t="shared" si="40"/>
        <v>2.7780398537176034</v>
      </c>
      <c r="Y136" s="38">
        <f t="shared" si="41"/>
        <v>2.7235499295381245</v>
      </c>
      <c r="Z136" s="38">
        <f t="shared" si="42"/>
        <v>2.6965809656171666</v>
      </c>
      <c r="AA136" s="38">
        <f t="shared" si="43"/>
        <v>2.669848571555165</v>
      </c>
    </row>
    <row r="137" spans="1:27">
      <c r="A137" s="20">
        <v>230</v>
      </c>
      <c r="B137" s="2">
        <v>31155</v>
      </c>
      <c r="E137" s="20">
        <f>SUMIF(B:B,F137,A:A)</f>
        <v>22</v>
      </c>
      <c r="F137" s="40">
        <v>38148</v>
      </c>
      <c r="G137" s="2">
        <f>IF(ISERROR(VLOOKUP($F137,'Pay scales'!$B$3:$AB$61,G$1,1)),0,VLOOKUP($F137,'Pay scales'!$B$3:$AB$61,G$1,1))</f>
        <v>37568</v>
      </c>
      <c r="H137" s="2">
        <f>IF(ISERROR(VLOOKUP($F137,'Pay scales'!$B$3:$AB$61,H$1,1)),0,VLOOKUP($F137,'Pay scales'!$B$3:$AB$61,H$1,1))</f>
        <v>37568</v>
      </c>
      <c r="I137" s="2">
        <f>IF(ISERROR(VLOOKUP($F137,'Pay scales'!$B$3:$AB$61,I$1,1)),0,VLOOKUP($F137,'Pay scales'!$B$3:$AB$61,I$1,1))</f>
        <v>36922</v>
      </c>
      <c r="J137" s="2">
        <f>IF(ISERROR(VLOOKUP($F137,'Pay scales'!$B$3:$AB$61,J$1,1)),0,VLOOKUP($F137,'Pay scales'!$B$3:$AB$61,J$1,1))</f>
        <v>35934</v>
      </c>
      <c r="K137" s="2">
        <f>IF(ISERROR(VLOOKUP($F137,'Pay scales'!$B$3:$AB$61,K$1,1)),0,VLOOKUP($F137,'Pay scales'!$B$3:$AB$61,K$1,1))</f>
        <v>35229</v>
      </c>
      <c r="L137" s="2">
        <f>IF(ISERROR(VLOOKUP($F137,'Pay scales'!$B$3:$AB$61,L$1,1)),0,VLOOKUP($F137,'Pay scales'!$B$3:$AB$61,L$1,1))</f>
        <v>34538</v>
      </c>
      <c r="M137" s="2">
        <f>IF(ISERROR(VLOOKUP($F137,'Pay scales'!$B$3:$AB$61,M$1,1)),0,VLOOKUP($F137,'Pay scales'!$B$3:$AB$61,M$1,1))</f>
        <v>34196</v>
      </c>
      <c r="N137" s="2">
        <f>IF(ISERROR(VLOOKUP($F137,'Pay scales'!$B$3:$AB$61,N$1,1)),0,VLOOKUP($F137,'Pay scales'!$B$3:$AB$61,N$1,1))</f>
        <v>33857</v>
      </c>
      <c r="O137" s="2"/>
      <c r="P137" s="2"/>
      <c r="R137" s="20">
        <f t="shared" si="44"/>
        <v>22</v>
      </c>
      <c r="S137" s="37">
        <f>R137/R$4</f>
        <v>8.6742281617115547E-4</v>
      </c>
      <c r="T137" s="38">
        <f t="shared" si="36"/>
        <v>32.587340357917967</v>
      </c>
      <c r="U137" s="38">
        <f t="shared" si="37"/>
        <v>32.587340357917967</v>
      </c>
      <c r="V137" s="38">
        <f t="shared" si="38"/>
        <v>32.026985218671399</v>
      </c>
      <c r="W137" s="38">
        <f t="shared" si="39"/>
        <v>31.1699714762943</v>
      </c>
      <c r="X137" s="38">
        <f t="shared" si="40"/>
        <v>30.558438390893635</v>
      </c>
      <c r="Y137" s="38">
        <f t="shared" si="41"/>
        <v>29.959049224919369</v>
      </c>
      <c r="Z137" s="38">
        <f t="shared" si="42"/>
        <v>29.662390621788834</v>
      </c>
      <c r="AA137" s="38">
        <f t="shared" si="43"/>
        <v>29.368334287106812</v>
      </c>
    </row>
    <row r="138" spans="1:27">
      <c r="A138" s="20">
        <v>7.08</v>
      </c>
      <c r="B138" s="2">
        <v>31346</v>
      </c>
      <c r="E138" s="20">
        <f>SUMIF(B:B,F138,A:A)</f>
        <v>14.97551</v>
      </c>
      <c r="F138" s="2">
        <v>38553</v>
      </c>
      <c r="G138" s="2">
        <f>IF(ISERROR(VLOOKUP($F138,'Pay scales'!$B$3:$AB$61,G$1,1)),0,VLOOKUP($F138,'Pay scales'!$B$3:$AB$61,G$1,1))</f>
        <v>38553</v>
      </c>
      <c r="H138" s="2">
        <f>IF(ISERROR(VLOOKUP($F138,'Pay scales'!$B$3:$AB$61,H$1,1)),0,VLOOKUP($F138,'Pay scales'!$B$3:$AB$61,H$1,1))</f>
        <v>38553</v>
      </c>
      <c r="I138" s="2">
        <f>IF(ISERROR(VLOOKUP($F138,'Pay scales'!$B$3:$AB$61,I$1,1)),0,VLOOKUP($F138,'Pay scales'!$B$3:$AB$61,I$1,1))</f>
        <v>37890</v>
      </c>
      <c r="J138" s="2">
        <f>IF(ISERROR(VLOOKUP($F138,'Pay scales'!$B$3:$AB$61,J$1,1)),0,VLOOKUP($F138,'Pay scales'!$B$3:$AB$61,J$1,1))</f>
        <v>36876</v>
      </c>
      <c r="K138" s="2">
        <f>IF(ISERROR(VLOOKUP($F138,'Pay scales'!$B$3:$AB$61,K$1,1)),0,VLOOKUP($F138,'Pay scales'!$B$3:$AB$61,K$1,1))</f>
        <v>36153</v>
      </c>
      <c r="L138" s="2">
        <f>IF(ISERROR(VLOOKUP($F138,'Pay scales'!$B$3:$AB$61,L$1,1)),0,VLOOKUP($F138,'Pay scales'!$B$3:$AB$61,L$1,1))</f>
        <v>35444</v>
      </c>
      <c r="M138" s="2">
        <f>IF(ISERROR(VLOOKUP($F138,'Pay scales'!$B$3:$AB$61,M$1,1)),0,VLOOKUP($F138,'Pay scales'!$B$3:$AB$61,M$1,1))</f>
        <v>35093</v>
      </c>
      <c r="N138" s="2">
        <f>IF(ISERROR(VLOOKUP($F138,'Pay scales'!$B$3:$AB$61,N$1,1)),0,VLOOKUP($F138,'Pay scales'!$B$3:$AB$61,N$1,1))</f>
        <v>34746</v>
      </c>
      <c r="O138" s="2"/>
      <c r="P138" s="2"/>
      <c r="R138" s="20">
        <f t="shared" si="44"/>
        <v>14.97551</v>
      </c>
      <c r="S138" s="37">
        <f>R138/R$4</f>
        <v>5.9045904808178637E-4</v>
      </c>
      <c r="T138" s="38">
        <f t="shared" si="36"/>
        <v>22.76396768069711</v>
      </c>
      <c r="U138" s="38">
        <f t="shared" si="37"/>
        <v>22.76396768069711</v>
      </c>
      <c r="V138" s="38">
        <f t="shared" si="38"/>
        <v>22.372493331818887</v>
      </c>
      <c r="W138" s="38">
        <f t="shared" si="39"/>
        <v>21.773767857063955</v>
      </c>
      <c r="X138" s="38">
        <f t="shared" si="40"/>
        <v>21.346865965300822</v>
      </c>
      <c r="Y138" s="38">
        <f t="shared" si="41"/>
        <v>20.928230500210837</v>
      </c>
      <c r="Z138" s="38">
        <f t="shared" si="42"/>
        <v>20.720979374334128</v>
      </c>
      <c r="AA138" s="38">
        <f t="shared" si="43"/>
        <v>20.51609008464975</v>
      </c>
    </row>
    <row r="139" spans="1:27">
      <c r="A139" s="20">
        <v>1.8</v>
      </c>
      <c r="B139" s="2">
        <v>31895</v>
      </c>
      <c r="E139" s="20">
        <f>SUMIF(B:B,F139,A:A)</f>
        <v>4</v>
      </c>
      <c r="F139" s="2">
        <v>38553.166574999996</v>
      </c>
      <c r="G139" s="2">
        <f>IF(ISERROR(VLOOKUP($F139,'Pay scales'!$B$3:$AB$61,G$1,1)),0,VLOOKUP($F139,'Pay scales'!$B$3:$AB$61,G$1,1))</f>
        <v>38553</v>
      </c>
      <c r="H139" s="2">
        <f>IF(ISERROR(VLOOKUP($F139,'Pay scales'!$B$3:$AB$61,H$1,1)),0,VLOOKUP($F139,'Pay scales'!$B$3:$AB$61,H$1,1))</f>
        <v>38553</v>
      </c>
      <c r="I139" s="2">
        <f>IF(ISERROR(VLOOKUP($F139,'Pay scales'!$B$3:$AB$61,I$1,1)),0,VLOOKUP($F139,'Pay scales'!$B$3:$AB$61,I$1,1))</f>
        <v>37890</v>
      </c>
      <c r="J139" s="2">
        <f>IF(ISERROR(VLOOKUP($F139,'Pay scales'!$B$3:$AB$61,J$1,1)),0,VLOOKUP($F139,'Pay scales'!$B$3:$AB$61,J$1,1))</f>
        <v>36876</v>
      </c>
      <c r="K139" s="2">
        <f>IF(ISERROR(VLOOKUP($F139,'Pay scales'!$B$3:$AB$61,K$1,1)),0,VLOOKUP($F139,'Pay scales'!$B$3:$AB$61,K$1,1))</f>
        <v>36153</v>
      </c>
      <c r="L139" s="2">
        <f>IF(ISERROR(VLOOKUP($F139,'Pay scales'!$B$3:$AB$61,L$1,1)),0,VLOOKUP($F139,'Pay scales'!$B$3:$AB$61,L$1,1))</f>
        <v>35444</v>
      </c>
      <c r="M139" s="2">
        <f>IF(ISERROR(VLOOKUP($F139,'Pay scales'!$B$3:$AB$61,M$1,1)),0,VLOOKUP($F139,'Pay scales'!$B$3:$AB$61,M$1,1))</f>
        <v>35093</v>
      </c>
      <c r="N139" s="2">
        <f>IF(ISERROR(VLOOKUP($F139,'Pay scales'!$B$3:$AB$61,N$1,1)),0,VLOOKUP($F139,'Pay scales'!$B$3:$AB$61,N$1,1))</f>
        <v>34746</v>
      </c>
      <c r="O139" s="2"/>
      <c r="P139" s="2"/>
      <c r="R139" s="20">
        <f t="shared" si="44"/>
        <v>4</v>
      </c>
      <c r="S139" s="37">
        <f>R139/R$4</f>
        <v>1.5771323930384646E-4</v>
      </c>
      <c r="T139" s="38">
        <f t="shared" si="36"/>
        <v>6.0803185148811929</v>
      </c>
      <c r="U139" s="38">
        <f t="shared" si="37"/>
        <v>6.0803185148811929</v>
      </c>
      <c r="V139" s="38">
        <f t="shared" si="38"/>
        <v>5.9757546372227424</v>
      </c>
      <c r="W139" s="38">
        <f t="shared" si="39"/>
        <v>5.8158334125686419</v>
      </c>
      <c r="X139" s="38">
        <f t="shared" si="40"/>
        <v>5.7018067405519615</v>
      </c>
      <c r="Y139" s="38">
        <f t="shared" si="41"/>
        <v>5.5899880538855342</v>
      </c>
      <c r="Z139" s="38">
        <f t="shared" si="42"/>
        <v>5.5346307068898835</v>
      </c>
      <c r="AA139" s="38">
        <f t="shared" si="43"/>
        <v>5.4799042128514488</v>
      </c>
    </row>
    <row r="140" spans="1:27">
      <c r="A140" s="20">
        <v>3</v>
      </c>
      <c r="B140" s="2">
        <v>31895</v>
      </c>
      <c r="E140" s="20">
        <f>SUMIF(B:B,F140,A:A)</f>
        <v>3</v>
      </c>
      <c r="F140" s="2">
        <v>39117</v>
      </c>
      <c r="G140" s="2">
        <f>IF(ISERROR(VLOOKUP($F140,'Pay scales'!$B$3:$AB$61,G$1,1)),0,VLOOKUP($F140,'Pay scales'!$B$3:$AB$61,G$1,1))</f>
        <v>38553</v>
      </c>
      <c r="H140" s="2">
        <f>IF(ISERROR(VLOOKUP($F140,'Pay scales'!$B$3:$AB$61,H$1,1)),0,VLOOKUP($F140,'Pay scales'!$B$3:$AB$61,H$1,1))</f>
        <v>38553</v>
      </c>
      <c r="I140" s="2">
        <f>IF(ISERROR(VLOOKUP($F140,'Pay scales'!$B$3:$AB$61,I$1,1)),0,VLOOKUP($F140,'Pay scales'!$B$3:$AB$61,I$1,1))</f>
        <v>37890</v>
      </c>
      <c r="J140" s="2">
        <f>IF(ISERROR(VLOOKUP($F140,'Pay scales'!$B$3:$AB$61,J$1,1)),0,VLOOKUP($F140,'Pay scales'!$B$3:$AB$61,J$1,1))</f>
        <v>36876</v>
      </c>
      <c r="K140" s="2">
        <f>IF(ISERROR(VLOOKUP($F140,'Pay scales'!$B$3:$AB$61,K$1,1)),0,VLOOKUP($F140,'Pay scales'!$B$3:$AB$61,K$1,1))</f>
        <v>36153</v>
      </c>
      <c r="L140" s="2">
        <f>IF(ISERROR(VLOOKUP($F140,'Pay scales'!$B$3:$AB$61,L$1,1)),0,VLOOKUP($F140,'Pay scales'!$B$3:$AB$61,L$1,1))</f>
        <v>35444</v>
      </c>
      <c r="M140" s="2">
        <f>IF(ISERROR(VLOOKUP($F140,'Pay scales'!$B$3:$AB$61,M$1,1)),0,VLOOKUP($F140,'Pay scales'!$B$3:$AB$61,M$1,1))</f>
        <v>35093</v>
      </c>
      <c r="N140" s="2">
        <f>IF(ISERROR(VLOOKUP($F140,'Pay scales'!$B$3:$AB$61,N$1,1)),0,VLOOKUP($F140,'Pay scales'!$B$3:$AB$61,N$1,1))</f>
        <v>34746</v>
      </c>
      <c r="O140" s="2"/>
      <c r="P140" s="2"/>
      <c r="R140" s="20">
        <f t="shared" si="44"/>
        <v>3</v>
      </c>
      <c r="S140" s="37">
        <f>R140/R$4</f>
        <v>1.1828492947788483E-4</v>
      </c>
      <c r="T140" s="38">
        <f t="shared" si="36"/>
        <v>4.560238886160894</v>
      </c>
      <c r="U140" s="38">
        <f t="shared" si="37"/>
        <v>4.560238886160894</v>
      </c>
      <c r="V140" s="38">
        <f t="shared" si="38"/>
        <v>4.4818159779170559</v>
      </c>
      <c r="W140" s="38">
        <f t="shared" si="39"/>
        <v>4.361875059426481</v>
      </c>
      <c r="X140" s="38">
        <f t="shared" si="40"/>
        <v>4.27635505541397</v>
      </c>
      <c r="Y140" s="38">
        <f t="shared" si="41"/>
        <v>4.1924910404141498</v>
      </c>
      <c r="Z140" s="38">
        <f t="shared" si="42"/>
        <v>4.1509730301674121</v>
      </c>
      <c r="AA140" s="38">
        <f t="shared" si="43"/>
        <v>4.1099281596385859</v>
      </c>
    </row>
    <row r="141" spans="1:27">
      <c r="A141" s="20">
        <v>9</v>
      </c>
      <c r="B141" s="2">
        <v>31895</v>
      </c>
      <c r="E141" s="20">
        <f>SUMIF(B:B,F141,A:A)</f>
        <v>2</v>
      </c>
      <c r="F141" s="2">
        <v>39516</v>
      </c>
      <c r="G141" s="2">
        <f>IF(ISERROR(VLOOKUP($F141,'Pay scales'!$B$3:$AB$61,G$1,1)),0,VLOOKUP($F141,'Pay scales'!$B$3:$AB$61,G$1,1))</f>
        <v>38553</v>
      </c>
      <c r="H141" s="2">
        <f>IF(ISERROR(VLOOKUP($F141,'Pay scales'!$B$3:$AB$61,H$1,1)),0,VLOOKUP($F141,'Pay scales'!$B$3:$AB$61,H$1,1))</f>
        <v>38553</v>
      </c>
      <c r="I141" s="2">
        <f>IF(ISERROR(VLOOKUP($F141,'Pay scales'!$B$3:$AB$61,I$1,1)),0,VLOOKUP($F141,'Pay scales'!$B$3:$AB$61,I$1,1))</f>
        <v>37890</v>
      </c>
      <c r="J141" s="2">
        <f>IF(ISERROR(VLOOKUP($F141,'Pay scales'!$B$3:$AB$61,J$1,1)),0,VLOOKUP($F141,'Pay scales'!$B$3:$AB$61,J$1,1))</f>
        <v>36876</v>
      </c>
      <c r="K141" s="2">
        <f>IF(ISERROR(VLOOKUP($F141,'Pay scales'!$B$3:$AB$61,K$1,1)),0,VLOOKUP($F141,'Pay scales'!$B$3:$AB$61,K$1,1))</f>
        <v>36153</v>
      </c>
      <c r="L141" s="2">
        <f>IF(ISERROR(VLOOKUP($F141,'Pay scales'!$B$3:$AB$61,L$1,1)),0,VLOOKUP($F141,'Pay scales'!$B$3:$AB$61,L$1,1))</f>
        <v>35444</v>
      </c>
      <c r="M141" s="2">
        <f>IF(ISERROR(VLOOKUP($F141,'Pay scales'!$B$3:$AB$61,M$1,1)),0,VLOOKUP($F141,'Pay scales'!$B$3:$AB$61,M$1,1))</f>
        <v>35093</v>
      </c>
      <c r="N141" s="2">
        <f>IF(ISERROR(VLOOKUP($F141,'Pay scales'!$B$3:$AB$61,N$1,1)),0,VLOOKUP($F141,'Pay scales'!$B$3:$AB$61,N$1,1))</f>
        <v>34746</v>
      </c>
      <c r="O141" s="2"/>
      <c r="P141" s="2"/>
      <c r="R141" s="20">
        <f t="shared" si="44"/>
        <v>2</v>
      </c>
      <c r="S141" s="37">
        <f>R141/R$4</f>
        <v>7.885661965192323E-5</v>
      </c>
      <c r="T141" s="38">
        <f t="shared" si="36"/>
        <v>3.0401592574405965</v>
      </c>
      <c r="U141" s="38">
        <f t="shared" si="37"/>
        <v>3.0401592574405965</v>
      </c>
      <c r="V141" s="38">
        <f t="shared" si="38"/>
        <v>2.9878773186113712</v>
      </c>
      <c r="W141" s="38">
        <f t="shared" si="39"/>
        <v>2.907916706284321</v>
      </c>
      <c r="X141" s="38">
        <f t="shared" si="40"/>
        <v>2.8509033702759807</v>
      </c>
      <c r="Y141" s="38">
        <f t="shared" si="41"/>
        <v>2.7949940269427671</v>
      </c>
      <c r="Z141" s="38">
        <f t="shared" si="42"/>
        <v>2.7673153534449417</v>
      </c>
      <c r="AA141" s="38">
        <f t="shared" si="43"/>
        <v>2.7399521064257244</v>
      </c>
    </row>
    <row r="142" spans="1:27">
      <c r="A142" s="39">
        <v>14.11487</v>
      </c>
      <c r="B142" s="40">
        <v>31895</v>
      </c>
      <c r="E142" s="20">
        <f>SUMIF(B:B,F142,A:A)</f>
        <v>20.09</v>
      </c>
      <c r="F142">
        <v>39570.419831250001</v>
      </c>
      <c r="G142" s="2">
        <f>IF(ISERROR(VLOOKUP($F142,'Pay scales'!$B$3:$AB$61,G$1,1)),0,VLOOKUP($F142,'Pay scales'!$B$3:$AB$61,G$1,1))</f>
        <v>38553</v>
      </c>
      <c r="H142" s="2">
        <f>IF(ISERROR(VLOOKUP($F142,'Pay scales'!$B$3:$AB$61,H$1,1)),0,VLOOKUP($F142,'Pay scales'!$B$3:$AB$61,H$1,1))</f>
        <v>38553</v>
      </c>
      <c r="I142" s="2">
        <f>IF(ISERROR(VLOOKUP($F142,'Pay scales'!$B$3:$AB$61,I$1,1)),0,VLOOKUP($F142,'Pay scales'!$B$3:$AB$61,I$1,1))</f>
        <v>37890</v>
      </c>
      <c r="J142" s="2">
        <f>IF(ISERROR(VLOOKUP($F142,'Pay scales'!$B$3:$AB$61,J$1,1)),0,VLOOKUP($F142,'Pay scales'!$B$3:$AB$61,J$1,1))</f>
        <v>36876</v>
      </c>
      <c r="K142" s="2">
        <f>IF(ISERROR(VLOOKUP($F142,'Pay scales'!$B$3:$AB$61,K$1,1)),0,VLOOKUP($F142,'Pay scales'!$B$3:$AB$61,K$1,1))</f>
        <v>36153</v>
      </c>
      <c r="L142" s="2">
        <f>IF(ISERROR(VLOOKUP($F142,'Pay scales'!$B$3:$AB$61,L$1,1)),0,VLOOKUP($F142,'Pay scales'!$B$3:$AB$61,L$1,1))</f>
        <v>35444</v>
      </c>
      <c r="M142" s="2">
        <f>IF(ISERROR(VLOOKUP($F142,'Pay scales'!$B$3:$AB$61,M$1,1)),0,VLOOKUP($F142,'Pay scales'!$B$3:$AB$61,M$1,1))</f>
        <v>35093</v>
      </c>
      <c r="N142" s="2">
        <f>IF(ISERROR(VLOOKUP($F142,'Pay scales'!$B$3:$AB$61,N$1,1)),0,VLOOKUP($F142,'Pay scales'!$B$3:$AB$61,N$1,1))</f>
        <v>34746</v>
      </c>
      <c r="O142" s="2"/>
      <c r="P142" s="2"/>
      <c r="R142" s="20">
        <f t="shared" ref="R142:R205" si="45">IF(N142=0,0,E142)</f>
        <v>20.09</v>
      </c>
      <c r="S142" s="37">
        <f>R142/R$4</f>
        <v>7.9211474440356875E-4</v>
      </c>
      <c r="T142" s="38">
        <f t="shared" ref="T142:T205" si="46">$S142*G142</f>
        <v>30.538399740990787</v>
      </c>
      <c r="U142" s="38">
        <f t="shared" ref="U142:U205" si="47">$S142*H142</f>
        <v>30.538399740990787</v>
      </c>
      <c r="V142" s="38">
        <f t="shared" ref="V142:V205" si="48">$S142*I142</f>
        <v>30.013227665451218</v>
      </c>
      <c r="W142" s="38">
        <f t="shared" ref="W142:W205" si="49">$S142*J142</f>
        <v>29.210023314626</v>
      </c>
      <c r="X142" s="38">
        <f t="shared" ref="X142:X205" si="50">$S142*K142</f>
        <v>28.637324354422223</v>
      </c>
      <c r="Y142" s="38">
        <f t="shared" ref="Y142:Y205" si="51">$S142*L142</f>
        <v>28.075715000640091</v>
      </c>
      <c r="Z142" s="38">
        <f t="shared" ref="Z142:Z205" si="52">$S142*M142</f>
        <v>27.797682725354438</v>
      </c>
      <c r="AA142" s="38">
        <f t="shared" ref="AA142:AA205" si="53">$S142*N142</f>
        <v>27.5228189090464</v>
      </c>
    </row>
    <row r="143" spans="1:27">
      <c r="A143" s="20">
        <v>48.24</v>
      </c>
      <c r="B143" s="2">
        <v>32234</v>
      </c>
      <c r="E143" s="20">
        <f>SUMIF(B:B,F143,A:A)</f>
        <v>52.351300000000002</v>
      </c>
      <c r="F143">
        <v>39571</v>
      </c>
      <c r="G143" s="2">
        <f>IF(ISERROR(VLOOKUP($F143,'Pay scales'!$B$3:$AB$61,G$1,1)),0,VLOOKUP($F143,'Pay scales'!$B$3:$AB$61,G$1,1))</f>
        <v>39571</v>
      </c>
      <c r="H143" s="2">
        <f>IF(ISERROR(VLOOKUP($F143,'Pay scales'!$B$3:$AB$61,H$1,1)),0,VLOOKUP($F143,'Pay scales'!$B$3:$AB$61,H$1,1))</f>
        <v>39571</v>
      </c>
      <c r="I143" s="2">
        <f>IF(ISERROR(VLOOKUP($F143,'Pay scales'!$B$3:$AB$61,I$1,1)),0,VLOOKUP($F143,'Pay scales'!$B$3:$AB$61,I$1,1))</f>
        <v>38890</v>
      </c>
      <c r="J143" s="2">
        <f>IF(ISERROR(VLOOKUP($F143,'Pay scales'!$B$3:$AB$61,J$1,1)),0,VLOOKUP($F143,'Pay scales'!$B$3:$AB$61,J$1,1))</f>
        <v>37849</v>
      </c>
      <c r="K143" s="2">
        <f>IF(ISERROR(VLOOKUP($F143,'Pay scales'!$B$3:$AB$61,K$1,1)),0,VLOOKUP($F143,'Pay scales'!$B$3:$AB$61,K$1,1))</f>
        <v>37107</v>
      </c>
      <c r="L143" s="2">
        <f>IF(ISERROR(VLOOKUP($F143,'Pay scales'!$B$3:$AB$61,L$1,1)),0,VLOOKUP($F143,'Pay scales'!$B$3:$AB$61,L$1,1))</f>
        <v>36379</v>
      </c>
      <c r="M143" s="2">
        <f>IF(ISERROR(VLOOKUP($F143,'Pay scales'!$B$3:$AB$61,M$1,1)),0,VLOOKUP($F143,'Pay scales'!$B$3:$AB$61,M$1,1))</f>
        <v>36019</v>
      </c>
      <c r="N143" s="2">
        <f>IF(ISERROR(VLOOKUP($F143,'Pay scales'!$B$3:$AB$61,N$1,1)),0,VLOOKUP($F143,'Pay scales'!$B$3:$AB$61,N$1,1))</f>
        <v>35662</v>
      </c>
      <c r="O143" s="2"/>
      <c r="P143" s="2"/>
      <c r="R143" s="20">
        <f t="shared" si="45"/>
        <v>52.351300000000002</v>
      </c>
      <c r="S143" s="37">
        <f>R143/R$4</f>
        <v>2.0641232761918643E-3</v>
      </c>
      <c r="T143" s="38">
        <f t="shared" si="46"/>
        <v>81.67942216218826</v>
      </c>
      <c r="U143" s="38">
        <f t="shared" si="47"/>
        <v>81.67942216218826</v>
      </c>
      <c r="V143" s="38">
        <f t="shared" si="48"/>
        <v>80.273754211101604</v>
      </c>
      <c r="W143" s="38">
        <f t="shared" si="49"/>
        <v>78.12500188058587</v>
      </c>
      <c r="X143" s="38">
        <f t="shared" si="50"/>
        <v>76.593422409651509</v>
      </c>
      <c r="Y143" s="38">
        <f t="shared" si="51"/>
        <v>75.090740664583834</v>
      </c>
      <c r="Z143" s="38">
        <f t="shared" si="52"/>
        <v>74.347656285154756</v>
      </c>
      <c r="AA143" s="38">
        <f t="shared" si="53"/>
        <v>73.61076427555426</v>
      </c>
    </row>
    <row r="144" spans="1:27">
      <c r="A144" s="20">
        <v>3</v>
      </c>
      <c r="B144" s="2">
        <v>32798</v>
      </c>
      <c r="E144" s="20">
        <f>SUMIF(B:B,F144,A:A)</f>
        <v>12</v>
      </c>
      <c r="F144">
        <v>40155</v>
      </c>
      <c r="G144" s="2">
        <f>IF(ISERROR(VLOOKUP($F144,'Pay scales'!$B$3:$AB$61,G$1,1)),0,VLOOKUP($F144,'Pay scales'!$B$3:$AB$61,G$1,1))</f>
        <v>39571</v>
      </c>
      <c r="H144" s="2">
        <f>IF(ISERROR(VLOOKUP($F144,'Pay scales'!$B$3:$AB$61,H$1,1)),0,VLOOKUP($F144,'Pay scales'!$B$3:$AB$61,H$1,1))</f>
        <v>39571</v>
      </c>
      <c r="I144" s="2">
        <f>IF(ISERROR(VLOOKUP($F144,'Pay scales'!$B$3:$AB$61,I$1,1)),0,VLOOKUP($F144,'Pay scales'!$B$3:$AB$61,I$1,1))</f>
        <v>38890</v>
      </c>
      <c r="J144" s="2">
        <f>IF(ISERROR(VLOOKUP($F144,'Pay scales'!$B$3:$AB$61,J$1,1)),0,VLOOKUP($F144,'Pay scales'!$B$3:$AB$61,J$1,1))</f>
        <v>37849</v>
      </c>
      <c r="K144" s="2">
        <f>IF(ISERROR(VLOOKUP($F144,'Pay scales'!$B$3:$AB$61,K$1,1)),0,VLOOKUP($F144,'Pay scales'!$B$3:$AB$61,K$1,1))</f>
        <v>37107</v>
      </c>
      <c r="L144" s="2">
        <f>IF(ISERROR(VLOOKUP($F144,'Pay scales'!$B$3:$AB$61,L$1,1)),0,VLOOKUP($F144,'Pay scales'!$B$3:$AB$61,L$1,1))</f>
        <v>36379</v>
      </c>
      <c r="M144" s="2">
        <f>IF(ISERROR(VLOOKUP($F144,'Pay scales'!$B$3:$AB$61,M$1,1)),0,VLOOKUP($F144,'Pay scales'!$B$3:$AB$61,M$1,1))</f>
        <v>36019</v>
      </c>
      <c r="N144" s="2">
        <f>IF(ISERROR(VLOOKUP($F144,'Pay scales'!$B$3:$AB$61,N$1,1)),0,VLOOKUP($F144,'Pay scales'!$B$3:$AB$61,N$1,1))</f>
        <v>35662</v>
      </c>
      <c r="O144" s="2"/>
      <c r="P144" s="2"/>
      <c r="R144" s="20">
        <f t="shared" si="45"/>
        <v>12</v>
      </c>
      <c r="S144" s="37">
        <f>R144/R$4</f>
        <v>4.7313971791153932E-4</v>
      </c>
      <c r="T144" s="38">
        <f t="shared" si="46"/>
        <v>18.722611777477521</v>
      </c>
      <c r="U144" s="38">
        <f t="shared" si="47"/>
        <v>18.722611777477521</v>
      </c>
      <c r="V144" s="38">
        <f t="shared" si="48"/>
        <v>18.400403629579763</v>
      </c>
      <c r="W144" s="38">
        <f t="shared" si="49"/>
        <v>17.907865183233852</v>
      </c>
      <c r="X144" s="38">
        <f t="shared" si="50"/>
        <v>17.556795512543491</v>
      </c>
      <c r="Y144" s="38">
        <f t="shared" si="51"/>
        <v>17.21234979790389</v>
      </c>
      <c r="Z144" s="38">
        <f t="shared" si="52"/>
        <v>17.042019499455733</v>
      </c>
      <c r="AA144" s="38">
        <f t="shared" si="53"/>
        <v>16.873108620161315</v>
      </c>
    </row>
    <row r="145" spans="1:27">
      <c r="A145" s="20">
        <v>15</v>
      </c>
      <c r="B145" s="2">
        <v>32798</v>
      </c>
      <c r="E145" s="20">
        <f>SUMIF(B:B,F145,A:A)</f>
        <v>24.882429999999999</v>
      </c>
      <c r="F145">
        <v>40578</v>
      </c>
      <c r="G145" s="2">
        <f>IF(ISERROR(VLOOKUP($F145,'Pay scales'!$B$3:$AB$61,G$1,1)),0,VLOOKUP($F145,'Pay scales'!$B$3:$AB$61,G$1,1))</f>
        <v>40578</v>
      </c>
      <c r="H145" s="2">
        <f>IF(ISERROR(VLOOKUP($F145,'Pay scales'!$B$3:$AB$61,H$1,1)),0,VLOOKUP($F145,'Pay scales'!$B$3:$AB$61,H$1,1))</f>
        <v>40578</v>
      </c>
      <c r="I145" s="2">
        <f>IF(ISERROR(VLOOKUP($F145,'Pay scales'!$B$3:$AB$61,I$1,1)),0,VLOOKUP($F145,'Pay scales'!$B$3:$AB$61,I$1,1))</f>
        <v>39880</v>
      </c>
      <c r="J145" s="2">
        <f>IF(ISERROR(VLOOKUP($F145,'Pay scales'!$B$3:$AB$61,J$1,1)),0,VLOOKUP($F145,'Pay scales'!$B$3:$AB$61,J$1,1))</f>
        <v>38813</v>
      </c>
      <c r="K145" s="2">
        <f>IF(ISERROR(VLOOKUP($F145,'Pay scales'!$B$3:$AB$61,K$1,1)),0,VLOOKUP($F145,'Pay scales'!$B$3:$AB$61,K$1,1))</f>
        <v>38052</v>
      </c>
      <c r="L145" s="2">
        <f>IF(ISERROR(VLOOKUP($F145,'Pay scales'!$B$3:$AB$61,L$1,1)),0,VLOOKUP($F145,'Pay scales'!$B$3:$AB$61,L$1,1))</f>
        <v>37306</v>
      </c>
      <c r="M145" s="2">
        <f>IF(ISERROR(VLOOKUP($F145,'Pay scales'!$B$3:$AB$61,M$1,1)),0,VLOOKUP($F145,'Pay scales'!$B$3:$AB$61,M$1,1))</f>
        <v>36937</v>
      </c>
      <c r="N145" s="2">
        <f>IF(ISERROR(VLOOKUP($F145,'Pay scales'!$B$3:$AB$61,N$1,1)),0,VLOOKUP($F145,'Pay scales'!$B$3:$AB$61,N$1,1))</f>
        <v>36571</v>
      </c>
      <c r="O145" s="2"/>
      <c r="P145" s="2"/>
      <c r="R145" s="20">
        <f t="shared" si="45"/>
        <v>24.882429999999999</v>
      </c>
      <c r="S145" s="37">
        <f>R145/R$4</f>
        <v>9.8107215926280188E-4</v>
      </c>
      <c r="T145" s="38">
        <f t="shared" si="46"/>
        <v>39.809946078565972</v>
      </c>
      <c r="U145" s="38">
        <f t="shared" si="47"/>
        <v>39.809946078565972</v>
      </c>
      <c r="V145" s="38">
        <f t="shared" si="48"/>
        <v>39.12515771140054</v>
      </c>
      <c r="W145" s="38">
        <f t="shared" si="49"/>
        <v>38.078353717467131</v>
      </c>
      <c r="X145" s="38">
        <f t="shared" si="50"/>
        <v>37.331757804268136</v>
      </c>
      <c r="Y145" s="38">
        <f t="shared" si="51"/>
        <v>36.599877973458085</v>
      </c>
      <c r="Z145" s="38">
        <f t="shared" si="52"/>
        <v>36.237862346690115</v>
      </c>
      <c r="AA145" s="38">
        <f t="shared" si="53"/>
        <v>35.878789936399926</v>
      </c>
    </row>
    <row r="146" spans="1:27">
      <c r="A146" s="39">
        <v>27.791889999999999</v>
      </c>
      <c r="B146" s="40">
        <v>32798</v>
      </c>
      <c r="E146" s="20">
        <f>SUMIF(B:B,F146,A:A)</f>
        <v>0</v>
      </c>
      <c r="F146">
        <v>40578.263756249995</v>
      </c>
      <c r="G146" s="2">
        <f>IF(ISERROR(VLOOKUP($F146,'Pay scales'!$B$3:$AB$61,G$1,1)),0,VLOOKUP($F146,'Pay scales'!$B$3:$AB$61,G$1,1))</f>
        <v>40578</v>
      </c>
      <c r="H146" s="2">
        <f>IF(ISERROR(VLOOKUP($F146,'Pay scales'!$B$3:$AB$61,H$1,1)),0,VLOOKUP($F146,'Pay scales'!$B$3:$AB$61,H$1,1))</f>
        <v>40578</v>
      </c>
      <c r="I146" s="2">
        <f>IF(ISERROR(VLOOKUP($F146,'Pay scales'!$B$3:$AB$61,I$1,1)),0,VLOOKUP($F146,'Pay scales'!$B$3:$AB$61,I$1,1))</f>
        <v>39880</v>
      </c>
      <c r="J146" s="2">
        <f>IF(ISERROR(VLOOKUP($F146,'Pay scales'!$B$3:$AB$61,J$1,1)),0,VLOOKUP($F146,'Pay scales'!$B$3:$AB$61,J$1,1))</f>
        <v>38813</v>
      </c>
      <c r="K146" s="2">
        <f>IF(ISERROR(VLOOKUP($F146,'Pay scales'!$B$3:$AB$61,K$1,1)),0,VLOOKUP($F146,'Pay scales'!$B$3:$AB$61,K$1,1))</f>
        <v>38052</v>
      </c>
      <c r="L146" s="2">
        <f>IF(ISERROR(VLOOKUP($F146,'Pay scales'!$B$3:$AB$61,L$1,1)),0,VLOOKUP($F146,'Pay scales'!$B$3:$AB$61,L$1,1))</f>
        <v>37306</v>
      </c>
      <c r="M146" s="2">
        <f>IF(ISERROR(VLOOKUP($F146,'Pay scales'!$B$3:$AB$61,M$1,1)),0,VLOOKUP($F146,'Pay scales'!$B$3:$AB$61,M$1,1))</f>
        <v>36937</v>
      </c>
      <c r="N146" s="2">
        <f>IF(ISERROR(VLOOKUP($F146,'Pay scales'!$B$3:$AB$61,N$1,1)),0,VLOOKUP($F146,'Pay scales'!$B$3:$AB$61,N$1,1))</f>
        <v>36571</v>
      </c>
      <c r="O146" s="2"/>
      <c r="P146" s="2"/>
      <c r="R146" s="20">
        <f t="shared" si="45"/>
        <v>0</v>
      </c>
      <c r="S146" s="37">
        <f>R146/R$4</f>
        <v>0</v>
      </c>
      <c r="T146" s="38">
        <f t="shared" si="46"/>
        <v>0</v>
      </c>
      <c r="U146" s="38">
        <f t="shared" si="47"/>
        <v>0</v>
      </c>
      <c r="V146" s="38">
        <f t="shared" si="48"/>
        <v>0</v>
      </c>
      <c r="W146" s="38">
        <f t="shared" si="49"/>
        <v>0</v>
      </c>
      <c r="X146" s="38">
        <f t="shared" si="50"/>
        <v>0</v>
      </c>
      <c r="Y146" s="38">
        <f t="shared" si="51"/>
        <v>0</v>
      </c>
      <c r="Z146" s="38">
        <f t="shared" si="52"/>
        <v>0</v>
      </c>
      <c r="AA146" s="38">
        <f t="shared" si="53"/>
        <v>0</v>
      </c>
    </row>
    <row r="147" spans="1:27">
      <c r="A147" s="20">
        <v>7</v>
      </c>
      <c r="B147" s="2">
        <v>32868</v>
      </c>
      <c r="E147" s="20">
        <f>SUMIF(B:B,F147,A:A)</f>
        <v>1</v>
      </c>
      <c r="F147">
        <v>41346</v>
      </c>
      <c r="G147" s="2">
        <f>IF(ISERROR(VLOOKUP($F147,'Pay scales'!$B$3:$AB$61,G$1,1)),0,VLOOKUP($F147,'Pay scales'!$B$3:$AB$61,G$1,1))</f>
        <v>40578</v>
      </c>
      <c r="H147" s="2">
        <f>IF(ISERROR(VLOOKUP($F147,'Pay scales'!$B$3:$AB$61,H$1,1)),0,VLOOKUP($F147,'Pay scales'!$B$3:$AB$61,H$1,1))</f>
        <v>40578</v>
      </c>
      <c r="I147" s="2">
        <f>IF(ISERROR(VLOOKUP($F147,'Pay scales'!$B$3:$AB$61,I$1,1)),0,VLOOKUP($F147,'Pay scales'!$B$3:$AB$61,I$1,1))</f>
        <v>39880</v>
      </c>
      <c r="J147" s="2">
        <f>IF(ISERROR(VLOOKUP($F147,'Pay scales'!$B$3:$AB$61,J$1,1)),0,VLOOKUP($F147,'Pay scales'!$B$3:$AB$61,J$1,1))</f>
        <v>38813</v>
      </c>
      <c r="K147" s="2">
        <f>IF(ISERROR(VLOOKUP($F147,'Pay scales'!$B$3:$AB$61,K$1,1)),0,VLOOKUP($F147,'Pay scales'!$B$3:$AB$61,K$1,1))</f>
        <v>38052</v>
      </c>
      <c r="L147" s="2">
        <f>IF(ISERROR(VLOOKUP($F147,'Pay scales'!$B$3:$AB$61,L$1,1)),0,VLOOKUP($F147,'Pay scales'!$B$3:$AB$61,L$1,1))</f>
        <v>37306</v>
      </c>
      <c r="M147" s="2">
        <f>IF(ISERROR(VLOOKUP($F147,'Pay scales'!$B$3:$AB$61,M$1,1)),0,VLOOKUP($F147,'Pay scales'!$B$3:$AB$61,M$1,1))</f>
        <v>36937</v>
      </c>
      <c r="N147" s="2">
        <f>IF(ISERROR(VLOOKUP($F147,'Pay scales'!$B$3:$AB$61,N$1,1)),0,VLOOKUP($F147,'Pay scales'!$B$3:$AB$61,N$1,1))</f>
        <v>36571</v>
      </c>
      <c r="O147" s="2"/>
      <c r="P147" s="2"/>
      <c r="R147" s="20">
        <f t="shared" si="45"/>
        <v>1</v>
      </c>
      <c r="S147" s="37">
        <f>R147/R$4</f>
        <v>3.9428309825961615E-5</v>
      </c>
      <c r="T147" s="38">
        <f t="shared" si="46"/>
        <v>1.5999219561178704</v>
      </c>
      <c r="U147" s="38">
        <f t="shared" si="47"/>
        <v>1.5999219561178704</v>
      </c>
      <c r="V147" s="38">
        <f t="shared" si="48"/>
        <v>1.5724009958593492</v>
      </c>
      <c r="W147" s="38">
        <f t="shared" si="49"/>
        <v>1.5303309892750481</v>
      </c>
      <c r="X147" s="38">
        <f t="shared" si="50"/>
        <v>1.5003260454974914</v>
      </c>
      <c r="Y147" s="38">
        <f t="shared" si="51"/>
        <v>1.4709125263673239</v>
      </c>
      <c r="Z147" s="38">
        <f t="shared" si="52"/>
        <v>1.4563634800415441</v>
      </c>
      <c r="AA147" s="38">
        <f t="shared" si="53"/>
        <v>1.4419327186452422</v>
      </c>
    </row>
    <row r="148" spans="1:27">
      <c r="A148" s="20">
        <v>14</v>
      </c>
      <c r="B148" s="2">
        <v>33459</v>
      </c>
      <c r="E148" s="20">
        <f>SUMIF(B:B,F148,A:A)</f>
        <v>3</v>
      </c>
      <c r="F148">
        <v>41441</v>
      </c>
      <c r="G148" s="2">
        <f>IF(ISERROR(VLOOKUP($F148,'Pay scales'!$B$3:$AB$61,G$1,1)),0,VLOOKUP($F148,'Pay scales'!$B$3:$AB$61,G$1,1))</f>
        <v>40578</v>
      </c>
      <c r="H148" s="2">
        <f>IF(ISERROR(VLOOKUP($F148,'Pay scales'!$B$3:$AB$61,H$1,1)),0,VLOOKUP($F148,'Pay scales'!$B$3:$AB$61,H$1,1))</f>
        <v>40578</v>
      </c>
      <c r="I148" s="2">
        <f>IF(ISERROR(VLOOKUP($F148,'Pay scales'!$B$3:$AB$61,I$1,1)),0,VLOOKUP($F148,'Pay scales'!$B$3:$AB$61,I$1,1))</f>
        <v>39880</v>
      </c>
      <c r="J148" s="2">
        <f>IF(ISERROR(VLOOKUP($F148,'Pay scales'!$B$3:$AB$61,J$1,1)),0,VLOOKUP($F148,'Pay scales'!$B$3:$AB$61,J$1,1))</f>
        <v>38813</v>
      </c>
      <c r="K148" s="2">
        <f>IF(ISERROR(VLOOKUP($F148,'Pay scales'!$B$3:$AB$61,K$1,1)),0,VLOOKUP($F148,'Pay scales'!$B$3:$AB$61,K$1,1))</f>
        <v>38052</v>
      </c>
      <c r="L148" s="2">
        <f>IF(ISERROR(VLOOKUP($F148,'Pay scales'!$B$3:$AB$61,L$1,1)),0,VLOOKUP($F148,'Pay scales'!$B$3:$AB$61,L$1,1))</f>
        <v>37306</v>
      </c>
      <c r="M148" s="2">
        <f>IF(ISERROR(VLOOKUP($F148,'Pay scales'!$B$3:$AB$61,M$1,1)),0,VLOOKUP($F148,'Pay scales'!$B$3:$AB$61,M$1,1))</f>
        <v>36937</v>
      </c>
      <c r="N148" s="2">
        <f>IF(ISERROR(VLOOKUP($F148,'Pay scales'!$B$3:$AB$61,N$1,1)),0,VLOOKUP($F148,'Pay scales'!$B$3:$AB$61,N$1,1))</f>
        <v>36571</v>
      </c>
      <c r="O148" s="2"/>
      <c r="P148" s="2"/>
      <c r="R148" s="20">
        <f t="shared" si="45"/>
        <v>3</v>
      </c>
      <c r="S148" s="37">
        <f>R148/R$4</f>
        <v>1.1828492947788483E-4</v>
      </c>
      <c r="T148" s="38">
        <f t="shared" si="46"/>
        <v>4.7997658683536111</v>
      </c>
      <c r="U148" s="38">
        <f t="shared" si="47"/>
        <v>4.7997658683536111</v>
      </c>
      <c r="V148" s="38">
        <f t="shared" si="48"/>
        <v>4.7172029875780472</v>
      </c>
      <c r="W148" s="38">
        <f t="shared" si="49"/>
        <v>4.5909929678251435</v>
      </c>
      <c r="X148" s="38">
        <f t="shared" si="50"/>
        <v>4.5009781364924732</v>
      </c>
      <c r="Y148" s="38">
        <f t="shared" si="51"/>
        <v>4.4127375791019716</v>
      </c>
      <c r="Z148" s="38">
        <f t="shared" si="52"/>
        <v>4.3690904401246318</v>
      </c>
      <c r="AA148" s="38">
        <f t="shared" si="53"/>
        <v>4.3257981559357264</v>
      </c>
    </row>
    <row r="149" spans="1:27">
      <c r="A149" s="20">
        <v>0.92</v>
      </c>
      <c r="B149" s="2">
        <v>33486</v>
      </c>
      <c r="E149" s="20">
        <f>SUMIF(B:B,F149,A:A)</f>
        <v>9.4676000000000009</v>
      </c>
      <c r="F149">
        <v>41591</v>
      </c>
      <c r="G149" s="2">
        <f>IF(ISERROR(VLOOKUP($F149,'Pay scales'!$B$3:$AB$61,G$1,1)),0,VLOOKUP($F149,'Pay scales'!$B$3:$AB$61,G$1,1))</f>
        <v>41591</v>
      </c>
      <c r="H149" s="2">
        <f>IF(ISERROR(VLOOKUP($F149,'Pay scales'!$B$3:$AB$61,H$1,1)),0,VLOOKUP($F149,'Pay scales'!$B$3:$AB$61,H$1,1))</f>
        <v>41591</v>
      </c>
      <c r="I149" s="2">
        <f>IF(ISERROR(VLOOKUP($F149,'Pay scales'!$B$3:$AB$61,I$1,1)),0,VLOOKUP($F149,'Pay scales'!$B$3:$AB$61,I$1,1))</f>
        <v>40876</v>
      </c>
      <c r="J149" s="2">
        <f>IF(ISERROR(VLOOKUP($F149,'Pay scales'!$B$3:$AB$61,J$1,1)),0,VLOOKUP($F149,'Pay scales'!$B$3:$AB$61,J$1,1))</f>
        <v>39782</v>
      </c>
      <c r="K149" s="2">
        <f>IF(ISERROR(VLOOKUP($F149,'Pay scales'!$B$3:$AB$61,K$1,1)),0,VLOOKUP($F149,'Pay scales'!$B$3:$AB$61,K$1,1))</f>
        <v>39002</v>
      </c>
      <c r="L149" s="2">
        <f>IF(ISERROR(VLOOKUP($F149,'Pay scales'!$B$3:$AB$61,L$1,1)),0,VLOOKUP($F149,'Pay scales'!$B$3:$AB$61,L$1,1))</f>
        <v>38237</v>
      </c>
      <c r="M149" s="2">
        <f>IF(ISERROR(VLOOKUP($F149,'Pay scales'!$B$3:$AB$61,M$1,1)),0,VLOOKUP($F149,'Pay scales'!$B$3:$AB$61,M$1,1))</f>
        <v>37858</v>
      </c>
      <c r="N149" s="2">
        <f>IF(ISERROR(VLOOKUP($F149,'Pay scales'!$B$3:$AB$61,N$1,1)),0,VLOOKUP($F149,'Pay scales'!$B$3:$AB$61,N$1,1))</f>
        <v>37483</v>
      </c>
      <c r="O149" s="2"/>
      <c r="P149" s="2"/>
      <c r="R149" s="20">
        <f t="shared" si="45"/>
        <v>9.4676000000000009</v>
      </c>
      <c r="S149" s="37">
        <f>R149/R$4</f>
        <v>3.732914661082742E-4</v>
      </c>
      <c r="T149" s="38">
        <f t="shared" si="46"/>
        <v>15.525565366909232</v>
      </c>
      <c r="U149" s="38">
        <f t="shared" si="47"/>
        <v>15.525565366909232</v>
      </c>
      <c r="V149" s="38">
        <f t="shared" si="48"/>
        <v>15.258661968641816</v>
      </c>
      <c r="W149" s="38">
        <f t="shared" si="49"/>
        <v>14.850281104719365</v>
      </c>
      <c r="X149" s="38">
        <f t="shared" si="50"/>
        <v>14.55911376115491</v>
      </c>
      <c r="Y149" s="38">
        <f t="shared" si="51"/>
        <v>14.27354578958208</v>
      </c>
      <c r="Z149" s="38">
        <f t="shared" si="52"/>
        <v>14.132068323927044</v>
      </c>
      <c r="AA149" s="38">
        <f t="shared" si="53"/>
        <v>13.992084024136442</v>
      </c>
    </row>
    <row r="150" spans="1:27">
      <c r="A150" s="20">
        <v>3</v>
      </c>
      <c r="B150" s="2">
        <v>33486</v>
      </c>
      <c r="E150" s="20">
        <f>SUMIF(B:B,F150,A:A)</f>
        <v>0</v>
      </c>
      <c r="F150">
        <v>41591.335087499996</v>
      </c>
      <c r="G150" s="2">
        <f>IF(ISERROR(VLOOKUP($F150,'Pay scales'!$B$3:$AB$61,G$1,1)),0,VLOOKUP($F150,'Pay scales'!$B$3:$AB$61,G$1,1))</f>
        <v>41591</v>
      </c>
      <c r="H150" s="2">
        <f>IF(ISERROR(VLOOKUP($F150,'Pay scales'!$B$3:$AB$61,H$1,1)),0,VLOOKUP($F150,'Pay scales'!$B$3:$AB$61,H$1,1))</f>
        <v>41591</v>
      </c>
      <c r="I150" s="2">
        <f>IF(ISERROR(VLOOKUP($F150,'Pay scales'!$B$3:$AB$61,I$1,1)),0,VLOOKUP($F150,'Pay scales'!$B$3:$AB$61,I$1,1))</f>
        <v>40876</v>
      </c>
      <c r="J150" s="2">
        <f>IF(ISERROR(VLOOKUP($F150,'Pay scales'!$B$3:$AB$61,J$1,1)),0,VLOOKUP($F150,'Pay scales'!$B$3:$AB$61,J$1,1))</f>
        <v>39782</v>
      </c>
      <c r="K150" s="2">
        <f>IF(ISERROR(VLOOKUP($F150,'Pay scales'!$B$3:$AB$61,K$1,1)),0,VLOOKUP($F150,'Pay scales'!$B$3:$AB$61,K$1,1))</f>
        <v>39002</v>
      </c>
      <c r="L150" s="2">
        <f>IF(ISERROR(VLOOKUP($F150,'Pay scales'!$B$3:$AB$61,L$1,1)),0,VLOOKUP($F150,'Pay scales'!$B$3:$AB$61,L$1,1))</f>
        <v>38237</v>
      </c>
      <c r="M150" s="2">
        <f>IF(ISERROR(VLOOKUP($F150,'Pay scales'!$B$3:$AB$61,M$1,1)),0,VLOOKUP($F150,'Pay scales'!$B$3:$AB$61,M$1,1))</f>
        <v>37858</v>
      </c>
      <c r="N150" s="2">
        <f>IF(ISERROR(VLOOKUP($F150,'Pay scales'!$B$3:$AB$61,N$1,1)),0,VLOOKUP($F150,'Pay scales'!$B$3:$AB$61,N$1,1))</f>
        <v>37483</v>
      </c>
      <c r="O150" s="2"/>
      <c r="P150" s="2"/>
      <c r="R150" s="20">
        <f t="shared" si="45"/>
        <v>0</v>
      </c>
      <c r="S150" s="37">
        <f>R150/R$4</f>
        <v>0</v>
      </c>
      <c r="T150" s="38">
        <f t="shared" si="46"/>
        <v>0</v>
      </c>
      <c r="U150" s="38">
        <f t="shared" si="47"/>
        <v>0</v>
      </c>
      <c r="V150" s="38">
        <f t="shared" si="48"/>
        <v>0</v>
      </c>
      <c r="W150" s="38">
        <f t="shared" si="49"/>
        <v>0</v>
      </c>
      <c r="X150" s="38">
        <f t="shared" si="50"/>
        <v>0</v>
      </c>
      <c r="Y150" s="38">
        <f t="shared" si="51"/>
        <v>0</v>
      </c>
      <c r="Z150" s="38">
        <f t="shared" si="52"/>
        <v>0</v>
      </c>
      <c r="AA150" s="38">
        <f t="shared" si="53"/>
        <v>0</v>
      </c>
    </row>
    <row r="151" spans="1:27">
      <c r="A151" s="20">
        <v>62</v>
      </c>
      <c r="B151" s="2">
        <v>33486</v>
      </c>
      <c r="E151" s="20">
        <f>SUMIF(B:B,F151,A:A)</f>
        <v>1</v>
      </c>
      <c r="F151">
        <v>41604</v>
      </c>
      <c r="G151" s="2">
        <f>IF(ISERROR(VLOOKUP($F151,'Pay scales'!$B$3:$AB$61,G$1,1)),0,VLOOKUP($F151,'Pay scales'!$B$3:$AB$61,G$1,1))</f>
        <v>41591</v>
      </c>
      <c r="H151" s="2">
        <f>IF(ISERROR(VLOOKUP($F151,'Pay scales'!$B$3:$AB$61,H$1,1)),0,VLOOKUP($F151,'Pay scales'!$B$3:$AB$61,H$1,1))</f>
        <v>41591</v>
      </c>
      <c r="I151" s="2">
        <f>IF(ISERROR(VLOOKUP($F151,'Pay scales'!$B$3:$AB$61,I$1,1)),0,VLOOKUP($F151,'Pay scales'!$B$3:$AB$61,I$1,1))</f>
        <v>40876</v>
      </c>
      <c r="J151" s="2">
        <f>IF(ISERROR(VLOOKUP($F151,'Pay scales'!$B$3:$AB$61,J$1,1)),0,VLOOKUP($F151,'Pay scales'!$B$3:$AB$61,J$1,1))</f>
        <v>39782</v>
      </c>
      <c r="K151" s="2">
        <f>IF(ISERROR(VLOOKUP($F151,'Pay scales'!$B$3:$AB$61,K$1,1)),0,VLOOKUP($F151,'Pay scales'!$B$3:$AB$61,K$1,1))</f>
        <v>39002</v>
      </c>
      <c r="L151" s="2">
        <f>IF(ISERROR(VLOOKUP($F151,'Pay scales'!$B$3:$AB$61,L$1,1)),0,VLOOKUP($F151,'Pay scales'!$B$3:$AB$61,L$1,1))</f>
        <v>38237</v>
      </c>
      <c r="M151" s="2">
        <f>IF(ISERROR(VLOOKUP($F151,'Pay scales'!$B$3:$AB$61,M$1,1)),0,VLOOKUP($F151,'Pay scales'!$B$3:$AB$61,M$1,1))</f>
        <v>37858</v>
      </c>
      <c r="N151" s="2">
        <f>IF(ISERROR(VLOOKUP($F151,'Pay scales'!$B$3:$AB$61,N$1,1)),0,VLOOKUP($F151,'Pay scales'!$B$3:$AB$61,N$1,1))</f>
        <v>37483</v>
      </c>
      <c r="O151" s="2"/>
      <c r="P151" s="2"/>
      <c r="R151" s="20">
        <f t="shared" si="45"/>
        <v>1</v>
      </c>
      <c r="S151" s="37">
        <f>R151/R$4</f>
        <v>3.9428309825961615E-5</v>
      </c>
      <c r="T151" s="38">
        <f t="shared" si="46"/>
        <v>1.6398628339715695</v>
      </c>
      <c r="U151" s="38">
        <f t="shared" si="47"/>
        <v>1.6398628339715695</v>
      </c>
      <c r="V151" s="38">
        <f t="shared" si="48"/>
        <v>1.611671592446007</v>
      </c>
      <c r="W151" s="38">
        <f t="shared" si="49"/>
        <v>1.5685370214964049</v>
      </c>
      <c r="X151" s="38">
        <f t="shared" si="50"/>
        <v>1.537782939832155</v>
      </c>
      <c r="Y151" s="38">
        <f t="shared" si="51"/>
        <v>1.5076202828152943</v>
      </c>
      <c r="Z151" s="38">
        <f t="shared" si="52"/>
        <v>1.4926769533912547</v>
      </c>
      <c r="AA151" s="38">
        <f t="shared" si="53"/>
        <v>1.4778913372065192</v>
      </c>
    </row>
    <row r="152" spans="1:27">
      <c r="A152" s="39">
        <v>29.09459</v>
      </c>
      <c r="B152" s="40">
        <v>33486</v>
      </c>
      <c r="E152" s="20">
        <f>SUMIF(B:B,F152,A:A)</f>
        <v>2</v>
      </c>
      <c r="F152">
        <v>42336</v>
      </c>
      <c r="G152" s="2">
        <f>IF(ISERROR(VLOOKUP($F152,'Pay scales'!$B$3:$AB$61,G$1,1)),0,VLOOKUP($F152,'Pay scales'!$B$3:$AB$61,G$1,1))</f>
        <v>41591</v>
      </c>
      <c r="H152" s="2">
        <f>IF(ISERROR(VLOOKUP($F152,'Pay scales'!$B$3:$AB$61,H$1,1)),0,VLOOKUP($F152,'Pay scales'!$B$3:$AB$61,H$1,1))</f>
        <v>41591</v>
      </c>
      <c r="I152" s="2">
        <f>IF(ISERROR(VLOOKUP($F152,'Pay scales'!$B$3:$AB$61,I$1,1)),0,VLOOKUP($F152,'Pay scales'!$B$3:$AB$61,I$1,1))</f>
        <v>40876</v>
      </c>
      <c r="J152" s="2">
        <f>IF(ISERROR(VLOOKUP($F152,'Pay scales'!$B$3:$AB$61,J$1,1)),0,VLOOKUP($F152,'Pay scales'!$B$3:$AB$61,J$1,1))</f>
        <v>39782</v>
      </c>
      <c r="K152" s="2">
        <f>IF(ISERROR(VLOOKUP($F152,'Pay scales'!$B$3:$AB$61,K$1,1)),0,VLOOKUP($F152,'Pay scales'!$B$3:$AB$61,K$1,1))</f>
        <v>39002</v>
      </c>
      <c r="L152" s="2">
        <f>IF(ISERROR(VLOOKUP($F152,'Pay scales'!$B$3:$AB$61,L$1,1)),0,VLOOKUP($F152,'Pay scales'!$B$3:$AB$61,L$1,1))</f>
        <v>38237</v>
      </c>
      <c r="M152" s="2">
        <f>IF(ISERROR(VLOOKUP($F152,'Pay scales'!$B$3:$AB$61,M$1,1)),0,VLOOKUP($F152,'Pay scales'!$B$3:$AB$61,M$1,1))</f>
        <v>37858</v>
      </c>
      <c r="N152" s="2">
        <f>IF(ISERROR(VLOOKUP($F152,'Pay scales'!$B$3:$AB$61,N$1,1)),0,VLOOKUP($F152,'Pay scales'!$B$3:$AB$61,N$1,1))</f>
        <v>37483</v>
      </c>
      <c r="O152" s="2"/>
      <c r="P152" s="2"/>
      <c r="R152" s="20">
        <f t="shared" si="45"/>
        <v>2</v>
      </c>
      <c r="S152" s="37">
        <f>R152/R$4</f>
        <v>7.885661965192323E-5</v>
      </c>
      <c r="T152" s="38">
        <f t="shared" si="46"/>
        <v>3.279725667943139</v>
      </c>
      <c r="U152" s="38">
        <f t="shared" si="47"/>
        <v>3.279725667943139</v>
      </c>
      <c r="V152" s="38">
        <f t="shared" si="48"/>
        <v>3.223343184892014</v>
      </c>
      <c r="W152" s="38">
        <f t="shared" si="49"/>
        <v>3.1370740429928099</v>
      </c>
      <c r="X152" s="38">
        <f t="shared" si="50"/>
        <v>3.0755658796643099</v>
      </c>
      <c r="Y152" s="38">
        <f t="shared" si="51"/>
        <v>3.0152405656305885</v>
      </c>
      <c r="Z152" s="38">
        <f t="shared" si="52"/>
        <v>2.9853539067825094</v>
      </c>
      <c r="AA152" s="38">
        <f t="shared" si="53"/>
        <v>2.9557826744130384</v>
      </c>
    </row>
    <row r="153" spans="1:27">
      <c r="A153" s="20">
        <v>57</v>
      </c>
      <c r="B153" s="2">
        <v>34062</v>
      </c>
      <c r="E153" s="20">
        <f>SUMIF(B:B,F153,A:A)</f>
        <v>0</v>
      </c>
      <c r="F153">
        <v>42613.815750000002</v>
      </c>
      <c r="G153" s="2">
        <f>IF(ISERROR(VLOOKUP($F153,'Pay scales'!$B$3:$AB$61,G$1,1)),0,VLOOKUP($F153,'Pay scales'!$B$3:$AB$61,G$1,1))</f>
        <v>41591</v>
      </c>
      <c r="H153" s="2">
        <f>IF(ISERROR(VLOOKUP($F153,'Pay scales'!$B$3:$AB$61,H$1,1)),0,VLOOKUP($F153,'Pay scales'!$B$3:$AB$61,H$1,1))</f>
        <v>41591</v>
      </c>
      <c r="I153" s="2">
        <f>IF(ISERROR(VLOOKUP($F153,'Pay scales'!$B$3:$AB$61,I$1,1)),0,VLOOKUP($F153,'Pay scales'!$B$3:$AB$61,I$1,1))</f>
        <v>40876</v>
      </c>
      <c r="J153" s="2">
        <f>IF(ISERROR(VLOOKUP($F153,'Pay scales'!$B$3:$AB$61,J$1,1)),0,VLOOKUP($F153,'Pay scales'!$B$3:$AB$61,J$1,1))</f>
        <v>39782</v>
      </c>
      <c r="K153" s="2">
        <f>IF(ISERROR(VLOOKUP($F153,'Pay scales'!$B$3:$AB$61,K$1,1)),0,VLOOKUP($F153,'Pay scales'!$B$3:$AB$61,K$1,1))</f>
        <v>39002</v>
      </c>
      <c r="L153" s="2">
        <f>IF(ISERROR(VLOOKUP($F153,'Pay scales'!$B$3:$AB$61,L$1,1)),0,VLOOKUP($F153,'Pay scales'!$B$3:$AB$61,L$1,1))</f>
        <v>38237</v>
      </c>
      <c r="M153" s="2">
        <f>IF(ISERROR(VLOOKUP($F153,'Pay scales'!$B$3:$AB$61,M$1,1)),0,VLOOKUP($F153,'Pay scales'!$B$3:$AB$61,M$1,1))</f>
        <v>37858</v>
      </c>
      <c r="N153" s="2">
        <f>IF(ISERROR(VLOOKUP($F153,'Pay scales'!$B$3:$AB$61,N$1,1)),0,VLOOKUP($F153,'Pay scales'!$B$3:$AB$61,N$1,1))</f>
        <v>37483</v>
      </c>
      <c r="O153" s="2"/>
      <c r="P153" s="2"/>
      <c r="R153" s="20">
        <f t="shared" si="45"/>
        <v>0</v>
      </c>
      <c r="S153" s="37">
        <f>R153/R$4</f>
        <v>0</v>
      </c>
      <c r="T153" s="38">
        <f t="shared" si="46"/>
        <v>0</v>
      </c>
      <c r="U153" s="38">
        <f t="shared" si="47"/>
        <v>0</v>
      </c>
      <c r="V153" s="38">
        <f t="shared" si="48"/>
        <v>0</v>
      </c>
      <c r="W153" s="38">
        <f t="shared" si="49"/>
        <v>0</v>
      </c>
      <c r="X153" s="38">
        <f t="shared" si="50"/>
        <v>0</v>
      </c>
      <c r="Y153" s="38">
        <f t="shared" si="51"/>
        <v>0</v>
      </c>
      <c r="Z153" s="38">
        <f t="shared" si="52"/>
        <v>0</v>
      </c>
      <c r="AA153" s="38">
        <f t="shared" si="53"/>
        <v>0</v>
      </c>
    </row>
    <row r="154" spans="1:27">
      <c r="A154" s="20">
        <v>2.68</v>
      </c>
      <c r="B154" s="2">
        <v>34373</v>
      </c>
      <c r="E154" s="20">
        <f>SUMIF(B:B,F154,A:A)</f>
        <v>10.59192</v>
      </c>
      <c r="F154">
        <v>42614</v>
      </c>
      <c r="G154" s="2">
        <f>IF(ISERROR(VLOOKUP($F154,'Pay scales'!$B$3:$AB$61,G$1,1)),0,VLOOKUP($F154,'Pay scales'!$B$3:$AB$61,G$1,1))</f>
        <v>42614</v>
      </c>
      <c r="H154" s="2">
        <f>IF(ISERROR(VLOOKUP($F154,'Pay scales'!$B$3:$AB$61,H$1,1)),0,VLOOKUP($F154,'Pay scales'!$B$3:$AB$61,H$1,1))</f>
        <v>42614</v>
      </c>
      <c r="I154" s="2">
        <f>IF(ISERROR(VLOOKUP($F154,'Pay scales'!$B$3:$AB$61,I$1,1)),0,VLOOKUP($F154,'Pay scales'!$B$3:$AB$61,I$1,1))</f>
        <v>41881</v>
      </c>
      <c r="J154" s="2">
        <f>IF(ISERROR(VLOOKUP($F154,'Pay scales'!$B$3:$AB$61,J$1,1)),0,VLOOKUP($F154,'Pay scales'!$B$3:$AB$61,J$1,1))</f>
        <v>40760</v>
      </c>
      <c r="K154" s="2">
        <f>IF(ISERROR(VLOOKUP($F154,'Pay scales'!$B$3:$AB$61,K$1,1)),0,VLOOKUP($F154,'Pay scales'!$B$3:$AB$61,K$1,1))</f>
        <v>39961</v>
      </c>
      <c r="L154" s="2">
        <f>IF(ISERROR(VLOOKUP($F154,'Pay scales'!$B$3:$AB$61,L$1,1)),0,VLOOKUP($F154,'Pay scales'!$B$3:$AB$61,L$1,1))</f>
        <v>39177</v>
      </c>
      <c r="M154" s="2">
        <f>IF(ISERROR(VLOOKUP($F154,'Pay scales'!$B$3:$AB$61,M$1,1)),0,VLOOKUP($F154,'Pay scales'!$B$3:$AB$61,M$1,1))</f>
        <v>38789</v>
      </c>
      <c r="N154" s="2">
        <f>IF(ISERROR(VLOOKUP($F154,'Pay scales'!$B$3:$AB$61,N$1,1)),0,VLOOKUP($F154,'Pay scales'!$B$3:$AB$61,N$1,1))</f>
        <v>38405</v>
      </c>
      <c r="O154" s="2"/>
      <c r="P154" s="2"/>
      <c r="R154" s="20">
        <f t="shared" si="45"/>
        <v>10.59192</v>
      </c>
      <c r="S154" s="37">
        <f>R154/R$4</f>
        <v>4.176215034117993E-4</v>
      </c>
      <c r="T154" s="38">
        <f t="shared" si="46"/>
        <v>17.796522746390416</v>
      </c>
      <c r="U154" s="38">
        <f t="shared" si="47"/>
        <v>17.796522746390416</v>
      </c>
      <c r="V154" s="38">
        <f t="shared" si="48"/>
        <v>17.490406184389567</v>
      </c>
      <c r="W154" s="38">
        <f t="shared" si="49"/>
        <v>17.022252479064939</v>
      </c>
      <c r="X154" s="38">
        <f t="shared" si="50"/>
        <v>16.688572897838913</v>
      </c>
      <c r="Y154" s="38">
        <f t="shared" si="51"/>
        <v>16.361157639164063</v>
      </c>
      <c r="Z154" s="38">
        <f t="shared" si="52"/>
        <v>16.199120495840283</v>
      </c>
      <c r="AA154" s="38">
        <f t="shared" si="53"/>
        <v>16.038753838530152</v>
      </c>
    </row>
    <row r="155" spans="1:27">
      <c r="A155" s="20">
        <v>20</v>
      </c>
      <c r="B155" s="2">
        <v>34373</v>
      </c>
      <c r="E155" s="20">
        <f>SUMIF(B:B,F155,A:A)</f>
        <v>15</v>
      </c>
      <c r="F155">
        <v>43356</v>
      </c>
      <c r="G155" s="2">
        <f>IF(ISERROR(VLOOKUP($F155,'Pay scales'!$B$3:$AB$61,G$1,1)),0,VLOOKUP($F155,'Pay scales'!$B$3:$AB$61,G$1,1))</f>
        <v>42614</v>
      </c>
      <c r="H155" s="2">
        <f>IF(ISERROR(VLOOKUP($F155,'Pay scales'!$B$3:$AB$61,H$1,1)),0,VLOOKUP($F155,'Pay scales'!$B$3:$AB$61,H$1,1))</f>
        <v>42614</v>
      </c>
      <c r="I155" s="2">
        <f>IF(ISERROR(VLOOKUP($F155,'Pay scales'!$B$3:$AB$61,I$1,1)),0,VLOOKUP($F155,'Pay scales'!$B$3:$AB$61,I$1,1))</f>
        <v>41881</v>
      </c>
      <c r="J155" s="2">
        <f>IF(ISERROR(VLOOKUP($F155,'Pay scales'!$B$3:$AB$61,J$1,1)),0,VLOOKUP($F155,'Pay scales'!$B$3:$AB$61,J$1,1))</f>
        <v>40760</v>
      </c>
      <c r="K155" s="2">
        <f>IF(ISERROR(VLOOKUP($F155,'Pay scales'!$B$3:$AB$61,K$1,1)),0,VLOOKUP($F155,'Pay scales'!$B$3:$AB$61,K$1,1))</f>
        <v>39961</v>
      </c>
      <c r="L155" s="2">
        <f>IF(ISERROR(VLOOKUP($F155,'Pay scales'!$B$3:$AB$61,L$1,1)),0,VLOOKUP($F155,'Pay scales'!$B$3:$AB$61,L$1,1))</f>
        <v>39177</v>
      </c>
      <c r="M155" s="2">
        <f>IF(ISERROR(VLOOKUP($F155,'Pay scales'!$B$3:$AB$61,M$1,1)),0,VLOOKUP($F155,'Pay scales'!$B$3:$AB$61,M$1,1))</f>
        <v>38789</v>
      </c>
      <c r="N155" s="2">
        <f>IF(ISERROR(VLOOKUP($F155,'Pay scales'!$B$3:$AB$61,N$1,1)),0,VLOOKUP($F155,'Pay scales'!$B$3:$AB$61,N$1,1))</f>
        <v>38405</v>
      </c>
      <c r="O155" s="2"/>
      <c r="P155" s="2"/>
      <c r="R155" s="20">
        <f t="shared" si="45"/>
        <v>15</v>
      </c>
      <c r="S155" s="37">
        <f>R155/R$4</f>
        <v>5.9142464738942419E-4</v>
      </c>
      <c r="T155" s="38">
        <f t="shared" si="46"/>
        <v>25.202969923852923</v>
      </c>
      <c r="U155" s="38">
        <f t="shared" si="47"/>
        <v>25.202969923852923</v>
      </c>
      <c r="V155" s="38">
        <f t="shared" si="48"/>
        <v>24.769455657316474</v>
      </c>
      <c r="W155" s="38">
        <f t="shared" si="49"/>
        <v>24.106468627592932</v>
      </c>
      <c r="X155" s="38">
        <f t="shared" si="50"/>
        <v>23.633920334328781</v>
      </c>
      <c r="Y155" s="38">
        <f t="shared" si="51"/>
        <v>23.170243410775473</v>
      </c>
      <c r="Z155" s="38">
        <f t="shared" si="52"/>
        <v>22.940770647588376</v>
      </c>
      <c r="AA155" s="38">
        <f t="shared" si="53"/>
        <v>22.713663582990836</v>
      </c>
    </row>
    <row r="156" spans="1:27">
      <c r="A156" s="39">
        <v>144.85330000000002</v>
      </c>
      <c r="B156" s="40">
        <v>34373</v>
      </c>
      <c r="E156" s="20">
        <f>SUMIF(B:B,F156,A:A)</f>
        <v>5.8100000000000005</v>
      </c>
      <c r="F156">
        <v>43570</v>
      </c>
      <c r="G156" s="2">
        <f>IF(ISERROR(VLOOKUP($F156,'Pay scales'!$B$3:$AB$61,G$1,1)),0,VLOOKUP($F156,'Pay scales'!$B$3:$AB$61,G$1,1))</f>
        <v>43570</v>
      </c>
      <c r="H156" s="2">
        <f>IF(ISERROR(VLOOKUP($F156,'Pay scales'!$B$3:$AB$61,H$1,1)),0,VLOOKUP($F156,'Pay scales'!$B$3:$AB$61,H$1,1))</f>
        <v>43570</v>
      </c>
      <c r="I156" s="2">
        <f>IF(ISERROR(VLOOKUP($F156,'Pay scales'!$B$3:$AB$61,I$1,1)),0,VLOOKUP($F156,'Pay scales'!$B$3:$AB$61,I$1,1))</f>
        <v>42821</v>
      </c>
      <c r="J156" s="2">
        <f>IF(ISERROR(VLOOKUP($F156,'Pay scales'!$B$3:$AB$61,J$1,1)),0,VLOOKUP($F156,'Pay scales'!$B$3:$AB$61,J$1,1))</f>
        <v>41675</v>
      </c>
      <c r="K156" s="2">
        <f>IF(ISERROR(VLOOKUP($F156,'Pay scales'!$B$3:$AB$61,K$1,1)),0,VLOOKUP($F156,'Pay scales'!$B$3:$AB$61,K$1,1))</f>
        <v>40858</v>
      </c>
      <c r="L156" s="2">
        <f>IF(ISERROR(VLOOKUP($F156,'Pay scales'!$B$3:$AB$61,L$1,1)),0,VLOOKUP($F156,'Pay scales'!$B$3:$AB$61,L$1,1))</f>
        <v>40057</v>
      </c>
      <c r="M156" s="2">
        <f>IF(ISERROR(VLOOKUP($F156,'Pay scales'!$B$3:$AB$61,M$1,1)),0,VLOOKUP($F156,'Pay scales'!$B$3:$AB$61,M$1,1))</f>
        <v>39660</v>
      </c>
      <c r="N156" s="2">
        <f>IF(ISERROR(VLOOKUP($F156,'Pay scales'!$B$3:$AB$61,N$1,1)),0,VLOOKUP($F156,'Pay scales'!$B$3:$AB$61,N$1,1))</f>
        <v>39267</v>
      </c>
      <c r="O156" s="2"/>
      <c r="P156" s="2"/>
      <c r="R156" s="20">
        <f t="shared" si="45"/>
        <v>5.8100000000000005</v>
      </c>
      <c r="S156" s="37">
        <f>R156/R$4</f>
        <v>2.2907848008883698E-4</v>
      </c>
      <c r="T156" s="38">
        <f t="shared" si="46"/>
        <v>9.9809493774706262</v>
      </c>
      <c r="U156" s="38">
        <f t="shared" si="47"/>
        <v>9.9809493774706262</v>
      </c>
      <c r="V156" s="38">
        <f t="shared" si="48"/>
        <v>9.809369595884089</v>
      </c>
      <c r="W156" s="38">
        <f t="shared" si="49"/>
        <v>9.5468456577022813</v>
      </c>
      <c r="X156" s="38">
        <f t="shared" si="50"/>
        <v>9.3596885394697011</v>
      </c>
      <c r="Y156" s="38">
        <f t="shared" si="51"/>
        <v>9.1761966769185435</v>
      </c>
      <c r="Z156" s="38">
        <f t="shared" si="52"/>
        <v>9.0852525203232748</v>
      </c>
      <c r="AA156" s="38">
        <f t="shared" si="53"/>
        <v>8.9952246776483609</v>
      </c>
    </row>
    <row r="157" spans="1:27">
      <c r="A157" s="20">
        <v>1</v>
      </c>
      <c r="B157" s="2">
        <v>35298</v>
      </c>
      <c r="E157" s="20">
        <f>SUMIF(B:B,F157,A:A)</f>
        <v>1.89</v>
      </c>
      <c r="F157">
        <v>43570.431093749998</v>
      </c>
      <c r="G157" s="2">
        <f>IF(ISERROR(VLOOKUP($F157,'Pay scales'!$B$3:$AB$61,G$1,1)),0,VLOOKUP($F157,'Pay scales'!$B$3:$AB$61,G$1,1))</f>
        <v>43570</v>
      </c>
      <c r="H157" s="2">
        <f>IF(ISERROR(VLOOKUP($F157,'Pay scales'!$B$3:$AB$61,H$1,1)),0,VLOOKUP($F157,'Pay scales'!$B$3:$AB$61,H$1,1))</f>
        <v>43570</v>
      </c>
      <c r="I157" s="2">
        <f>IF(ISERROR(VLOOKUP($F157,'Pay scales'!$B$3:$AB$61,I$1,1)),0,VLOOKUP($F157,'Pay scales'!$B$3:$AB$61,I$1,1))</f>
        <v>42821</v>
      </c>
      <c r="J157" s="2">
        <f>IF(ISERROR(VLOOKUP($F157,'Pay scales'!$B$3:$AB$61,J$1,1)),0,VLOOKUP($F157,'Pay scales'!$B$3:$AB$61,J$1,1))</f>
        <v>41675</v>
      </c>
      <c r="K157" s="2">
        <f>IF(ISERROR(VLOOKUP($F157,'Pay scales'!$B$3:$AB$61,K$1,1)),0,VLOOKUP($F157,'Pay scales'!$B$3:$AB$61,K$1,1))</f>
        <v>40858</v>
      </c>
      <c r="L157" s="2">
        <f>IF(ISERROR(VLOOKUP($F157,'Pay scales'!$B$3:$AB$61,L$1,1)),0,VLOOKUP($F157,'Pay scales'!$B$3:$AB$61,L$1,1))</f>
        <v>40057</v>
      </c>
      <c r="M157" s="2">
        <f>IF(ISERROR(VLOOKUP($F157,'Pay scales'!$B$3:$AB$61,M$1,1)),0,VLOOKUP($F157,'Pay scales'!$B$3:$AB$61,M$1,1))</f>
        <v>39660</v>
      </c>
      <c r="N157" s="2">
        <f>IF(ISERROR(VLOOKUP($F157,'Pay scales'!$B$3:$AB$61,N$1,1)),0,VLOOKUP($F157,'Pay scales'!$B$3:$AB$61,N$1,1))</f>
        <v>39267</v>
      </c>
      <c r="O157" s="2"/>
      <c r="P157" s="2"/>
      <c r="R157" s="20">
        <f t="shared" si="45"/>
        <v>1.89</v>
      </c>
      <c r="S157" s="37">
        <f>R157/R$4</f>
        <v>7.4519505571067442E-5</v>
      </c>
      <c r="T157" s="38">
        <f t="shared" si="46"/>
        <v>3.2468148577314087</v>
      </c>
      <c r="U157" s="38">
        <f t="shared" si="47"/>
        <v>3.2468148577314087</v>
      </c>
      <c r="V157" s="38">
        <f t="shared" si="48"/>
        <v>3.1909997480586791</v>
      </c>
      <c r="W157" s="38">
        <f t="shared" si="49"/>
        <v>3.1056003946742354</v>
      </c>
      <c r="X157" s="38">
        <f t="shared" si="50"/>
        <v>3.0447179586226736</v>
      </c>
      <c r="Y157" s="38">
        <f t="shared" si="51"/>
        <v>2.9850278346602486</v>
      </c>
      <c r="Z157" s="38">
        <f t="shared" si="52"/>
        <v>2.9554435909485348</v>
      </c>
      <c r="AA157" s="38">
        <f t="shared" si="53"/>
        <v>2.9261574252591052</v>
      </c>
    </row>
    <row r="158" spans="1:27">
      <c r="A158" s="20">
        <v>3</v>
      </c>
      <c r="B158" s="2">
        <v>35336</v>
      </c>
      <c r="E158" s="20">
        <f>SUMIF(B:B,F158,A:A)</f>
        <v>1</v>
      </c>
      <c r="F158">
        <v>44331</v>
      </c>
      <c r="G158" s="2">
        <f>IF(ISERROR(VLOOKUP($F158,'Pay scales'!$B$3:$AB$61,G$1,1)),0,VLOOKUP($F158,'Pay scales'!$B$3:$AB$61,G$1,1))</f>
        <v>43570</v>
      </c>
      <c r="H158" s="2">
        <f>IF(ISERROR(VLOOKUP($F158,'Pay scales'!$B$3:$AB$61,H$1,1)),0,VLOOKUP($F158,'Pay scales'!$B$3:$AB$61,H$1,1))</f>
        <v>43570</v>
      </c>
      <c r="I158" s="2">
        <f>IF(ISERROR(VLOOKUP($F158,'Pay scales'!$B$3:$AB$61,I$1,1)),0,VLOOKUP($F158,'Pay scales'!$B$3:$AB$61,I$1,1))</f>
        <v>42821</v>
      </c>
      <c r="J158" s="2">
        <f>IF(ISERROR(VLOOKUP($F158,'Pay scales'!$B$3:$AB$61,J$1,1)),0,VLOOKUP($F158,'Pay scales'!$B$3:$AB$61,J$1,1))</f>
        <v>41675</v>
      </c>
      <c r="K158" s="2">
        <f>IF(ISERROR(VLOOKUP($F158,'Pay scales'!$B$3:$AB$61,K$1,1)),0,VLOOKUP($F158,'Pay scales'!$B$3:$AB$61,K$1,1))</f>
        <v>40858</v>
      </c>
      <c r="L158" s="2">
        <f>IF(ISERROR(VLOOKUP($F158,'Pay scales'!$B$3:$AB$61,L$1,1)),0,VLOOKUP($F158,'Pay scales'!$B$3:$AB$61,L$1,1))</f>
        <v>40057</v>
      </c>
      <c r="M158" s="2">
        <f>IF(ISERROR(VLOOKUP($F158,'Pay scales'!$B$3:$AB$61,M$1,1)),0,VLOOKUP($F158,'Pay scales'!$B$3:$AB$61,M$1,1))</f>
        <v>39660</v>
      </c>
      <c r="N158" s="2">
        <f>IF(ISERROR(VLOOKUP($F158,'Pay scales'!$B$3:$AB$61,N$1,1)),0,VLOOKUP($F158,'Pay scales'!$B$3:$AB$61,N$1,1))</f>
        <v>39267</v>
      </c>
      <c r="O158" s="2"/>
      <c r="P158" s="2"/>
      <c r="R158" s="20">
        <f t="shared" si="45"/>
        <v>1</v>
      </c>
      <c r="S158" s="37">
        <f>R158/R$4</f>
        <v>3.9428309825961615E-5</v>
      </c>
      <c r="T158" s="38">
        <f t="shared" si="46"/>
        <v>1.7178914591171475</v>
      </c>
      <c r="U158" s="38">
        <f t="shared" si="47"/>
        <v>1.7178914591171475</v>
      </c>
      <c r="V158" s="38">
        <f t="shared" si="48"/>
        <v>1.6883596550575024</v>
      </c>
      <c r="W158" s="38">
        <f t="shared" si="49"/>
        <v>1.6431748119969503</v>
      </c>
      <c r="X158" s="38">
        <f t="shared" si="50"/>
        <v>1.6109618828691397</v>
      </c>
      <c r="Y158" s="38">
        <f t="shared" si="51"/>
        <v>1.5793798066985445</v>
      </c>
      <c r="Z158" s="38">
        <f t="shared" si="52"/>
        <v>1.5637267676976376</v>
      </c>
      <c r="AA158" s="38">
        <f t="shared" si="53"/>
        <v>1.5482314419360348</v>
      </c>
    </row>
    <row r="159" spans="1:27">
      <c r="A159" s="20">
        <v>1</v>
      </c>
      <c r="B159" s="2">
        <v>35336</v>
      </c>
      <c r="E159" s="20">
        <f>SUMIF(B:B,F159,A:A)</f>
        <v>2</v>
      </c>
      <c r="F159">
        <v>44364</v>
      </c>
      <c r="G159" s="2">
        <f>IF(ISERROR(VLOOKUP($F159,'Pay scales'!$B$3:$AB$61,G$1,1)),0,VLOOKUP($F159,'Pay scales'!$B$3:$AB$61,G$1,1))</f>
        <v>43570</v>
      </c>
      <c r="H159" s="2">
        <f>IF(ISERROR(VLOOKUP($F159,'Pay scales'!$B$3:$AB$61,H$1,1)),0,VLOOKUP($F159,'Pay scales'!$B$3:$AB$61,H$1,1))</f>
        <v>43570</v>
      </c>
      <c r="I159" s="2">
        <f>IF(ISERROR(VLOOKUP($F159,'Pay scales'!$B$3:$AB$61,I$1,1)),0,VLOOKUP($F159,'Pay scales'!$B$3:$AB$61,I$1,1))</f>
        <v>42821</v>
      </c>
      <c r="J159" s="2">
        <f>IF(ISERROR(VLOOKUP($F159,'Pay scales'!$B$3:$AB$61,J$1,1)),0,VLOOKUP($F159,'Pay scales'!$B$3:$AB$61,J$1,1))</f>
        <v>41675</v>
      </c>
      <c r="K159" s="2">
        <f>IF(ISERROR(VLOOKUP($F159,'Pay scales'!$B$3:$AB$61,K$1,1)),0,VLOOKUP($F159,'Pay scales'!$B$3:$AB$61,K$1,1))</f>
        <v>40858</v>
      </c>
      <c r="L159" s="2">
        <f>IF(ISERROR(VLOOKUP($F159,'Pay scales'!$B$3:$AB$61,L$1,1)),0,VLOOKUP($F159,'Pay scales'!$B$3:$AB$61,L$1,1))</f>
        <v>40057</v>
      </c>
      <c r="M159" s="2">
        <f>IF(ISERROR(VLOOKUP($F159,'Pay scales'!$B$3:$AB$61,M$1,1)),0,VLOOKUP($F159,'Pay scales'!$B$3:$AB$61,M$1,1))</f>
        <v>39660</v>
      </c>
      <c r="N159" s="2">
        <f>IF(ISERROR(VLOOKUP($F159,'Pay scales'!$B$3:$AB$61,N$1,1)),0,VLOOKUP($F159,'Pay scales'!$B$3:$AB$61,N$1,1))</f>
        <v>39267</v>
      </c>
      <c r="O159" s="2"/>
      <c r="P159" s="2"/>
      <c r="R159" s="20">
        <f t="shared" si="45"/>
        <v>2</v>
      </c>
      <c r="S159" s="37">
        <f>R159/R$4</f>
        <v>7.885661965192323E-5</v>
      </c>
      <c r="T159" s="38">
        <f t="shared" si="46"/>
        <v>3.4357829182342949</v>
      </c>
      <c r="U159" s="38">
        <f t="shared" si="47"/>
        <v>3.4357829182342949</v>
      </c>
      <c r="V159" s="38">
        <f t="shared" si="48"/>
        <v>3.3767193101150048</v>
      </c>
      <c r="W159" s="38">
        <f t="shared" si="49"/>
        <v>3.2863496239939005</v>
      </c>
      <c r="X159" s="38">
        <f t="shared" si="50"/>
        <v>3.2219237657382793</v>
      </c>
      <c r="Y159" s="38">
        <f t="shared" si="51"/>
        <v>3.158759613397089</v>
      </c>
      <c r="Z159" s="38">
        <f t="shared" si="52"/>
        <v>3.1274535353952753</v>
      </c>
      <c r="AA159" s="38">
        <f t="shared" si="53"/>
        <v>3.0964628838720696</v>
      </c>
    </row>
    <row r="160" spans="1:27">
      <c r="A160" s="39">
        <v>14.27919</v>
      </c>
      <c r="B160" s="40">
        <v>35336</v>
      </c>
      <c r="E160" s="20">
        <f>SUMIF(B:B,F160,A:A)</f>
        <v>13.33784</v>
      </c>
      <c r="F160">
        <v>44624</v>
      </c>
      <c r="G160" s="2">
        <f>IF(ISERROR(VLOOKUP($F160,'Pay scales'!$B$3:$AB$61,G$1,1)),0,VLOOKUP($F160,'Pay scales'!$B$3:$AB$61,G$1,1))</f>
        <v>44624</v>
      </c>
      <c r="H160" s="2">
        <f>IF(ISERROR(VLOOKUP($F160,'Pay scales'!$B$3:$AB$61,H$1,1)),0,VLOOKUP($F160,'Pay scales'!$B$3:$AB$61,H$1,1))</f>
        <v>44624</v>
      </c>
      <c r="I160" s="2">
        <f>IF(ISERROR(VLOOKUP($F160,'Pay scales'!$B$3:$AB$61,I$1,1)),0,VLOOKUP($F160,'Pay scales'!$B$3:$AB$61,I$1,1))</f>
        <v>43857</v>
      </c>
      <c r="J160" s="2">
        <f>IF(ISERROR(VLOOKUP($F160,'Pay scales'!$B$3:$AB$61,J$1,1)),0,VLOOKUP($F160,'Pay scales'!$B$3:$AB$61,J$1,1))</f>
        <v>42683</v>
      </c>
      <c r="K160" s="2">
        <f>IF(ISERROR(VLOOKUP($F160,'Pay scales'!$B$3:$AB$61,K$1,1)),0,VLOOKUP($F160,'Pay scales'!$B$3:$AB$61,K$1,1))</f>
        <v>41846</v>
      </c>
      <c r="L160" s="2">
        <f>IF(ISERROR(VLOOKUP($F160,'Pay scales'!$B$3:$AB$61,L$1,1)),0,VLOOKUP($F160,'Pay scales'!$B$3:$AB$61,L$1,1))</f>
        <v>41025</v>
      </c>
      <c r="M160" s="2">
        <f>IF(ISERROR(VLOOKUP($F160,'Pay scales'!$B$3:$AB$61,M$1,1)),0,VLOOKUP($F160,'Pay scales'!$B$3:$AB$61,M$1,1))</f>
        <v>40619</v>
      </c>
      <c r="N160" s="2">
        <f>IF(ISERROR(VLOOKUP($F160,'Pay scales'!$B$3:$AB$61,N$1,1)),0,VLOOKUP($F160,'Pay scales'!$B$3:$AB$61,N$1,1))</f>
        <v>40217</v>
      </c>
      <c r="O160" s="2"/>
      <c r="P160" s="2"/>
      <c r="R160" s="20">
        <f t="shared" si="45"/>
        <v>13.33784</v>
      </c>
      <c r="S160" s="37">
        <f>R160/R$4</f>
        <v>5.2588848792910388E-4</v>
      </c>
      <c r="T160" s="38">
        <f t="shared" si="46"/>
        <v>23.467247885348332</v>
      </c>
      <c r="U160" s="38">
        <f t="shared" si="47"/>
        <v>23.467247885348332</v>
      </c>
      <c r="V160" s="38">
        <f t="shared" si="48"/>
        <v>23.06389141510671</v>
      </c>
      <c r="W160" s="38">
        <f t="shared" si="49"/>
        <v>22.44649833027794</v>
      </c>
      <c r="X160" s="38">
        <f t="shared" si="50"/>
        <v>22.006329665881282</v>
      </c>
      <c r="Y160" s="38">
        <f t="shared" si="51"/>
        <v>21.574575217291486</v>
      </c>
      <c r="Z160" s="38">
        <f t="shared" si="52"/>
        <v>21.36106449119227</v>
      </c>
      <c r="AA160" s="38">
        <f t="shared" si="53"/>
        <v>21.149657319044771</v>
      </c>
    </row>
    <row r="161" spans="1:27">
      <c r="A161" s="20">
        <v>5</v>
      </c>
      <c r="B161" s="2">
        <v>35682</v>
      </c>
      <c r="E161" s="20">
        <f>SUMIF(B:B,F161,A:A)</f>
        <v>1</v>
      </c>
      <c r="F161">
        <v>44624.276193750004</v>
      </c>
      <c r="G161" s="2">
        <f>IF(ISERROR(VLOOKUP($F161,'Pay scales'!$B$3:$AB$61,G$1,1)),0,VLOOKUP($F161,'Pay scales'!$B$3:$AB$61,G$1,1))</f>
        <v>44624</v>
      </c>
      <c r="H161" s="2">
        <f>IF(ISERROR(VLOOKUP($F161,'Pay scales'!$B$3:$AB$61,H$1,1)),0,VLOOKUP($F161,'Pay scales'!$B$3:$AB$61,H$1,1))</f>
        <v>44624</v>
      </c>
      <c r="I161" s="2">
        <f>IF(ISERROR(VLOOKUP($F161,'Pay scales'!$B$3:$AB$61,I$1,1)),0,VLOOKUP($F161,'Pay scales'!$B$3:$AB$61,I$1,1))</f>
        <v>43857</v>
      </c>
      <c r="J161" s="2">
        <f>IF(ISERROR(VLOOKUP($F161,'Pay scales'!$B$3:$AB$61,J$1,1)),0,VLOOKUP($F161,'Pay scales'!$B$3:$AB$61,J$1,1))</f>
        <v>42683</v>
      </c>
      <c r="K161" s="2">
        <f>IF(ISERROR(VLOOKUP($F161,'Pay scales'!$B$3:$AB$61,K$1,1)),0,VLOOKUP($F161,'Pay scales'!$B$3:$AB$61,K$1,1))</f>
        <v>41846</v>
      </c>
      <c r="L161" s="2">
        <f>IF(ISERROR(VLOOKUP($F161,'Pay scales'!$B$3:$AB$61,L$1,1)),0,VLOOKUP($F161,'Pay scales'!$B$3:$AB$61,L$1,1))</f>
        <v>41025</v>
      </c>
      <c r="M161" s="2">
        <f>IF(ISERROR(VLOOKUP($F161,'Pay scales'!$B$3:$AB$61,M$1,1)),0,VLOOKUP($F161,'Pay scales'!$B$3:$AB$61,M$1,1))</f>
        <v>40619</v>
      </c>
      <c r="N161" s="2">
        <f>IF(ISERROR(VLOOKUP($F161,'Pay scales'!$B$3:$AB$61,N$1,1)),0,VLOOKUP($F161,'Pay scales'!$B$3:$AB$61,N$1,1))</f>
        <v>40217</v>
      </c>
      <c r="O161" s="2"/>
      <c r="P161" s="2"/>
      <c r="R161" s="20">
        <f t="shared" si="45"/>
        <v>1</v>
      </c>
      <c r="S161" s="37">
        <f>R161/R$4</f>
        <v>3.9428309825961615E-5</v>
      </c>
      <c r="T161" s="38">
        <f t="shared" si="46"/>
        <v>1.759448897673711</v>
      </c>
      <c r="U161" s="38">
        <f t="shared" si="47"/>
        <v>1.759448897673711</v>
      </c>
      <c r="V161" s="38">
        <f t="shared" si="48"/>
        <v>1.7292073840371986</v>
      </c>
      <c r="W161" s="38">
        <f t="shared" si="49"/>
        <v>1.6829185483015197</v>
      </c>
      <c r="X161" s="38">
        <f t="shared" si="50"/>
        <v>1.6499170529771898</v>
      </c>
      <c r="Y161" s="38">
        <f t="shared" si="51"/>
        <v>1.6175464106100752</v>
      </c>
      <c r="Z161" s="38">
        <f t="shared" si="52"/>
        <v>1.6015385168207348</v>
      </c>
      <c r="AA161" s="38">
        <f t="shared" si="53"/>
        <v>1.5856883362706982</v>
      </c>
    </row>
    <row r="162" spans="1:27">
      <c r="A162" s="20">
        <v>0.74</v>
      </c>
      <c r="B162" s="2">
        <v>36371</v>
      </c>
      <c r="E162" s="20">
        <f>SUMIF(B:B,F162,A:A)</f>
        <v>1</v>
      </c>
      <c r="F162">
        <v>45647.802337500005</v>
      </c>
      <c r="G162" s="2">
        <f>IF(ISERROR(VLOOKUP($F162,'Pay scales'!$B$3:$AB$61,G$1,1)),0,VLOOKUP($F162,'Pay scales'!$B$3:$AB$61,G$1,1))</f>
        <v>44624</v>
      </c>
      <c r="H162" s="2">
        <f>IF(ISERROR(VLOOKUP($F162,'Pay scales'!$B$3:$AB$61,H$1,1)),0,VLOOKUP($F162,'Pay scales'!$B$3:$AB$61,H$1,1))</f>
        <v>44624</v>
      </c>
      <c r="I162" s="2">
        <f>IF(ISERROR(VLOOKUP($F162,'Pay scales'!$B$3:$AB$61,I$1,1)),0,VLOOKUP($F162,'Pay scales'!$B$3:$AB$61,I$1,1))</f>
        <v>43857</v>
      </c>
      <c r="J162" s="2">
        <f>IF(ISERROR(VLOOKUP($F162,'Pay scales'!$B$3:$AB$61,J$1,1)),0,VLOOKUP($F162,'Pay scales'!$B$3:$AB$61,J$1,1))</f>
        <v>42683</v>
      </c>
      <c r="K162" s="2">
        <f>IF(ISERROR(VLOOKUP($F162,'Pay scales'!$B$3:$AB$61,K$1,1)),0,VLOOKUP($F162,'Pay scales'!$B$3:$AB$61,K$1,1))</f>
        <v>41846</v>
      </c>
      <c r="L162" s="2">
        <f>IF(ISERROR(VLOOKUP($F162,'Pay scales'!$B$3:$AB$61,L$1,1)),0,VLOOKUP($F162,'Pay scales'!$B$3:$AB$61,L$1,1))</f>
        <v>41025</v>
      </c>
      <c r="M162" s="2">
        <f>IF(ISERROR(VLOOKUP($F162,'Pay scales'!$B$3:$AB$61,M$1,1)),0,VLOOKUP($F162,'Pay scales'!$B$3:$AB$61,M$1,1))</f>
        <v>40619</v>
      </c>
      <c r="N162" s="2">
        <f>IF(ISERROR(VLOOKUP($F162,'Pay scales'!$B$3:$AB$61,N$1,1)),0,VLOOKUP($F162,'Pay scales'!$B$3:$AB$61,N$1,1))</f>
        <v>40217</v>
      </c>
      <c r="O162" s="2"/>
      <c r="P162" s="2"/>
      <c r="R162" s="20">
        <f t="shared" si="45"/>
        <v>1</v>
      </c>
      <c r="S162" s="37">
        <f>R162/R$4</f>
        <v>3.9428309825961615E-5</v>
      </c>
      <c r="T162" s="38">
        <f t="shared" si="46"/>
        <v>1.759448897673711</v>
      </c>
      <c r="U162" s="38">
        <f t="shared" si="47"/>
        <v>1.759448897673711</v>
      </c>
      <c r="V162" s="38">
        <f t="shared" si="48"/>
        <v>1.7292073840371986</v>
      </c>
      <c r="W162" s="38">
        <f t="shared" si="49"/>
        <v>1.6829185483015197</v>
      </c>
      <c r="X162" s="38">
        <f t="shared" si="50"/>
        <v>1.6499170529771898</v>
      </c>
      <c r="Y162" s="38">
        <f t="shared" si="51"/>
        <v>1.6175464106100752</v>
      </c>
      <c r="Z162" s="38">
        <f t="shared" si="52"/>
        <v>1.6015385168207348</v>
      </c>
      <c r="AA162" s="38">
        <f t="shared" si="53"/>
        <v>1.5856883362706982</v>
      </c>
    </row>
    <row r="163" spans="1:27">
      <c r="A163" s="20">
        <v>2</v>
      </c>
      <c r="B163" s="2">
        <v>36371</v>
      </c>
      <c r="E163" s="20">
        <f>SUMIF(B:B,F163,A:A)</f>
        <v>7.7191000000000001</v>
      </c>
      <c r="F163">
        <v>45648</v>
      </c>
      <c r="G163" s="2">
        <f>IF(ISERROR(VLOOKUP($F163,'Pay scales'!$B$3:$AB$61,G$1,1)),0,VLOOKUP($F163,'Pay scales'!$B$3:$AB$61,G$1,1))</f>
        <v>45648</v>
      </c>
      <c r="H163" s="2">
        <f>IF(ISERROR(VLOOKUP($F163,'Pay scales'!$B$3:$AB$61,H$1,1)),0,VLOOKUP($F163,'Pay scales'!$B$3:$AB$61,H$1,1))</f>
        <v>45648</v>
      </c>
      <c r="I163" s="2">
        <f>IF(ISERROR(VLOOKUP($F163,'Pay scales'!$B$3:$AB$61,I$1,1)),0,VLOOKUP($F163,'Pay scales'!$B$3:$AB$61,I$1,1))</f>
        <v>44863</v>
      </c>
      <c r="J163" s="2">
        <f>IF(ISERROR(VLOOKUP($F163,'Pay scales'!$B$3:$AB$61,J$1,1)),0,VLOOKUP($F163,'Pay scales'!$B$3:$AB$61,J$1,1))</f>
        <v>43662</v>
      </c>
      <c r="K163" s="2">
        <f>IF(ISERROR(VLOOKUP($F163,'Pay scales'!$B$3:$AB$61,K$1,1)),0,VLOOKUP($F163,'Pay scales'!$B$3:$AB$61,K$1,1))</f>
        <v>42806</v>
      </c>
      <c r="L163" s="2">
        <f>IF(ISERROR(VLOOKUP($F163,'Pay scales'!$B$3:$AB$61,L$1,1)),0,VLOOKUP($F163,'Pay scales'!$B$3:$AB$61,L$1,1))</f>
        <v>41967</v>
      </c>
      <c r="M163" s="2">
        <f>IF(ISERROR(VLOOKUP($F163,'Pay scales'!$B$3:$AB$61,M$1,1)),0,VLOOKUP($F163,'Pay scales'!$B$3:$AB$61,M$1,1))</f>
        <v>41551</v>
      </c>
      <c r="N163" s="2">
        <f>IF(ISERROR(VLOOKUP($F163,'Pay scales'!$B$3:$AB$61,N$1,1)),0,VLOOKUP($F163,'Pay scales'!$B$3:$AB$61,N$1,1))</f>
        <v>41140</v>
      </c>
      <c r="O163" s="2"/>
      <c r="P163" s="2"/>
      <c r="R163" s="20">
        <f t="shared" si="45"/>
        <v>7.7191000000000001</v>
      </c>
      <c r="S163" s="37">
        <f>R163/R$4</f>
        <v>3.0435106637758026E-4</v>
      </c>
      <c r="T163" s="38">
        <f t="shared" si="46"/>
        <v>13.893017478003785</v>
      </c>
      <c r="U163" s="38">
        <f t="shared" si="47"/>
        <v>13.893017478003785</v>
      </c>
      <c r="V163" s="38">
        <f t="shared" si="48"/>
        <v>13.654101890897383</v>
      </c>
      <c r="W163" s="38">
        <f t="shared" si="49"/>
        <v>13.288576260177908</v>
      </c>
      <c r="X163" s="38">
        <f t="shared" si="50"/>
        <v>13.028051747358701</v>
      </c>
      <c r="Y163" s="38">
        <f t="shared" si="51"/>
        <v>12.772701202667911</v>
      </c>
      <c r="Z163" s="38">
        <f t="shared" si="52"/>
        <v>12.646091159054837</v>
      </c>
      <c r="AA163" s="38">
        <f t="shared" si="53"/>
        <v>12.521002870773652</v>
      </c>
    </row>
    <row r="164" spans="1:27">
      <c r="A164" s="39">
        <v>11.32433</v>
      </c>
      <c r="B164" s="40">
        <v>36371</v>
      </c>
      <c r="E164" s="20">
        <f>SUMIF(B:B,F164,A:A)</f>
        <v>8</v>
      </c>
      <c r="F164">
        <v>46392</v>
      </c>
      <c r="G164" s="2">
        <f>IF(ISERROR(VLOOKUP($F164,'Pay scales'!$B$3:$AB$61,G$1,1)),0,VLOOKUP($F164,'Pay scales'!$B$3:$AB$61,G$1,1))</f>
        <v>45648</v>
      </c>
      <c r="H164" s="2">
        <f>IF(ISERROR(VLOOKUP($F164,'Pay scales'!$B$3:$AB$61,H$1,1)),0,VLOOKUP($F164,'Pay scales'!$B$3:$AB$61,H$1,1))</f>
        <v>45648</v>
      </c>
      <c r="I164" s="2">
        <f>IF(ISERROR(VLOOKUP($F164,'Pay scales'!$B$3:$AB$61,I$1,1)),0,VLOOKUP($F164,'Pay scales'!$B$3:$AB$61,I$1,1))</f>
        <v>44863</v>
      </c>
      <c r="J164" s="2">
        <f>IF(ISERROR(VLOOKUP($F164,'Pay scales'!$B$3:$AB$61,J$1,1)),0,VLOOKUP($F164,'Pay scales'!$B$3:$AB$61,J$1,1))</f>
        <v>43662</v>
      </c>
      <c r="K164" s="2">
        <f>IF(ISERROR(VLOOKUP($F164,'Pay scales'!$B$3:$AB$61,K$1,1)),0,VLOOKUP($F164,'Pay scales'!$B$3:$AB$61,K$1,1))</f>
        <v>42806</v>
      </c>
      <c r="L164" s="2">
        <f>IF(ISERROR(VLOOKUP($F164,'Pay scales'!$B$3:$AB$61,L$1,1)),0,VLOOKUP($F164,'Pay scales'!$B$3:$AB$61,L$1,1))</f>
        <v>41967</v>
      </c>
      <c r="M164" s="2">
        <f>IF(ISERROR(VLOOKUP($F164,'Pay scales'!$B$3:$AB$61,M$1,1)),0,VLOOKUP($F164,'Pay scales'!$B$3:$AB$61,M$1,1))</f>
        <v>41551</v>
      </c>
      <c r="N164" s="2">
        <f>IF(ISERROR(VLOOKUP($F164,'Pay scales'!$B$3:$AB$61,N$1,1)),0,VLOOKUP($F164,'Pay scales'!$B$3:$AB$61,N$1,1))</f>
        <v>41140</v>
      </c>
      <c r="O164" s="2"/>
      <c r="P164" s="2"/>
      <c r="R164" s="20">
        <f t="shared" si="45"/>
        <v>8</v>
      </c>
      <c r="S164" s="37">
        <f>R164/R$4</f>
        <v>3.1542647860769292E-4</v>
      </c>
      <c r="T164" s="38">
        <f t="shared" si="46"/>
        <v>14.398587895483967</v>
      </c>
      <c r="U164" s="38">
        <f t="shared" si="47"/>
        <v>14.398587895483967</v>
      </c>
      <c r="V164" s="38">
        <f t="shared" si="48"/>
        <v>14.150978109776927</v>
      </c>
      <c r="W164" s="38">
        <f t="shared" si="49"/>
        <v>13.772150908969088</v>
      </c>
      <c r="X164" s="38">
        <f t="shared" si="50"/>
        <v>13.502145843280903</v>
      </c>
      <c r="Y164" s="38">
        <f t="shared" si="51"/>
        <v>13.23750302772905</v>
      </c>
      <c r="Z164" s="38">
        <f t="shared" si="52"/>
        <v>13.106285612628248</v>
      </c>
      <c r="AA164" s="38">
        <f t="shared" si="53"/>
        <v>12.976645329920487</v>
      </c>
    </row>
    <row r="165" spans="1:27">
      <c r="A165" s="20">
        <v>52</v>
      </c>
      <c r="B165" s="2">
        <v>36579</v>
      </c>
      <c r="E165" s="20">
        <f>SUMIF(B:B,F165,A:A)</f>
        <v>0.6</v>
      </c>
      <c r="F165">
        <v>46566</v>
      </c>
      <c r="G165" s="2">
        <f>IF(ISERROR(VLOOKUP($F165,'Pay scales'!$B$3:$AB$61,G$1,1)),0,VLOOKUP($F165,'Pay scales'!$B$3:$AB$61,G$1,1))</f>
        <v>45648</v>
      </c>
      <c r="H165" s="2">
        <f>IF(ISERROR(VLOOKUP($F165,'Pay scales'!$B$3:$AB$61,H$1,1)),0,VLOOKUP($F165,'Pay scales'!$B$3:$AB$61,H$1,1))</f>
        <v>45648</v>
      </c>
      <c r="I165" s="2">
        <f>IF(ISERROR(VLOOKUP($F165,'Pay scales'!$B$3:$AB$61,I$1,1)),0,VLOOKUP($F165,'Pay scales'!$B$3:$AB$61,I$1,1))</f>
        <v>44863</v>
      </c>
      <c r="J165" s="2">
        <f>IF(ISERROR(VLOOKUP($F165,'Pay scales'!$B$3:$AB$61,J$1,1)),0,VLOOKUP($F165,'Pay scales'!$B$3:$AB$61,J$1,1))</f>
        <v>43662</v>
      </c>
      <c r="K165" s="2">
        <f>IF(ISERROR(VLOOKUP($F165,'Pay scales'!$B$3:$AB$61,K$1,1)),0,VLOOKUP($F165,'Pay scales'!$B$3:$AB$61,K$1,1))</f>
        <v>42806</v>
      </c>
      <c r="L165" s="2">
        <f>IF(ISERROR(VLOOKUP($F165,'Pay scales'!$B$3:$AB$61,L$1,1)),0,VLOOKUP($F165,'Pay scales'!$B$3:$AB$61,L$1,1))</f>
        <v>41967</v>
      </c>
      <c r="M165" s="2">
        <f>IF(ISERROR(VLOOKUP($F165,'Pay scales'!$B$3:$AB$61,M$1,1)),0,VLOOKUP($F165,'Pay scales'!$B$3:$AB$61,M$1,1))</f>
        <v>41551</v>
      </c>
      <c r="N165" s="2">
        <f>IF(ISERROR(VLOOKUP($F165,'Pay scales'!$B$3:$AB$61,N$1,1)),0,VLOOKUP($F165,'Pay scales'!$B$3:$AB$61,N$1,1))</f>
        <v>41140</v>
      </c>
      <c r="O165" s="2"/>
      <c r="P165" s="2"/>
      <c r="R165" s="20">
        <f t="shared" si="45"/>
        <v>0.6</v>
      </c>
      <c r="S165" s="37">
        <f>R165/R$4</f>
        <v>2.3656985895576968E-5</v>
      </c>
      <c r="T165" s="38">
        <f t="shared" si="46"/>
        <v>1.0798940921612974</v>
      </c>
      <c r="U165" s="38">
        <f t="shared" si="47"/>
        <v>1.0798940921612974</v>
      </c>
      <c r="V165" s="38">
        <f t="shared" si="48"/>
        <v>1.0613233582332695</v>
      </c>
      <c r="W165" s="38">
        <f t="shared" si="49"/>
        <v>1.0329113181726814</v>
      </c>
      <c r="X165" s="38">
        <f t="shared" si="50"/>
        <v>1.0126609382460676</v>
      </c>
      <c r="Y165" s="38">
        <f t="shared" si="51"/>
        <v>0.9928127270796786</v>
      </c>
      <c r="Z165" s="38">
        <f t="shared" si="52"/>
        <v>0.98297142094711853</v>
      </c>
      <c r="AA165" s="38">
        <f t="shared" si="53"/>
        <v>0.97324839974403643</v>
      </c>
    </row>
    <row r="166" spans="1:27">
      <c r="A166" s="20">
        <v>2.2000000000000002</v>
      </c>
      <c r="B166" s="2">
        <v>36922</v>
      </c>
      <c r="E166" s="20">
        <f>SUMIF(B:B,F166,A:A)</f>
        <v>0</v>
      </c>
      <c r="F166">
        <v>46657</v>
      </c>
      <c r="G166" s="2">
        <f>IF(ISERROR(VLOOKUP($F166,'Pay scales'!$B$3:$AB$61,G$1,1)),0,VLOOKUP($F166,'Pay scales'!$B$3:$AB$61,G$1,1))</f>
        <v>45648</v>
      </c>
      <c r="H166" s="2">
        <f>IF(ISERROR(VLOOKUP($F166,'Pay scales'!$B$3:$AB$61,H$1,1)),0,VLOOKUP($F166,'Pay scales'!$B$3:$AB$61,H$1,1))</f>
        <v>45648</v>
      </c>
      <c r="I166" s="2">
        <f>IF(ISERROR(VLOOKUP($F166,'Pay scales'!$B$3:$AB$61,I$1,1)),0,VLOOKUP($F166,'Pay scales'!$B$3:$AB$61,I$1,1))</f>
        <v>44863</v>
      </c>
      <c r="J166" s="2">
        <f>IF(ISERROR(VLOOKUP($F166,'Pay scales'!$B$3:$AB$61,J$1,1)),0,VLOOKUP($F166,'Pay scales'!$B$3:$AB$61,J$1,1))</f>
        <v>43662</v>
      </c>
      <c r="K166" s="2">
        <f>IF(ISERROR(VLOOKUP($F166,'Pay scales'!$B$3:$AB$61,K$1,1)),0,VLOOKUP($F166,'Pay scales'!$B$3:$AB$61,K$1,1))</f>
        <v>42806</v>
      </c>
      <c r="L166" s="2">
        <f>IF(ISERROR(VLOOKUP($F166,'Pay scales'!$B$3:$AB$61,L$1,1)),0,VLOOKUP($F166,'Pay scales'!$B$3:$AB$61,L$1,1))</f>
        <v>41967</v>
      </c>
      <c r="M166" s="2">
        <f>IF(ISERROR(VLOOKUP($F166,'Pay scales'!$B$3:$AB$61,M$1,1)),0,VLOOKUP($F166,'Pay scales'!$B$3:$AB$61,M$1,1))</f>
        <v>41551</v>
      </c>
      <c r="N166" s="2">
        <f>IF(ISERROR(VLOOKUP($F166,'Pay scales'!$B$3:$AB$61,N$1,1)),0,VLOOKUP($F166,'Pay scales'!$B$3:$AB$61,N$1,1))</f>
        <v>41140</v>
      </c>
      <c r="O166" s="2"/>
      <c r="P166" s="2"/>
      <c r="R166" s="20">
        <f t="shared" si="45"/>
        <v>0</v>
      </c>
      <c r="S166" s="37">
        <f>R166/R$4</f>
        <v>0</v>
      </c>
      <c r="T166" s="38">
        <f t="shared" si="46"/>
        <v>0</v>
      </c>
      <c r="U166" s="38">
        <f t="shared" si="47"/>
        <v>0</v>
      </c>
      <c r="V166" s="38">
        <f t="shared" si="48"/>
        <v>0</v>
      </c>
      <c r="W166" s="38">
        <f t="shared" si="49"/>
        <v>0</v>
      </c>
      <c r="X166" s="38">
        <f t="shared" si="50"/>
        <v>0</v>
      </c>
      <c r="Y166" s="38">
        <f t="shared" si="51"/>
        <v>0</v>
      </c>
      <c r="Z166" s="38">
        <f t="shared" si="52"/>
        <v>0</v>
      </c>
      <c r="AA166" s="38">
        <f t="shared" si="53"/>
        <v>0</v>
      </c>
    </row>
    <row r="167" spans="1:27">
      <c r="A167" s="20">
        <v>5</v>
      </c>
      <c r="B167" s="2">
        <v>37260</v>
      </c>
      <c r="E167" s="20">
        <f>SUMIF(B:B,F167,A:A)</f>
        <v>2</v>
      </c>
      <c r="F167">
        <v>46661.919149999994</v>
      </c>
      <c r="G167" s="2">
        <f>IF(ISERROR(VLOOKUP($F167,'Pay scales'!$B$3:$AB$61,G$1,1)),0,VLOOKUP($F167,'Pay scales'!$B$3:$AB$61,G$1,1))</f>
        <v>45648</v>
      </c>
      <c r="H167" s="2">
        <f>IF(ISERROR(VLOOKUP($F167,'Pay scales'!$B$3:$AB$61,H$1,1)),0,VLOOKUP($F167,'Pay scales'!$B$3:$AB$61,H$1,1))</f>
        <v>45648</v>
      </c>
      <c r="I167" s="2">
        <f>IF(ISERROR(VLOOKUP($F167,'Pay scales'!$B$3:$AB$61,I$1,1)),0,VLOOKUP($F167,'Pay scales'!$B$3:$AB$61,I$1,1))</f>
        <v>44863</v>
      </c>
      <c r="J167" s="2">
        <f>IF(ISERROR(VLOOKUP($F167,'Pay scales'!$B$3:$AB$61,J$1,1)),0,VLOOKUP($F167,'Pay scales'!$B$3:$AB$61,J$1,1))</f>
        <v>43662</v>
      </c>
      <c r="K167" s="2">
        <f>IF(ISERROR(VLOOKUP($F167,'Pay scales'!$B$3:$AB$61,K$1,1)),0,VLOOKUP($F167,'Pay scales'!$B$3:$AB$61,K$1,1))</f>
        <v>42806</v>
      </c>
      <c r="L167" s="2">
        <f>IF(ISERROR(VLOOKUP($F167,'Pay scales'!$B$3:$AB$61,L$1,1)),0,VLOOKUP($F167,'Pay scales'!$B$3:$AB$61,L$1,1))</f>
        <v>41967</v>
      </c>
      <c r="M167" s="2">
        <f>IF(ISERROR(VLOOKUP($F167,'Pay scales'!$B$3:$AB$61,M$1,1)),0,VLOOKUP($F167,'Pay scales'!$B$3:$AB$61,M$1,1))</f>
        <v>41551</v>
      </c>
      <c r="N167" s="2">
        <f>IF(ISERROR(VLOOKUP($F167,'Pay scales'!$B$3:$AB$61,N$1,1)),0,VLOOKUP($F167,'Pay scales'!$B$3:$AB$61,N$1,1))</f>
        <v>41140</v>
      </c>
      <c r="O167" s="2"/>
      <c r="P167" s="2"/>
      <c r="R167" s="20">
        <f t="shared" si="45"/>
        <v>2</v>
      </c>
      <c r="S167" s="37">
        <f>R167/R$4</f>
        <v>7.885661965192323E-5</v>
      </c>
      <c r="T167" s="38">
        <f t="shared" si="46"/>
        <v>3.5996469738709918</v>
      </c>
      <c r="U167" s="38">
        <f t="shared" si="47"/>
        <v>3.5996469738709918</v>
      </c>
      <c r="V167" s="38">
        <f t="shared" si="48"/>
        <v>3.5377445274442318</v>
      </c>
      <c r="W167" s="38">
        <f t="shared" si="49"/>
        <v>3.4430377272422721</v>
      </c>
      <c r="X167" s="38">
        <f t="shared" si="50"/>
        <v>3.3755364608202258</v>
      </c>
      <c r="Y167" s="38">
        <f t="shared" si="51"/>
        <v>3.3093757569322624</v>
      </c>
      <c r="Z167" s="38">
        <f t="shared" si="52"/>
        <v>3.2765714031570621</v>
      </c>
      <c r="AA167" s="38">
        <f t="shared" si="53"/>
        <v>3.2441613324801217</v>
      </c>
    </row>
    <row r="168" spans="1:27">
      <c r="A168" s="20">
        <v>0.67</v>
      </c>
      <c r="B168" s="2">
        <v>37568</v>
      </c>
      <c r="E168" s="20">
        <f>SUMIF(B:B,F168,A:A)</f>
        <v>6</v>
      </c>
      <c r="F168">
        <v>46662</v>
      </c>
      <c r="G168" s="2">
        <f>IF(ISERROR(VLOOKUP($F168,'Pay scales'!$B$3:$AB$61,G$1,1)),0,VLOOKUP($F168,'Pay scales'!$B$3:$AB$61,G$1,1))</f>
        <v>46662</v>
      </c>
      <c r="H168" s="2">
        <f>IF(ISERROR(VLOOKUP($F168,'Pay scales'!$B$3:$AB$61,H$1,1)),0,VLOOKUP($F168,'Pay scales'!$B$3:$AB$61,H$1,1))</f>
        <v>46662</v>
      </c>
      <c r="I168" s="2">
        <f>IF(ISERROR(VLOOKUP($F168,'Pay scales'!$B$3:$AB$61,I$1,1)),0,VLOOKUP($F168,'Pay scales'!$B$3:$AB$61,I$1,1))</f>
        <v>45859</v>
      </c>
      <c r="J168" s="2">
        <f>IF(ISERROR(VLOOKUP($F168,'Pay scales'!$B$3:$AB$61,J$1,1)),0,VLOOKUP($F168,'Pay scales'!$B$3:$AB$61,J$1,1))</f>
        <v>44632</v>
      </c>
      <c r="K168" s="2">
        <f>IF(ISERROR(VLOOKUP($F168,'Pay scales'!$B$3:$AB$61,K$1,1)),0,VLOOKUP($F168,'Pay scales'!$B$3:$AB$61,K$1,1))</f>
        <v>43757</v>
      </c>
      <c r="L168" s="2">
        <f>IF(ISERROR(VLOOKUP($F168,'Pay scales'!$B$3:$AB$61,L$1,1)),0,VLOOKUP($F168,'Pay scales'!$B$3:$AB$61,L$1,1))</f>
        <v>42899</v>
      </c>
      <c r="M168" s="2">
        <f>IF(ISERROR(VLOOKUP($F168,'Pay scales'!$B$3:$AB$61,M$1,1)),0,VLOOKUP($F168,'Pay scales'!$B$3:$AB$61,M$1,1))</f>
        <v>42474</v>
      </c>
      <c r="N168" s="2">
        <f>IF(ISERROR(VLOOKUP($F168,'Pay scales'!$B$3:$AB$61,N$1,1)),0,VLOOKUP($F168,'Pay scales'!$B$3:$AB$61,N$1,1))</f>
        <v>42053</v>
      </c>
      <c r="O168" s="2"/>
      <c r="P168" s="2"/>
      <c r="R168" s="20">
        <f t="shared" si="45"/>
        <v>6</v>
      </c>
      <c r="S168" s="37">
        <f>R168/R$4</f>
        <v>2.3656985895576966E-4</v>
      </c>
      <c r="T168" s="38">
        <f t="shared" si="46"/>
        <v>11.038822758594124</v>
      </c>
      <c r="U168" s="38">
        <f t="shared" si="47"/>
        <v>11.038822758594124</v>
      </c>
      <c r="V168" s="38">
        <f t="shared" si="48"/>
        <v>10.84885716185264</v>
      </c>
      <c r="W168" s="38">
        <f t="shared" si="49"/>
        <v>10.558585944913911</v>
      </c>
      <c r="X168" s="38">
        <f t="shared" si="50"/>
        <v>10.351587318327613</v>
      </c>
      <c r="Y168" s="38">
        <f t="shared" si="51"/>
        <v>10.148610379343562</v>
      </c>
      <c r="Z168" s="38">
        <f t="shared" si="52"/>
        <v>10.04806818928736</v>
      </c>
      <c r="AA168" s="38">
        <f t="shared" si="53"/>
        <v>9.9484722786669817</v>
      </c>
    </row>
    <row r="169" spans="1:27">
      <c r="A169" s="20">
        <v>2</v>
      </c>
      <c r="B169" s="2">
        <v>37568</v>
      </c>
      <c r="E169" s="20">
        <f>SUMIF(B:B,F169,A:A)</f>
        <v>3</v>
      </c>
      <c r="F169">
        <v>47352</v>
      </c>
      <c r="G169" s="2">
        <f>IF(ISERROR(VLOOKUP($F169,'Pay scales'!$B$3:$AB$61,G$1,1)),0,VLOOKUP($F169,'Pay scales'!$B$3:$AB$61,G$1,1))</f>
        <v>46662</v>
      </c>
      <c r="H169" s="2">
        <f>IF(ISERROR(VLOOKUP($F169,'Pay scales'!$B$3:$AB$61,H$1,1)),0,VLOOKUP($F169,'Pay scales'!$B$3:$AB$61,H$1,1))</f>
        <v>46662</v>
      </c>
      <c r="I169" s="2">
        <f>IF(ISERROR(VLOOKUP($F169,'Pay scales'!$B$3:$AB$61,I$1,1)),0,VLOOKUP($F169,'Pay scales'!$B$3:$AB$61,I$1,1))</f>
        <v>45859</v>
      </c>
      <c r="J169" s="2">
        <f>IF(ISERROR(VLOOKUP($F169,'Pay scales'!$B$3:$AB$61,J$1,1)),0,VLOOKUP($F169,'Pay scales'!$B$3:$AB$61,J$1,1))</f>
        <v>44632</v>
      </c>
      <c r="K169" s="2">
        <f>IF(ISERROR(VLOOKUP($F169,'Pay scales'!$B$3:$AB$61,K$1,1)),0,VLOOKUP($F169,'Pay scales'!$B$3:$AB$61,K$1,1))</f>
        <v>43757</v>
      </c>
      <c r="L169" s="2">
        <f>IF(ISERROR(VLOOKUP($F169,'Pay scales'!$B$3:$AB$61,L$1,1)),0,VLOOKUP($F169,'Pay scales'!$B$3:$AB$61,L$1,1))</f>
        <v>42899</v>
      </c>
      <c r="M169" s="2">
        <f>IF(ISERROR(VLOOKUP($F169,'Pay scales'!$B$3:$AB$61,M$1,1)),0,VLOOKUP($F169,'Pay scales'!$B$3:$AB$61,M$1,1))</f>
        <v>42474</v>
      </c>
      <c r="N169" s="2">
        <f>IF(ISERROR(VLOOKUP($F169,'Pay scales'!$B$3:$AB$61,N$1,1)),0,VLOOKUP($F169,'Pay scales'!$B$3:$AB$61,N$1,1))</f>
        <v>42053</v>
      </c>
      <c r="O169" s="2"/>
      <c r="P169" s="2"/>
      <c r="R169" s="20">
        <f t="shared" si="45"/>
        <v>3</v>
      </c>
      <c r="S169" s="37">
        <f>R169/R$4</f>
        <v>1.1828492947788483E-4</v>
      </c>
      <c r="T169" s="38">
        <f t="shared" si="46"/>
        <v>5.519411379297062</v>
      </c>
      <c r="U169" s="38">
        <f t="shared" si="47"/>
        <v>5.519411379297062</v>
      </c>
      <c r="V169" s="38">
        <f t="shared" si="48"/>
        <v>5.4244285809263202</v>
      </c>
      <c r="W169" s="38">
        <f t="shared" si="49"/>
        <v>5.2792929724569557</v>
      </c>
      <c r="X169" s="38">
        <f t="shared" si="50"/>
        <v>5.1757936591638067</v>
      </c>
      <c r="Y169" s="38">
        <f t="shared" si="51"/>
        <v>5.0743051896717812</v>
      </c>
      <c r="Z169" s="38">
        <f t="shared" si="52"/>
        <v>5.0240340946436799</v>
      </c>
      <c r="AA169" s="38">
        <f t="shared" si="53"/>
        <v>4.9742361393334908</v>
      </c>
    </row>
    <row r="170" spans="1:27">
      <c r="A170" s="20">
        <v>1</v>
      </c>
      <c r="B170" s="2">
        <v>37568</v>
      </c>
      <c r="E170" s="20">
        <f>SUMIF(B:B,F170,A:A)</f>
        <v>0</v>
      </c>
      <c r="F170">
        <v>47644</v>
      </c>
      <c r="G170" s="2">
        <f>IF(ISERROR(VLOOKUP($F170,'Pay scales'!$B$3:$AB$61,G$1,1)),0,VLOOKUP($F170,'Pay scales'!$B$3:$AB$61,G$1,1))</f>
        <v>46662</v>
      </c>
      <c r="H170" s="2">
        <f>IF(ISERROR(VLOOKUP($F170,'Pay scales'!$B$3:$AB$61,H$1,1)),0,VLOOKUP($F170,'Pay scales'!$B$3:$AB$61,H$1,1))</f>
        <v>46662</v>
      </c>
      <c r="I170" s="2">
        <f>IF(ISERROR(VLOOKUP($F170,'Pay scales'!$B$3:$AB$61,I$1,1)),0,VLOOKUP($F170,'Pay scales'!$B$3:$AB$61,I$1,1))</f>
        <v>45859</v>
      </c>
      <c r="J170" s="2">
        <f>IF(ISERROR(VLOOKUP($F170,'Pay scales'!$B$3:$AB$61,J$1,1)),0,VLOOKUP($F170,'Pay scales'!$B$3:$AB$61,J$1,1))</f>
        <v>44632</v>
      </c>
      <c r="K170" s="2">
        <f>IF(ISERROR(VLOOKUP($F170,'Pay scales'!$B$3:$AB$61,K$1,1)),0,VLOOKUP($F170,'Pay scales'!$B$3:$AB$61,K$1,1))</f>
        <v>43757</v>
      </c>
      <c r="L170" s="2">
        <f>IF(ISERROR(VLOOKUP($F170,'Pay scales'!$B$3:$AB$61,L$1,1)),0,VLOOKUP($F170,'Pay scales'!$B$3:$AB$61,L$1,1))</f>
        <v>42899</v>
      </c>
      <c r="M170" s="2">
        <f>IF(ISERROR(VLOOKUP($F170,'Pay scales'!$B$3:$AB$61,M$1,1)),0,VLOOKUP($F170,'Pay scales'!$B$3:$AB$61,M$1,1))</f>
        <v>42474</v>
      </c>
      <c r="N170" s="2">
        <f>IF(ISERROR(VLOOKUP($F170,'Pay scales'!$B$3:$AB$61,N$1,1)),0,VLOOKUP($F170,'Pay scales'!$B$3:$AB$61,N$1,1))</f>
        <v>42053</v>
      </c>
      <c r="O170" s="2"/>
      <c r="P170" s="2"/>
      <c r="R170" s="20">
        <f t="shared" si="45"/>
        <v>0</v>
      </c>
      <c r="S170" s="37">
        <f>R170/R$4</f>
        <v>0</v>
      </c>
      <c r="T170" s="38">
        <f t="shared" si="46"/>
        <v>0</v>
      </c>
      <c r="U170" s="38">
        <f t="shared" si="47"/>
        <v>0</v>
      </c>
      <c r="V170" s="38">
        <f t="shared" si="48"/>
        <v>0</v>
      </c>
      <c r="W170" s="38">
        <f t="shared" si="49"/>
        <v>0</v>
      </c>
      <c r="X170" s="38">
        <f t="shared" si="50"/>
        <v>0</v>
      </c>
      <c r="Y170" s="38">
        <f t="shared" si="51"/>
        <v>0</v>
      </c>
      <c r="Z170" s="38">
        <f t="shared" si="52"/>
        <v>0</v>
      </c>
      <c r="AA170" s="38">
        <f t="shared" si="53"/>
        <v>0</v>
      </c>
    </row>
    <row r="171" spans="1:27">
      <c r="A171" s="39">
        <v>6</v>
      </c>
      <c r="B171" s="40">
        <v>37568</v>
      </c>
      <c r="E171" s="20">
        <f>SUMIF(B:B,F171,A:A)</f>
        <v>0</v>
      </c>
      <c r="F171">
        <v>47664.535668750003</v>
      </c>
      <c r="G171" s="2">
        <f>IF(ISERROR(VLOOKUP($F171,'Pay scales'!$B$3:$AB$61,G$1,1)),0,VLOOKUP($F171,'Pay scales'!$B$3:$AB$61,G$1,1))</f>
        <v>46662</v>
      </c>
      <c r="H171" s="2">
        <f>IF(ISERROR(VLOOKUP($F171,'Pay scales'!$B$3:$AB$61,H$1,1)),0,VLOOKUP($F171,'Pay scales'!$B$3:$AB$61,H$1,1))</f>
        <v>46662</v>
      </c>
      <c r="I171" s="2">
        <f>IF(ISERROR(VLOOKUP($F171,'Pay scales'!$B$3:$AB$61,I$1,1)),0,VLOOKUP($F171,'Pay scales'!$B$3:$AB$61,I$1,1))</f>
        <v>45859</v>
      </c>
      <c r="J171" s="2">
        <f>IF(ISERROR(VLOOKUP($F171,'Pay scales'!$B$3:$AB$61,J$1,1)),0,VLOOKUP($F171,'Pay scales'!$B$3:$AB$61,J$1,1))</f>
        <v>44632</v>
      </c>
      <c r="K171" s="2">
        <f>IF(ISERROR(VLOOKUP($F171,'Pay scales'!$B$3:$AB$61,K$1,1)),0,VLOOKUP($F171,'Pay scales'!$B$3:$AB$61,K$1,1))</f>
        <v>43757</v>
      </c>
      <c r="L171" s="2">
        <f>IF(ISERROR(VLOOKUP($F171,'Pay scales'!$B$3:$AB$61,L$1,1)),0,VLOOKUP($F171,'Pay scales'!$B$3:$AB$61,L$1,1))</f>
        <v>42899</v>
      </c>
      <c r="M171" s="2">
        <f>IF(ISERROR(VLOOKUP($F171,'Pay scales'!$B$3:$AB$61,M$1,1)),0,VLOOKUP($F171,'Pay scales'!$B$3:$AB$61,M$1,1))</f>
        <v>42474</v>
      </c>
      <c r="N171" s="2">
        <f>IF(ISERROR(VLOOKUP($F171,'Pay scales'!$B$3:$AB$61,N$1,1)),0,VLOOKUP($F171,'Pay scales'!$B$3:$AB$61,N$1,1))</f>
        <v>42053</v>
      </c>
      <c r="O171" s="2"/>
      <c r="P171" s="2"/>
      <c r="R171" s="20">
        <f t="shared" si="45"/>
        <v>0</v>
      </c>
      <c r="S171" s="37">
        <f>R171/R$4</f>
        <v>0</v>
      </c>
      <c r="T171" s="38">
        <f t="shared" si="46"/>
        <v>0</v>
      </c>
      <c r="U171" s="38">
        <f t="shared" si="47"/>
        <v>0</v>
      </c>
      <c r="V171" s="38">
        <f t="shared" si="48"/>
        <v>0</v>
      </c>
      <c r="W171" s="38">
        <f t="shared" si="49"/>
        <v>0</v>
      </c>
      <c r="X171" s="38">
        <f t="shared" si="50"/>
        <v>0</v>
      </c>
      <c r="Y171" s="38">
        <f t="shared" si="51"/>
        <v>0</v>
      </c>
      <c r="Z171" s="38">
        <f t="shared" si="52"/>
        <v>0</v>
      </c>
      <c r="AA171" s="38">
        <f t="shared" si="53"/>
        <v>0</v>
      </c>
    </row>
    <row r="172" spans="1:27">
      <c r="A172" s="20">
        <v>22</v>
      </c>
      <c r="B172" s="2">
        <v>38148</v>
      </c>
      <c r="E172" s="20">
        <f>SUMIF(B:B,F172,A:A)</f>
        <v>3.8108</v>
      </c>
      <c r="F172">
        <v>47665</v>
      </c>
      <c r="G172" s="2">
        <f>IF(ISERROR(VLOOKUP($F172,'Pay scales'!$B$3:$AB$61,G$1,1)),0,VLOOKUP($F172,'Pay scales'!$B$3:$AB$61,G$1,1))</f>
        <v>47665</v>
      </c>
      <c r="H172" s="2">
        <f>IF(ISERROR(VLOOKUP($F172,'Pay scales'!$B$3:$AB$61,H$1,1)),0,VLOOKUP($F172,'Pay scales'!$B$3:$AB$61,H$1,1))</f>
        <v>47665</v>
      </c>
      <c r="I172" s="2">
        <f>IF(ISERROR(VLOOKUP($F172,'Pay scales'!$B$3:$AB$61,I$1,1)),0,VLOOKUP($F172,'Pay scales'!$B$3:$AB$61,I$1,1))</f>
        <v>46845</v>
      </c>
      <c r="J172" s="2">
        <f>IF(ISERROR(VLOOKUP($F172,'Pay scales'!$B$3:$AB$61,J$1,1)),0,VLOOKUP($F172,'Pay scales'!$B$3:$AB$61,J$1,1))</f>
        <v>45591</v>
      </c>
      <c r="K172" s="2">
        <f>IF(ISERROR(VLOOKUP($F172,'Pay scales'!$B$3:$AB$61,K$1,1)),0,VLOOKUP($F172,'Pay scales'!$B$3:$AB$61,K$1,1))</f>
        <v>44697</v>
      </c>
      <c r="L172" s="2">
        <f>IF(ISERROR(VLOOKUP($F172,'Pay scales'!$B$3:$AB$61,L$1,1)),0,VLOOKUP($F172,'Pay scales'!$B$3:$AB$61,L$1,1))</f>
        <v>43821</v>
      </c>
      <c r="M172" s="2">
        <f>IF(ISERROR(VLOOKUP($F172,'Pay scales'!$B$3:$AB$61,M$1,1)),0,VLOOKUP($F172,'Pay scales'!$B$3:$AB$61,M$1,1))</f>
        <v>43387</v>
      </c>
      <c r="N172" s="2">
        <f>IF(ISERROR(VLOOKUP($F172,'Pay scales'!$B$3:$AB$61,N$1,1)),0,VLOOKUP($F172,'Pay scales'!$B$3:$AB$61,N$1,1))</f>
        <v>42957</v>
      </c>
      <c r="O172" s="2"/>
      <c r="P172" s="2"/>
      <c r="R172" s="20">
        <f t="shared" si="45"/>
        <v>3.8108</v>
      </c>
      <c r="S172" s="37">
        <f>R172/R$4</f>
        <v>1.502534030847745E-4</v>
      </c>
      <c r="T172" s="38">
        <f t="shared" si="46"/>
        <v>7.1618284580357763</v>
      </c>
      <c r="U172" s="38">
        <f t="shared" si="47"/>
        <v>7.1618284580357763</v>
      </c>
      <c r="V172" s="38">
        <f t="shared" si="48"/>
        <v>7.0386206675062617</v>
      </c>
      <c r="W172" s="38">
        <f t="shared" si="49"/>
        <v>6.8502029000379547</v>
      </c>
      <c r="X172" s="38">
        <f t="shared" si="50"/>
        <v>6.7158763576801661</v>
      </c>
      <c r="Y172" s="38">
        <f t="shared" si="51"/>
        <v>6.5842543765779036</v>
      </c>
      <c r="Z172" s="38">
        <f t="shared" si="52"/>
        <v>6.5190443996391112</v>
      </c>
      <c r="AA172" s="38">
        <f t="shared" si="53"/>
        <v>6.4544354363126581</v>
      </c>
    </row>
    <row r="173" spans="1:27">
      <c r="A173" s="20">
        <v>1</v>
      </c>
      <c r="B173" s="2">
        <v>38553</v>
      </c>
      <c r="E173" s="20">
        <f>SUMIF(B:B,F173,A:A)</f>
        <v>0</v>
      </c>
      <c r="F173">
        <v>48646</v>
      </c>
      <c r="G173" s="2">
        <f>IF(ISERROR(VLOOKUP($F173,'Pay scales'!$B$3:$AB$61,G$1,1)),0,VLOOKUP($F173,'Pay scales'!$B$3:$AB$61,G$1,1))</f>
        <v>48545</v>
      </c>
      <c r="H173" s="2">
        <f>IF(ISERROR(VLOOKUP($F173,'Pay scales'!$B$3:$AB$61,H$1,1)),0,VLOOKUP($F173,'Pay scales'!$B$3:$AB$61,H$1,1))</f>
        <v>48545</v>
      </c>
      <c r="I173" s="2">
        <f>IF(ISERROR(VLOOKUP($F173,'Pay scales'!$B$3:$AB$61,I$1,1)),0,VLOOKUP($F173,'Pay scales'!$B$3:$AB$61,I$1,1))</f>
        <v>47710</v>
      </c>
      <c r="J173" s="2">
        <f>IF(ISERROR(VLOOKUP($F173,'Pay scales'!$B$3:$AB$61,J$1,1)),0,VLOOKUP($F173,'Pay scales'!$B$3:$AB$61,J$1,1))</f>
        <v>46433</v>
      </c>
      <c r="K173" s="2">
        <f>IF(ISERROR(VLOOKUP($F173,'Pay scales'!$B$3:$AB$61,K$1,1)),0,VLOOKUP($F173,'Pay scales'!$B$3:$AB$61,K$1,1))</f>
        <v>45523</v>
      </c>
      <c r="L173" s="2">
        <f>IF(ISERROR(VLOOKUP($F173,'Pay scales'!$B$3:$AB$61,L$1,1)),0,VLOOKUP($F173,'Pay scales'!$B$3:$AB$61,L$1,1))</f>
        <v>44630</v>
      </c>
      <c r="M173" s="2">
        <f>IF(ISERROR(VLOOKUP($F173,'Pay scales'!$B$3:$AB$61,M$1,1)),0,VLOOKUP($F173,'Pay scales'!$B$3:$AB$61,M$1,1))</f>
        <v>44188</v>
      </c>
      <c r="N173" s="2">
        <f>IF(ISERROR(VLOOKUP($F173,'Pay scales'!$B$3:$AB$61,N$1,1)),0,VLOOKUP($F173,'Pay scales'!$B$3:$AB$61,N$1,1))</f>
        <v>43750</v>
      </c>
      <c r="O173" s="2"/>
      <c r="P173" s="2"/>
      <c r="R173" s="20">
        <f t="shared" si="45"/>
        <v>0</v>
      </c>
      <c r="S173" s="37">
        <f>R173/R$4</f>
        <v>0</v>
      </c>
      <c r="T173" s="38">
        <f t="shared" si="46"/>
        <v>0</v>
      </c>
      <c r="U173" s="38">
        <f t="shared" si="47"/>
        <v>0</v>
      </c>
      <c r="V173" s="38">
        <f t="shared" si="48"/>
        <v>0</v>
      </c>
      <c r="W173" s="38">
        <f t="shared" si="49"/>
        <v>0</v>
      </c>
      <c r="X173" s="38">
        <f t="shared" si="50"/>
        <v>0</v>
      </c>
      <c r="Y173" s="38">
        <f t="shared" si="51"/>
        <v>0</v>
      </c>
      <c r="Z173" s="38">
        <f t="shared" si="52"/>
        <v>0</v>
      </c>
      <c r="AA173" s="38">
        <f t="shared" si="53"/>
        <v>0</v>
      </c>
    </row>
    <row r="174" spans="1:27">
      <c r="A174" s="20">
        <v>1</v>
      </c>
      <c r="B174" s="2">
        <v>38553</v>
      </c>
      <c r="E174" s="20">
        <f>SUMIF(B:B,F174,A:A)</f>
        <v>0</v>
      </c>
      <c r="F174">
        <v>48680.743443749998</v>
      </c>
      <c r="G174" s="2">
        <f>IF(ISERROR(VLOOKUP($F174,'Pay scales'!$B$3:$AB$61,G$1,1)),0,VLOOKUP($F174,'Pay scales'!$B$3:$AB$61,G$1,1))</f>
        <v>48545</v>
      </c>
      <c r="H174" s="2">
        <f>IF(ISERROR(VLOOKUP($F174,'Pay scales'!$B$3:$AB$61,H$1,1)),0,VLOOKUP($F174,'Pay scales'!$B$3:$AB$61,H$1,1))</f>
        <v>48545</v>
      </c>
      <c r="I174" s="2">
        <f>IF(ISERROR(VLOOKUP($F174,'Pay scales'!$B$3:$AB$61,I$1,1)),0,VLOOKUP($F174,'Pay scales'!$B$3:$AB$61,I$1,1))</f>
        <v>47710</v>
      </c>
      <c r="J174" s="2">
        <f>IF(ISERROR(VLOOKUP($F174,'Pay scales'!$B$3:$AB$61,J$1,1)),0,VLOOKUP($F174,'Pay scales'!$B$3:$AB$61,J$1,1))</f>
        <v>46433</v>
      </c>
      <c r="K174" s="2">
        <f>IF(ISERROR(VLOOKUP($F174,'Pay scales'!$B$3:$AB$61,K$1,1)),0,VLOOKUP($F174,'Pay scales'!$B$3:$AB$61,K$1,1))</f>
        <v>45523</v>
      </c>
      <c r="L174" s="2">
        <f>IF(ISERROR(VLOOKUP($F174,'Pay scales'!$B$3:$AB$61,L$1,1)),0,VLOOKUP($F174,'Pay scales'!$B$3:$AB$61,L$1,1))</f>
        <v>44630</v>
      </c>
      <c r="M174" s="2">
        <f>IF(ISERROR(VLOOKUP($F174,'Pay scales'!$B$3:$AB$61,M$1,1)),0,VLOOKUP($F174,'Pay scales'!$B$3:$AB$61,M$1,1))</f>
        <v>44188</v>
      </c>
      <c r="N174" s="2">
        <f>IF(ISERROR(VLOOKUP($F174,'Pay scales'!$B$3:$AB$61,N$1,1)),0,VLOOKUP($F174,'Pay scales'!$B$3:$AB$61,N$1,1))</f>
        <v>43750</v>
      </c>
      <c r="O174" s="2"/>
      <c r="P174" s="2"/>
      <c r="R174" s="20">
        <f t="shared" si="45"/>
        <v>0</v>
      </c>
      <c r="S174" s="37">
        <f>R174/R$4</f>
        <v>0</v>
      </c>
      <c r="T174" s="38">
        <f t="shared" si="46"/>
        <v>0</v>
      </c>
      <c r="U174" s="38">
        <f t="shared" si="47"/>
        <v>0</v>
      </c>
      <c r="V174" s="38">
        <f t="shared" si="48"/>
        <v>0</v>
      </c>
      <c r="W174" s="38">
        <f t="shared" si="49"/>
        <v>0</v>
      </c>
      <c r="X174" s="38">
        <f t="shared" si="50"/>
        <v>0</v>
      </c>
      <c r="Y174" s="38">
        <f t="shared" si="51"/>
        <v>0</v>
      </c>
      <c r="Z174" s="38">
        <f t="shared" si="52"/>
        <v>0</v>
      </c>
      <c r="AA174" s="38">
        <f t="shared" si="53"/>
        <v>0</v>
      </c>
    </row>
    <row r="175" spans="1:27">
      <c r="A175" s="39">
        <v>9.3135099999999991</v>
      </c>
      <c r="B175" s="40">
        <v>38553</v>
      </c>
      <c r="E175" s="20">
        <f>SUMIF(B:B,F175,A:A)</f>
        <v>4</v>
      </c>
      <c r="F175">
        <v>48684</v>
      </c>
      <c r="G175" s="2">
        <f>IF(ISERROR(VLOOKUP($F175,'Pay scales'!$B$3:$AB$61,G$1,1)),0,VLOOKUP($F175,'Pay scales'!$B$3:$AB$61,G$1,1))</f>
        <v>48545</v>
      </c>
      <c r="H175" s="2">
        <f>IF(ISERROR(VLOOKUP($F175,'Pay scales'!$B$3:$AB$61,H$1,1)),0,VLOOKUP($F175,'Pay scales'!$B$3:$AB$61,H$1,1))</f>
        <v>48545</v>
      </c>
      <c r="I175" s="2">
        <f>IF(ISERROR(VLOOKUP($F175,'Pay scales'!$B$3:$AB$61,I$1,1)),0,VLOOKUP($F175,'Pay scales'!$B$3:$AB$61,I$1,1))</f>
        <v>47710</v>
      </c>
      <c r="J175" s="2">
        <f>IF(ISERROR(VLOOKUP($F175,'Pay scales'!$B$3:$AB$61,J$1,1)),0,VLOOKUP($F175,'Pay scales'!$B$3:$AB$61,J$1,1))</f>
        <v>46433</v>
      </c>
      <c r="K175" s="2">
        <f>IF(ISERROR(VLOOKUP($F175,'Pay scales'!$B$3:$AB$61,K$1,1)),0,VLOOKUP($F175,'Pay scales'!$B$3:$AB$61,K$1,1))</f>
        <v>45523</v>
      </c>
      <c r="L175" s="2">
        <f>IF(ISERROR(VLOOKUP($F175,'Pay scales'!$B$3:$AB$61,L$1,1)),0,VLOOKUP($F175,'Pay scales'!$B$3:$AB$61,L$1,1))</f>
        <v>44630</v>
      </c>
      <c r="M175" s="2">
        <f>IF(ISERROR(VLOOKUP($F175,'Pay scales'!$B$3:$AB$61,M$1,1)),0,VLOOKUP($F175,'Pay scales'!$B$3:$AB$61,M$1,1))</f>
        <v>44188</v>
      </c>
      <c r="N175" s="2">
        <f>IF(ISERROR(VLOOKUP($F175,'Pay scales'!$B$3:$AB$61,N$1,1)),0,VLOOKUP($F175,'Pay scales'!$B$3:$AB$61,N$1,1))</f>
        <v>43750</v>
      </c>
      <c r="O175" s="2"/>
      <c r="P175" s="2"/>
      <c r="R175" s="20">
        <f t="shared" si="45"/>
        <v>4</v>
      </c>
      <c r="S175" s="37">
        <f>R175/R$4</f>
        <v>1.5771323930384646E-4</v>
      </c>
      <c r="T175" s="38">
        <f t="shared" si="46"/>
        <v>7.6561892020052262</v>
      </c>
      <c r="U175" s="38">
        <f t="shared" si="47"/>
        <v>7.6561892020052262</v>
      </c>
      <c r="V175" s="38">
        <f t="shared" si="48"/>
        <v>7.5244986471865145</v>
      </c>
      <c r="W175" s="38">
        <f t="shared" si="49"/>
        <v>7.3230988405955024</v>
      </c>
      <c r="X175" s="38">
        <f t="shared" si="50"/>
        <v>7.1795797928290019</v>
      </c>
      <c r="Y175" s="38">
        <f t="shared" si="51"/>
        <v>7.0387418701306679</v>
      </c>
      <c r="Z175" s="38">
        <f t="shared" si="52"/>
        <v>6.9690326183583675</v>
      </c>
      <c r="AA175" s="38">
        <f t="shared" si="53"/>
        <v>6.8999542195432824</v>
      </c>
    </row>
    <row r="176" spans="1:27">
      <c r="A176" s="20">
        <v>3</v>
      </c>
      <c r="B176" s="2">
        <v>39117</v>
      </c>
      <c r="E176" s="20">
        <f>SUMIF(B:B,F176,A:A)</f>
        <v>0</v>
      </c>
      <c r="F176">
        <v>48690</v>
      </c>
      <c r="G176" s="2">
        <f>IF(ISERROR(VLOOKUP($F176,'Pay scales'!$B$3:$AB$61,G$1,1)),0,VLOOKUP($F176,'Pay scales'!$B$3:$AB$61,G$1,1))</f>
        <v>48545</v>
      </c>
      <c r="H176" s="2">
        <f>IF(ISERROR(VLOOKUP($F176,'Pay scales'!$B$3:$AB$61,H$1,1)),0,VLOOKUP($F176,'Pay scales'!$B$3:$AB$61,H$1,1))</f>
        <v>48545</v>
      </c>
      <c r="I176" s="2">
        <f>IF(ISERROR(VLOOKUP($F176,'Pay scales'!$B$3:$AB$61,I$1,1)),0,VLOOKUP($F176,'Pay scales'!$B$3:$AB$61,I$1,1))</f>
        <v>47710</v>
      </c>
      <c r="J176" s="2">
        <f>IF(ISERROR(VLOOKUP($F176,'Pay scales'!$B$3:$AB$61,J$1,1)),0,VLOOKUP($F176,'Pay scales'!$B$3:$AB$61,J$1,1))</f>
        <v>46433</v>
      </c>
      <c r="K176" s="2">
        <f>IF(ISERROR(VLOOKUP($F176,'Pay scales'!$B$3:$AB$61,K$1,1)),0,VLOOKUP($F176,'Pay scales'!$B$3:$AB$61,K$1,1))</f>
        <v>45523</v>
      </c>
      <c r="L176" s="2">
        <f>IF(ISERROR(VLOOKUP($F176,'Pay scales'!$B$3:$AB$61,L$1,1)),0,VLOOKUP($F176,'Pay scales'!$B$3:$AB$61,L$1,1))</f>
        <v>44630</v>
      </c>
      <c r="M176" s="2">
        <f>IF(ISERROR(VLOOKUP($F176,'Pay scales'!$B$3:$AB$61,M$1,1)),0,VLOOKUP($F176,'Pay scales'!$B$3:$AB$61,M$1,1))</f>
        <v>44188</v>
      </c>
      <c r="N176" s="2">
        <f>IF(ISERROR(VLOOKUP($F176,'Pay scales'!$B$3:$AB$61,N$1,1)),0,VLOOKUP($F176,'Pay scales'!$B$3:$AB$61,N$1,1))</f>
        <v>43750</v>
      </c>
      <c r="O176" s="2"/>
      <c r="P176" s="2"/>
      <c r="R176" s="20">
        <f t="shared" si="45"/>
        <v>0</v>
      </c>
      <c r="S176" s="37">
        <f>R176/R$4</f>
        <v>0</v>
      </c>
      <c r="T176" s="38">
        <f t="shared" si="46"/>
        <v>0</v>
      </c>
      <c r="U176" s="38">
        <f t="shared" si="47"/>
        <v>0</v>
      </c>
      <c r="V176" s="38">
        <f t="shared" si="48"/>
        <v>0</v>
      </c>
      <c r="W176" s="38">
        <f t="shared" si="49"/>
        <v>0</v>
      </c>
      <c r="X176" s="38">
        <f t="shared" si="50"/>
        <v>0</v>
      </c>
      <c r="Y176" s="38">
        <f t="shared" si="51"/>
        <v>0</v>
      </c>
      <c r="Z176" s="38">
        <f t="shared" si="52"/>
        <v>0</v>
      </c>
      <c r="AA176" s="38">
        <f t="shared" si="53"/>
        <v>0</v>
      </c>
    </row>
    <row r="177" spans="1:27">
      <c r="A177" s="20">
        <v>1</v>
      </c>
      <c r="B177" s="2">
        <v>39571</v>
      </c>
      <c r="E177" s="20">
        <f>SUMIF(B:B,F177,A:A)</f>
        <v>1</v>
      </c>
      <c r="F177">
        <v>49428</v>
      </c>
      <c r="G177" s="2">
        <f>IF(ISERROR(VLOOKUP($F177,'Pay scales'!$B$3:$AB$61,G$1,1)),0,VLOOKUP($F177,'Pay scales'!$B$3:$AB$61,G$1,1))</f>
        <v>48545</v>
      </c>
      <c r="H177" s="2">
        <f>IF(ISERROR(VLOOKUP($F177,'Pay scales'!$B$3:$AB$61,H$1,1)),0,VLOOKUP($F177,'Pay scales'!$B$3:$AB$61,H$1,1))</f>
        <v>48545</v>
      </c>
      <c r="I177" s="2">
        <f>IF(ISERROR(VLOOKUP($F177,'Pay scales'!$B$3:$AB$61,I$1,1)),0,VLOOKUP($F177,'Pay scales'!$B$3:$AB$61,I$1,1))</f>
        <v>47710</v>
      </c>
      <c r="J177" s="2">
        <f>IF(ISERROR(VLOOKUP($F177,'Pay scales'!$B$3:$AB$61,J$1,1)),0,VLOOKUP($F177,'Pay scales'!$B$3:$AB$61,J$1,1))</f>
        <v>46433</v>
      </c>
      <c r="K177" s="2">
        <f>IF(ISERROR(VLOOKUP($F177,'Pay scales'!$B$3:$AB$61,K$1,1)),0,VLOOKUP($F177,'Pay scales'!$B$3:$AB$61,K$1,1))</f>
        <v>45523</v>
      </c>
      <c r="L177" s="2">
        <f>IF(ISERROR(VLOOKUP($F177,'Pay scales'!$B$3:$AB$61,L$1,1)),0,VLOOKUP($F177,'Pay scales'!$B$3:$AB$61,L$1,1))</f>
        <v>44630</v>
      </c>
      <c r="M177" s="2">
        <f>IF(ISERROR(VLOOKUP($F177,'Pay scales'!$B$3:$AB$61,M$1,1)),0,VLOOKUP($F177,'Pay scales'!$B$3:$AB$61,M$1,1))</f>
        <v>44188</v>
      </c>
      <c r="N177" s="2">
        <f>IF(ISERROR(VLOOKUP($F177,'Pay scales'!$B$3:$AB$61,N$1,1)),0,VLOOKUP($F177,'Pay scales'!$B$3:$AB$61,N$1,1))</f>
        <v>43750</v>
      </c>
      <c r="O177" s="2"/>
      <c r="P177" s="2"/>
      <c r="R177" s="20">
        <f t="shared" si="45"/>
        <v>1</v>
      </c>
      <c r="S177" s="37">
        <f>R177/R$4</f>
        <v>3.9428309825961615E-5</v>
      </c>
      <c r="T177" s="38">
        <f t="shared" si="46"/>
        <v>1.9140473005013066</v>
      </c>
      <c r="U177" s="38">
        <f t="shared" si="47"/>
        <v>1.9140473005013066</v>
      </c>
      <c r="V177" s="38">
        <f t="shared" si="48"/>
        <v>1.8811246617966286</v>
      </c>
      <c r="W177" s="38">
        <f t="shared" si="49"/>
        <v>1.8307747101488756</v>
      </c>
      <c r="X177" s="38">
        <f t="shared" si="50"/>
        <v>1.7948949482072505</v>
      </c>
      <c r="Y177" s="38">
        <f t="shared" si="51"/>
        <v>1.759685467532667</v>
      </c>
      <c r="Z177" s="38">
        <f t="shared" si="52"/>
        <v>1.7422581545895919</v>
      </c>
      <c r="AA177" s="38">
        <f t="shared" si="53"/>
        <v>1.7249885548858206</v>
      </c>
    </row>
    <row r="178" spans="1:27">
      <c r="A178" s="20">
        <v>2</v>
      </c>
      <c r="B178" s="2">
        <v>39571</v>
      </c>
      <c r="E178" s="20">
        <f>SUMIF(B:B,F178,A:A)</f>
        <v>0</v>
      </c>
      <c r="F178">
        <v>49527</v>
      </c>
      <c r="G178" s="2">
        <f>IF(ISERROR(VLOOKUP($F178,'Pay scales'!$B$3:$AB$61,G$1,1)),0,VLOOKUP($F178,'Pay scales'!$B$3:$AB$61,G$1,1))</f>
        <v>49472</v>
      </c>
      <c r="H178" s="2">
        <f>IF(ISERROR(VLOOKUP($F178,'Pay scales'!$B$3:$AB$61,H$1,1)),0,VLOOKUP($F178,'Pay scales'!$B$3:$AB$61,H$1,1))</f>
        <v>49472</v>
      </c>
      <c r="I178" s="2">
        <f>IF(ISERROR(VLOOKUP($F178,'Pay scales'!$B$3:$AB$61,I$1,1)),0,VLOOKUP($F178,'Pay scales'!$B$3:$AB$61,I$1,1))</f>
        <v>48621</v>
      </c>
      <c r="J178" s="2">
        <f>IF(ISERROR(VLOOKUP($F178,'Pay scales'!$B$3:$AB$61,J$1,1)),0,VLOOKUP($F178,'Pay scales'!$B$3:$AB$61,J$1,1))</f>
        <v>47320</v>
      </c>
      <c r="K178" s="2">
        <f>IF(ISERROR(VLOOKUP($F178,'Pay scales'!$B$3:$AB$61,K$1,1)),0,VLOOKUP($F178,'Pay scales'!$B$3:$AB$61,K$1,1))</f>
        <v>46392</v>
      </c>
      <c r="L178" s="2">
        <f>IF(ISERROR(VLOOKUP($F178,'Pay scales'!$B$3:$AB$61,L$1,1)),0,VLOOKUP($F178,'Pay scales'!$B$3:$AB$61,L$1,1))</f>
        <v>45482</v>
      </c>
      <c r="M178" s="2">
        <f>IF(ISERROR(VLOOKUP($F178,'Pay scales'!$B$3:$AB$61,M$1,1)),0,VLOOKUP($F178,'Pay scales'!$B$3:$AB$61,M$1,1))</f>
        <v>45032</v>
      </c>
      <c r="N178" s="2">
        <f>IF(ISERROR(VLOOKUP($F178,'Pay scales'!$B$3:$AB$61,N$1,1)),0,VLOOKUP($F178,'Pay scales'!$B$3:$AB$61,N$1,1))</f>
        <v>44586</v>
      </c>
      <c r="O178" s="2"/>
      <c r="P178" s="2"/>
      <c r="R178" s="20">
        <f t="shared" si="45"/>
        <v>0</v>
      </c>
      <c r="S178" s="37">
        <f>R178/R$4</f>
        <v>0</v>
      </c>
      <c r="T178" s="38">
        <f t="shared" si="46"/>
        <v>0</v>
      </c>
      <c r="U178" s="38">
        <f t="shared" si="47"/>
        <v>0</v>
      </c>
      <c r="V178" s="38">
        <f t="shared" si="48"/>
        <v>0</v>
      </c>
      <c r="W178" s="38">
        <f t="shared" si="49"/>
        <v>0</v>
      </c>
      <c r="X178" s="38">
        <f t="shared" si="50"/>
        <v>0</v>
      </c>
      <c r="Y178" s="38">
        <f t="shared" si="51"/>
        <v>0</v>
      </c>
      <c r="Z178" s="38">
        <f t="shared" si="52"/>
        <v>0</v>
      </c>
      <c r="AA178" s="38">
        <f t="shared" si="53"/>
        <v>0</v>
      </c>
    </row>
    <row r="179" spans="1:27">
      <c r="A179" s="39">
        <v>35.1892</v>
      </c>
      <c r="B179" s="40">
        <v>39571</v>
      </c>
      <c r="E179" s="20">
        <f>SUMIF(B:B,F179,A:A)</f>
        <v>0</v>
      </c>
      <c r="F179">
        <v>49658</v>
      </c>
      <c r="G179" s="2">
        <f>IF(ISERROR(VLOOKUP($F179,'Pay scales'!$B$3:$AB$61,G$1,1)),0,VLOOKUP($F179,'Pay scales'!$B$3:$AB$61,G$1,1))</f>
        <v>49472</v>
      </c>
      <c r="H179" s="2">
        <f>IF(ISERROR(VLOOKUP($F179,'Pay scales'!$B$3:$AB$61,H$1,1)),0,VLOOKUP($F179,'Pay scales'!$B$3:$AB$61,H$1,1))</f>
        <v>49472</v>
      </c>
      <c r="I179" s="2">
        <f>IF(ISERROR(VLOOKUP($F179,'Pay scales'!$B$3:$AB$61,I$1,1)),0,VLOOKUP($F179,'Pay scales'!$B$3:$AB$61,I$1,1))</f>
        <v>48621</v>
      </c>
      <c r="J179" s="2">
        <f>IF(ISERROR(VLOOKUP($F179,'Pay scales'!$B$3:$AB$61,J$1,1)),0,VLOOKUP($F179,'Pay scales'!$B$3:$AB$61,J$1,1))</f>
        <v>47320</v>
      </c>
      <c r="K179" s="2">
        <f>IF(ISERROR(VLOOKUP($F179,'Pay scales'!$B$3:$AB$61,K$1,1)),0,VLOOKUP($F179,'Pay scales'!$B$3:$AB$61,K$1,1))</f>
        <v>46392</v>
      </c>
      <c r="L179" s="2">
        <f>IF(ISERROR(VLOOKUP($F179,'Pay scales'!$B$3:$AB$61,L$1,1)),0,VLOOKUP($F179,'Pay scales'!$B$3:$AB$61,L$1,1))</f>
        <v>45482</v>
      </c>
      <c r="M179" s="2">
        <f>IF(ISERROR(VLOOKUP($F179,'Pay scales'!$B$3:$AB$61,M$1,1)),0,VLOOKUP($F179,'Pay scales'!$B$3:$AB$61,M$1,1))</f>
        <v>45032</v>
      </c>
      <c r="N179" s="2">
        <f>IF(ISERROR(VLOOKUP($F179,'Pay scales'!$B$3:$AB$61,N$1,1)),0,VLOOKUP($F179,'Pay scales'!$B$3:$AB$61,N$1,1))</f>
        <v>44586</v>
      </c>
      <c r="O179" s="2"/>
      <c r="P179" s="2"/>
      <c r="R179" s="20">
        <f t="shared" si="45"/>
        <v>0</v>
      </c>
      <c r="S179" s="37">
        <f>R179/R$4</f>
        <v>0</v>
      </c>
      <c r="T179" s="38">
        <f t="shared" si="46"/>
        <v>0</v>
      </c>
      <c r="U179" s="38">
        <f t="shared" si="47"/>
        <v>0</v>
      </c>
      <c r="V179" s="38">
        <f t="shared" si="48"/>
        <v>0</v>
      </c>
      <c r="W179" s="38">
        <f t="shared" si="49"/>
        <v>0</v>
      </c>
      <c r="X179" s="38">
        <f t="shared" si="50"/>
        <v>0</v>
      </c>
      <c r="Y179" s="38">
        <f t="shared" si="51"/>
        <v>0</v>
      </c>
      <c r="Z179" s="38">
        <f t="shared" si="52"/>
        <v>0</v>
      </c>
      <c r="AA179" s="38">
        <f t="shared" si="53"/>
        <v>0</v>
      </c>
    </row>
    <row r="180" spans="1:27">
      <c r="A180" s="20">
        <v>12</v>
      </c>
      <c r="B180" s="2">
        <v>40155</v>
      </c>
      <c r="E180" s="20">
        <f>SUMIF(B:B,F180,A:A)</f>
        <v>0</v>
      </c>
      <c r="F180">
        <v>49700.087662499995</v>
      </c>
      <c r="G180" s="2">
        <f>IF(ISERROR(VLOOKUP($F180,'Pay scales'!$B$3:$AB$61,G$1,1)),0,VLOOKUP($F180,'Pay scales'!$B$3:$AB$61,G$1,1))</f>
        <v>49472</v>
      </c>
      <c r="H180" s="2">
        <f>IF(ISERROR(VLOOKUP($F180,'Pay scales'!$B$3:$AB$61,H$1,1)),0,VLOOKUP($F180,'Pay scales'!$B$3:$AB$61,H$1,1))</f>
        <v>49472</v>
      </c>
      <c r="I180" s="2">
        <f>IF(ISERROR(VLOOKUP($F180,'Pay scales'!$B$3:$AB$61,I$1,1)),0,VLOOKUP($F180,'Pay scales'!$B$3:$AB$61,I$1,1))</f>
        <v>48621</v>
      </c>
      <c r="J180" s="2">
        <f>IF(ISERROR(VLOOKUP($F180,'Pay scales'!$B$3:$AB$61,J$1,1)),0,VLOOKUP($F180,'Pay scales'!$B$3:$AB$61,J$1,1))</f>
        <v>47320</v>
      </c>
      <c r="K180" s="2">
        <f>IF(ISERROR(VLOOKUP($F180,'Pay scales'!$B$3:$AB$61,K$1,1)),0,VLOOKUP($F180,'Pay scales'!$B$3:$AB$61,K$1,1))</f>
        <v>46392</v>
      </c>
      <c r="L180" s="2">
        <f>IF(ISERROR(VLOOKUP($F180,'Pay scales'!$B$3:$AB$61,L$1,1)),0,VLOOKUP($F180,'Pay scales'!$B$3:$AB$61,L$1,1))</f>
        <v>45482</v>
      </c>
      <c r="M180" s="2">
        <f>IF(ISERROR(VLOOKUP($F180,'Pay scales'!$B$3:$AB$61,M$1,1)),0,VLOOKUP($F180,'Pay scales'!$B$3:$AB$61,M$1,1))</f>
        <v>45032</v>
      </c>
      <c r="N180" s="2">
        <f>IF(ISERROR(VLOOKUP($F180,'Pay scales'!$B$3:$AB$61,N$1,1)),0,VLOOKUP($F180,'Pay scales'!$B$3:$AB$61,N$1,1))</f>
        <v>44586</v>
      </c>
      <c r="O180" s="2"/>
      <c r="P180" s="2"/>
      <c r="R180" s="20">
        <f t="shared" si="45"/>
        <v>0</v>
      </c>
      <c r="S180" s="37">
        <f>R180/R$4</f>
        <v>0</v>
      </c>
      <c r="T180" s="38">
        <f t="shared" si="46"/>
        <v>0</v>
      </c>
      <c r="U180" s="38">
        <f t="shared" si="47"/>
        <v>0</v>
      </c>
      <c r="V180" s="38">
        <f t="shared" si="48"/>
        <v>0</v>
      </c>
      <c r="W180" s="38">
        <f t="shared" si="49"/>
        <v>0</v>
      </c>
      <c r="X180" s="38">
        <f t="shared" si="50"/>
        <v>0</v>
      </c>
      <c r="Y180" s="38">
        <f t="shared" si="51"/>
        <v>0</v>
      </c>
      <c r="Z180" s="38">
        <f t="shared" si="52"/>
        <v>0</v>
      </c>
      <c r="AA180" s="38">
        <f t="shared" si="53"/>
        <v>0</v>
      </c>
    </row>
    <row r="181" spans="1:27">
      <c r="A181" s="20">
        <v>9</v>
      </c>
      <c r="B181" s="2">
        <v>40578</v>
      </c>
      <c r="E181" s="20">
        <f>SUMIF(B:B,F181,A:A)</f>
        <v>1</v>
      </c>
      <c r="F181">
        <v>49718</v>
      </c>
      <c r="G181" s="2">
        <f>IF(ISERROR(VLOOKUP($F181,'Pay scales'!$B$3:$AB$61,G$1,1)),0,VLOOKUP($F181,'Pay scales'!$B$3:$AB$61,G$1,1))</f>
        <v>49472</v>
      </c>
      <c r="H181" s="2">
        <f>IF(ISERROR(VLOOKUP($F181,'Pay scales'!$B$3:$AB$61,H$1,1)),0,VLOOKUP($F181,'Pay scales'!$B$3:$AB$61,H$1,1))</f>
        <v>49472</v>
      </c>
      <c r="I181" s="2">
        <f>IF(ISERROR(VLOOKUP($F181,'Pay scales'!$B$3:$AB$61,I$1,1)),0,VLOOKUP($F181,'Pay scales'!$B$3:$AB$61,I$1,1))</f>
        <v>48621</v>
      </c>
      <c r="J181" s="2">
        <f>IF(ISERROR(VLOOKUP($F181,'Pay scales'!$B$3:$AB$61,J$1,1)),0,VLOOKUP($F181,'Pay scales'!$B$3:$AB$61,J$1,1))</f>
        <v>47320</v>
      </c>
      <c r="K181" s="2">
        <f>IF(ISERROR(VLOOKUP($F181,'Pay scales'!$B$3:$AB$61,K$1,1)),0,VLOOKUP($F181,'Pay scales'!$B$3:$AB$61,K$1,1))</f>
        <v>46392</v>
      </c>
      <c r="L181" s="2">
        <f>IF(ISERROR(VLOOKUP($F181,'Pay scales'!$B$3:$AB$61,L$1,1)),0,VLOOKUP($F181,'Pay scales'!$B$3:$AB$61,L$1,1))</f>
        <v>45482</v>
      </c>
      <c r="M181" s="2">
        <f>IF(ISERROR(VLOOKUP($F181,'Pay scales'!$B$3:$AB$61,M$1,1)),0,VLOOKUP($F181,'Pay scales'!$B$3:$AB$61,M$1,1))</f>
        <v>45032</v>
      </c>
      <c r="N181" s="2">
        <f>IF(ISERROR(VLOOKUP($F181,'Pay scales'!$B$3:$AB$61,N$1,1)),0,VLOOKUP($F181,'Pay scales'!$B$3:$AB$61,N$1,1))</f>
        <v>44586</v>
      </c>
      <c r="O181" s="2"/>
      <c r="P181" s="2"/>
      <c r="R181" s="20">
        <f t="shared" si="45"/>
        <v>1</v>
      </c>
      <c r="S181" s="37">
        <f>R181/R$4</f>
        <v>3.9428309825961615E-5</v>
      </c>
      <c r="T181" s="38">
        <f t="shared" si="46"/>
        <v>1.9505973437099731</v>
      </c>
      <c r="U181" s="38">
        <f t="shared" si="47"/>
        <v>1.9505973437099731</v>
      </c>
      <c r="V181" s="38">
        <f t="shared" si="48"/>
        <v>1.9170438520480797</v>
      </c>
      <c r="W181" s="38">
        <f t="shared" si="49"/>
        <v>1.8657476209645036</v>
      </c>
      <c r="X181" s="38">
        <f t="shared" si="50"/>
        <v>1.8291581494460112</v>
      </c>
      <c r="Y181" s="38">
        <f t="shared" si="51"/>
        <v>1.7932783875043861</v>
      </c>
      <c r="Z181" s="38">
        <f t="shared" si="52"/>
        <v>1.7755356480827034</v>
      </c>
      <c r="AA181" s="38">
        <f t="shared" si="53"/>
        <v>1.7579506219003245</v>
      </c>
    </row>
    <row r="182" spans="1:27">
      <c r="A182" s="20">
        <v>3</v>
      </c>
      <c r="B182" s="2">
        <v>40578</v>
      </c>
      <c r="E182" s="20">
        <f>SUMIF(B:B,F182,A:A)</f>
        <v>3.7162199999999999</v>
      </c>
      <c r="F182">
        <v>49738</v>
      </c>
      <c r="G182" s="2">
        <f>IF(ISERROR(VLOOKUP($F182,'Pay scales'!$B$3:$AB$61,G$1,1)),0,VLOOKUP($F182,'Pay scales'!$B$3:$AB$61,G$1,1))</f>
        <v>49472</v>
      </c>
      <c r="H182" s="2">
        <f>IF(ISERROR(VLOOKUP($F182,'Pay scales'!$B$3:$AB$61,H$1,1)),0,VLOOKUP($F182,'Pay scales'!$B$3:$AB$61,H$1,1))</f>
        <v>49472</v>
      </c>
      <c r="I182" s="2">
        <f>IF(ISERROR(VLOOKUP($F182,'Pay scales'!$B$3:$AB$61,I$1,1)),0,VLOOKUP($F182,'Pay scales'!$B$3:$AB$61,I$1,1))</f>
        <v>48621</v>
      </c>
      <c r="J182" s="2">
        <f>IF(ISERROR(VLOOKUP($F182,'Pay scales'!$B$3:$AB$61,J$1,1)),0,VLOOKUP($F182,'Pay scales'!$B$3:$AB$61,J$1,1))</f>
        <v>47320</v>
      </c>
      <c r="K182" s="2">
        <f>IF(ISERROR(VLOOKUP($F182,'Pay scales'!$B$3:$AB$61,K$1,1)),0,VLOOKUP($F182,'Pay scales'!$B$3:$AB$61,K$1,1))</f>
        <v>46392</v>
      </c>
      <c r="L182" s="2">
        <f>IF(ISERROR(VLOOKUP($F182,'Pay scales'!$B$3:$AB$61,L$1,1)),0,VLOOKUP($F182,'Pay scales'!$B$3:$AB$61,L$1,1))</f>
        <v>45482</v>
      </c>
      <c r="M182" s="2">
        <f>IF(ISERROR(VLOOKUP($F182,'Pay scales'!$B$3:$AB$61,M$1,1)),0,VLOOKUP($F182,'Pay scales'!$B$3:$AB$61,M$1,1))</f>
        <v>45032</v>
      </c>
      <c r="N182" s="2">
        <f>IF(ISERROR(VLOOKUP($F182,'Pay scales'!$B$3:$AB$61,N$1,1)),0,VLOOKUP($F182,'Pay scales'!$B$3:$AB$61,N$1,1))</f>
        <v>44586</v>
      </c>
      <c r="O182" s="2"/>
      <c r="P182" s="2"/>
      <c r="R182" s="20">
        <f t="shared" si="45"/>
        <v>3.7162199999999999</v>
      </c>
      <c r="S182" s="37">
        <f>R182/R$4</f>
        <v>1.4652427354143506E-4</v>
      </c>
      <c r="T182" s="38">
        <f t="shared" si="46"/>
        <v>7.2488488606418757</v>
      </c>
      <c r="U182" s="38">
        <f t="shared" si="47"/>
        <v>7.2488488606418757</v>
      </c>
      <c r="V182" s="38">
        <f t="shared" si="48"/>
        <v>7.1241567038581142</v>
      </c>
      <c r="W182" s="38">
        <f t="shared" si="49"/>
        <v>6.933528623980707</v>
      </c>
      <c r="X182" s="38">
        <f t="shared" si="50"/>
        <v>6.7975540981342553</v>
      </c>
      <c r="Y182" s="38">
        <f t="shared" si="51"/>
        <v>6.6642170092115496</v>
      </c>
      <c r="Z182" s="38">
        <f t="shared" si="52"/>
        <v>6.598281086117904</v>
      </c>
      <c r="AA182" s="38">
        <f t="shared" si="53"/>
        <v>6.5329312601184233</v>
      </c>
    </row>
    <row r="183" spans="1:27">
      <c r="A183" s="20">
        <v>1</v>
      </c>
      <c r="B183" s="2">
        <v>40578</v>
      </c>
      <c r="E183" s="20">
        <f>SUMIF(B:B,F183,A:A)</f>
        <v>0.41</v>
      </c>
      <c r="F183">
        <v>49840</v>
      </c>
      <c r="G183" s="2">
        <f>IF(ISERROR(VLOOKUP($F183,'Pay scales'!$B$3:$AB$61,G$1,1)),0,VLOOKUP($F183,'Pay scales'!$B$3:$AB$61,G$1,1))</f>
        <v>49472</v>
      </c>
      <c r="H183" s="2">
        <f>IF(ISERROR(VLOOKUP($F183,'Pay scales'!$B$3:$AB$61,H$1,1)),0,VLOOKUP($F183,'Pay scales'!$B$3:$AB$61,H$1,1))</f>
        <v>49472</v>
      </c>
      <c r="I183" s="2">
        <f>IF(ISERROR(VLOOKUP($F183,'Pay scales'!$B$3:$AB$61,I$1,1)),0,VLOOKUP($F183,'Pay scales'!$B$3:$AB$61,I$1,1))</f>
        <v>48621</v>
      </c>
      <c r="J183" s="2">
        <f>IF(ISERROR(VLOOKUP($F183,'Pay scales'!$B$3:$AB$61,J$1,1)),0,VLOOKUP($F183,'Pay scales'!$B$3:$AB$61,J$1,1))</f>
        <v>47320</v>
      </c>
      <c r="K183" s="2">
        <f>IF(ISERROR(VLOOKUP($F183,'Pay scales'!$B$3:$AB$61,K$1,1)),0,VLOOKUP($F183,'Pay scales'!$B$3:$AB$61,K$1,1))</f>
        <v>46392</v>
      </c>
      <c r="L183" s="2">
        <f>IF(ISERROR(VLOOKUP($F183,'Pay scales'!$B$3:$AB$61,L$1,1)),0,VLOOKUP($F183,'Pay scales'!$B$3:$AB$61,L$1,1))</f>
        <v>45482</v>
      </c>
      <c r="M183" s="2">
        <f>IF(ISERROR(VLOOKUP($F183,'Pay scales'!$B$3:$AB$61,M$1,1)),0,VLOOKUP($F183,'Pay scales'!$B$3:$AB$61,M$1,1))</f>
        <v>45032</v>
      </c>
      <c r="N183" s="2">
        <f>IF(ISERROR(VLOOKUP($F183,'Pay scales'!$B$3:$AB$61,N$1,1)),0,VLOOKUP($F183,'Pay scales'!$B$3:$AB$61,N$1,1))</f>
        <v>44586</v>
      </c>
      <c r="O183" s="2"/>
      <c r="P183" s="2"/>
      <c r="R183" s="20">
        <f t="shared" si="45"/>
        <v>0.41</v>
      </c>
      <c r="S183" s="37">
        <f>R183/R$4</f>
        <v>1.6165607028644261E-5</v>
      </c>
      <c r="T183" s="38">
        <f t="shared" si="46"/>
        <v>0.7997449109210889</v>
      </c>
      <c r="U183" s="38">
        <f t="shared" si="47"/>
        <v>0.7997449109210889</v>
      </c>
      <c r="V183" s="38">
        <f t="shared" si="48"/>
        <v>0.78598797933971265</v>
      </c>
      <c r="W183" s="38">
        <f t="shared" si="49"/>
        <v>0.7649565245954465</v>
      </c>
      <c r="X183" s="38">
        <f t="shared" si="50"/>
        <v>0.7499548412728646</v>
      </c>
      <c r="Y183" s="38">
        <f t="shared" si="51"/>
        <v>0.73524413887679829</v>
      </c>
      <c r="Z183" s="38">
        <f t="shared" si="52"/>
        <v>0.72796961571390839</v>
      </c>
      <c r="AA183" s="38">
        <f t="shared" si="53"/>
        <v>0.72075975497913303</v>
      </c>
    </row>
    <row r="184" spans="1:27">
      <c r="A184" s="39">
        <v>2.9324299999999996</v>
      </c>
      <c r="B184" s="40">
        <v>40578</v>
      </c>
      <c r="E184" s="20">
        <f>SUMIF(B:B,F184,A:A)</f>
        <v>0</v>
      </c>
      <c r="F184">
        <v>50422</v>
      </c>
      <c r="G184" s="2">
        <f>IF(ISERROR(VLOOKUP($F184,'Pay scales'!$B$3:$AB$61,G$1,1)),0,VLOOKUP($F184,'Pay scales'!$B$3:$AB$61,G$1,1))</f>
        <v>50343</v>
      </c>
      <c r="H184" s="2">
        <f>IF(ISERROR(VLOOKUP($F184,'Pay scales'!$B$3:$AB$61,H$1,1)),0,VLOOKUP($F184,'Pay scales'!$B$3:$AB$61,H$1,1))</f>
        <v>50343</v>
      </c>
      <c r="I184" s="2">
        <f>IF(ISERROR(VLOOKUP($F184,'Pay scales'!$B$3:$AB$61,I$1,1)),0,VLOOKUP($F184,'Pay scales'!$B$3:$AB$61,I$1,1))</f>
        <v>49477</v>
      </c>
      <c r="J184" s="2">
        <f>IF(ISERROR(VLOOKUP($F184,'Pay scales'!$B$3:$AB$61,J$1,1)),0,VLOOKUP($F184,'Pay scales'!$B$3:$AB$61,J$1,1))</f>
        <v>48153</v>
      </c>
      <c r="K184" s="2">
        <f>IF(ISERROR(VLOOKUP($F184,'Pay scales'!$B$3:$AB$61,K$1,1)),0,VLOOKUP($F184,'Pay scales'!$B$3:$AB$61,K$1,1))</f>
        <v>47209</v>
      </c>
      <c r="L184" s="2">
        <f>IF(ISERROR(VLOOKUP($F184,'Pay scales'!$B$3:$AB$61,L$1,1)),0,VLOOKUP($F184,'Pay scales'!$B$3:$AB$61,L$1,1))</f>
        <v>46283</v>
      </c>
      <c r="M184" s="2">
        <f>IF(ISERROR(VLOOKUP($F184,'Pay scales'!$B$3:$AB$61,M$1,1)),0,VLOOKUP($F184,'Pay scales'!$B$3:$AB$61,M$1,1))</f>
        <v>45825</v>
      </c>
      <c r="N184" s="2">
        <f>IF(ISERROR(VLOOKUP($F184,'Pay scales'!$B$3:$AB$61,N$1,1)),0,VLOOKUP($F184,'Pay scales'!$B$3:$AB$61,N$1,1))</f>
        <v>45371</v>
      </c>
      <c r="O184" s="2"/>
      <c r="P184" s="2"/>
      <c r="R184" s="20">
        <f t="shared" si="45"/>
        <v>0</v>
      </c>
      <c r="S184" s="37">
        <f>R184/R$4</f>
        <v>0</v>
      </c>
      <c r="T184" s="38">
        <f t="shared" si="46"/>
        <v>0</v>
      </c>
      <c r="U184" s="38">
        <f t="shared" si="47"/>
        <v>0</v>
      </c>
      <c r="V184" s="38">
        <f t="shared" si="48"/>
        <v>0</v>
      </c>
      <c r="W184" s="38">
        <f t="shared" si="49"/>
        <v>0</v>
      </c>
      <c r="X184" s="38">
        <f t="shared" si="50"/>
        <v>0</v>
      </c>
      <c r="Y184" s="38">
        <f t="shared" si="51"/>
        <v>0</v>
      </c>
      <c r="Z184" s="38">
        <f t="shared" si="52"/>
        <v>0</v>
      </c>
      <c r="AA184" s="38">
        <f t="shared" si="53"/>
        <v>0</v>
      </c>
    </row>
    <row r="185" spans="1:27">
      <c r="A185" s="20">
        <v>1</v>
      </c>
      <c r="B185" s="2">
        <v>41346</v>
      </c>
      <c r="E185" s="20">
        <f>SUMIF(B:B,F185,A:A)</f>
        <v>2</v>
      </c>
      <c r="F185">
        <v>50451</v>
      </c>
      <c r="G185" s="2">
        <f>IF(ISERROR(VLOOKUP($F185,'Pay scales'!$B$3:$AB$61,G$1,1)),0,VLOOKUP($F185,'Pay scales'!$B$3:$AB$61,G$1,1))</f>
        <v>50343</v>
      </c>
      <c r="H185" s="2">
        <f>IF(ISERROR(VLOOKUP($F185,'Pay scales'!$B$3:$AB$61,H$1,1)),0,VLOOKUP($F185,'Pay scales'!$B$3:$AB$61,H$1,1))</f>
        <v>50343</v>
      </c>
      <c r="I185" s="2">
        <f>IF(ISERROR(VLOOKUP($F185,'Pay scales'!$B$3:$AB$61,I$1,1)),0,VLOOKUP($F185,'Pay scales'!$B$3:$AB$61,I$1,1))</f>
        <v>49477</v>
      </c>
      <c r="J185" s="2">
        <f>IF(ISERROR(VLOOKUP($F185,'Pay scales'!$B$3:$AB$61,J$1,1)),0,VLOOKUP($F185,'Pay scales'!$B$3:$AB$61,J$1,1))</f>
        <v>48153</v>
      </c>
      <c r="K185" s="2">
        <f>IF(ISERROR(VLOOKUP($F185,'Pay scales'!$B$3:$AB$61,K$1,1)),0,VLOOKUP($F185,'Pay scales'!$B$3:$AB$61,K$1,1))</f>
        <v>47209</v>
      </c>
      <c r="L185" s="2">
        <f>IF(ISERROR(VLOOKUP($F185,'Pay scales'!$B$3:$AB$61,L$1,1)),0,VLOOKUP($F185,'Pay scales'!$B$3:$AB$61,L$1,1))</f>
        <v>46283</v>
      </c>
      <c r="M185" s="2">
        <f>IF(ISERROR(VLOOKUP($F185,'Pay scales'!$B$3:$AB$61,M$1,1)),0,VLOOKUP($F185,'Pay scales'!$B$3:$AB$61,M$1,1))</f>
        <v>45825</v>
      </c>
      <c r="N185" s="2">
        <f>IF(ISERROR(VLOOKUP($F185,'Pay scales'!$B$3:$AB$61,N$1,1)),0,VLOOKUP($F185,'Pay scales'!$B$3:$AB$61,N$1,1))</f>
        <v>45371</v>
      </c>
      <c r="O185" s="2"/>
      <c r="P185" s="2"/>
      <c r="R185" s="20">
        <f t="shared" si="45"/>
        <v>2</v>
      </c>
      <c r="S185" s="37">
        <f>R185/R$4</f>
        <v>7.885661965192323E-5</v>
      </c>
      <c r="T185" s="38">
        <f t="shared" si="46"/>
        <v>3.9698788031367713</v>
      </c>
      <c r="U185" s="38">
        <f t="shared" si="47"/>
        <v>3.9698788031367713</v>
      </c>
      <c r="V185" s="38">
        <f t="shared" si="48"/>
        <v>3.9015889705182056</v>
      </c>
      <c r="W185" s="38">
        <f t="shared" si="49"/>
        <v>3.7971828060990593</v>
      </c>
      <c r="X185" s="38">
        <f t="shared" si="50"/>
        <v>3.7227421571476436</v>
      </c>
      <c r="Y185" s="38">
        <f t="shared" si="51"/>
        <v>3.6497209273499629</v>
      </c>
      <c r="Z185" s="38">
        <f t="shared" si="52"/>
        <v>3.6136045955493818</v>
      </c>
      <c r="AA185" s="38">
        <f t="shared" si="53"/>
        <v>3.5778036902274089</v>
      </c>
    </row>
    <row r="186" spans="1:27">
      <c r="A186" s="20">
        <v>0</v>
      </c>
      <c r="B186" s="2">
        <v>41591</v>
      </c>
      <c r="E186" s="20">
        <f>SUMIF(B:B,F186,A:A)</f>
        <v>0</v>
      </c>
      <c r="F186">
        <v>50534</v>
      </c>
      <c r="G186" s="2">
        <f>IF(ISERROR(VLOOKUP($F186,'Pay scales'!$B$3:$AB$61,G$1,1)),0,VLOOKUP($F186,'Pay scales'!$B$3:$AB$61,G$1,1))</f>
        <v>50343</v>
      </c>
      <c r="H186" s="2">
        <f>IF(ISERROR(VLOOKUP($F186,'Pay scales'!$B$3:$AB$61,H$1,1)),0,VLOOKUP($F186,'Pay scales'!$B$3:$AB$61,H$1,1))</f>
        <v>50343</v>
      </c>
      <c r="I186" s="2">
        <f>IF(ISERROR(VLOOKUP($F186,'Pay scales'!$B$3:$AB$61,I$1,1)),0,VLOOKUP($F186,'Pay scales'!$B$3:$AB$61,I$1,1))</f>
        <v>49477</v>
      </c>
      <c r="J186" s="2">
        <f>IF(ISERROR(VLOOKUP($F186,'Pay scales'!$B$3:$AB$61,J$1,1)),0,VLOOKUP($F186,'Pay scales'!$B$3:$AB$61,J$1,1))</f>
        <v>48153</v>
      </c>
      <c r="K186" s="2">
        <f>IF(ISERROR(VLOOKUP($F186,'Pay scales'!$B$3:$AB$61,K$1,1)),0,VLOOKUP($F186,'Pay scales'!$B$3:$AB$61,K$1,1))</f>
        <v>47209</v>
      </c>
      <c r="L186" s="2">
        <f>IF(ISERROR(VLOOKUP($F186,'Pay scales'!$B$3:$AB$61,L$1,1)),0,VLOOKUP($F186,'Pay scales'!$B$3:$AB$61,L$1,1))</f>
        <v>46283</v>
      </c>
      <c r="M186" s="2">
        <f>IF(ISERROR(VLOOKUP($F186,'Pay scales'!$B$3:$AB$61,M$1,1)),0,VLOOKUP($F186,'Pay scales'!$B$3:$AB$61,M$1,1))</f>
        <v>45825</v>
      </c>
      <c r="N186" s="2">
        <f>IF(ISERROR(VLOOKUP($F186,'Pay scales'!$B$3:$AB$61,N$1,1)),0,VLOOKUP($F186,'Pay scales'!$B$3:$AB$61,N$1,1))</f>
        <v>45371</v>
      </c>
      <c r="O186" s="2"/>
      <c r="P186" s="2"/>
      <c r="R186" s="20">
        <f t="shared" si="45"/>
        <v>0</v>
      </c>
      <c r="S186" s="37">
        <f>R186/R$4</f>
        <v>0</v>
      </c>
      <c r="T186" s="38">
        <f t="shared" si="46"/>
        <v>0</v>
      </c>
      <c r="U186" s="38">
        <f t="shared" si="47"/>
        <v>0</v>
      </c>
      <c r="V186" s="38">
        <f t="shared" si="48"/>
        <v>0</v>
      </c>
      <c r="W186" s="38">
        <f t="shared" si="49"/>
        <v>0</v>
      </c>
      <c r="X186" s="38">
        <f t="shared" si="50"/>
        <v>0</v>
      </c>
      <c r="Y186" s="38">
        <f t="shared" si="51"/>
        <v>0</v>
      </c>
      <c r="Z186" s="38">
        <f t="shared" si="52"/>
        <v>0</v>
      </c>
      <c r="AA186" s="38">
        <f t="shared" si="53"/>
        <v>0</v>
      </c>
    </row>
    <row r="187" spans="1:27">
      <c r="A187" s="39">
        <v>4</v>
      </c>
      <c r="B187" s="40">
        <v>41591</v>
      </c>
      <c r="E187" s="20">
        <f>SUMIF(B:B,F187,A:A)</f>
        <v>0</v>
      </c>
      <c r="F187">
        <v>50730.932175000002</v>
      </c>
      <c r="G187" s="2">
        <f>IF(ISERROR(VLOOKUP($F187,'Pay scales'!$B$3:$AB$61,G$1,1)),0,VLOOKUP($F187,'Pay scales'!$B$3:$AB$61,G$1,1))</f>
        <v>50343</v>
      </c>
      <c r="H187" s="2">
        <f>IF(ISERROR(VLOOKUP($F187,'Pay scales'!$B$3:$AB$61,H$1,1)),0,VLOOKUP($F187,'Pay scales'!$B$3:$AB$61,H$1,1))</f>
        <v>50343</v>
      </c>
      <c r="I187" s="2">
        <f>IF(ISERROR(VLOOKUP($F187,'Pay scales'!$B$3:$AB$61,I$1,1)),0,VLOOKUP($F187,'Pay scales'!$B$3:$AB$61,I$1,1))</f>
        <v>49477</v>
      </c>
      <c r="J187" s="2">
        <f>IF(ISERROR(VLOOKUP($F187,'Pay scales'!$B$3:$AB$61,J$1,1)),0,VLOOKUP($F187,'Pay scales'!$B$3:$AB$61,J$1,1))</f>
        <v>48153</v>
      </c>
      <c r="K187" s="2">
        <f>IF(ISERROR(VLOOKUP($F187,'Pay scales'!$B$3:$AB$61,K$1,1)),0,VLOOKUP($F187,'Pay scales'!$B$3:$AB$61,K$1,1))</f>
        <v>47209</v>
      </c>
      <c r="L187" s="2">
        <f>IF(ISERROR(VLOOKUP($F187,'Pay scales'!$B$3:$AB$61,L$1,1)),0,VLOOKUP($F187,'Pay scales'!$B$3:$AB$61,L$1,1))</f>
        <v>46283</v>
      </c>
      <c r="M187" s="2">
        <f>IF(ISERROR(VLOOKUP($F187,'Pay scales'!$B$3:$AB$61,M$1,1)),0,VLOOKUP($F187,'Pay scales'!$B$3:$AB$61,M$1,1))</f>
        <v>45825</v>
      </c>
      <c r="N187" s="2">
        <f>IF(ISERROR(VLOOKUP($F187,'Pay scales'!$B$3:$AB$61,N$1,1)),0,VLOOKUP($F187,'Pay scales'!$B$3:$AB$61,N$1,1))</f>
        <v>45371</v>
      </c>
      <c r="O187" s="2"/>
      <c r="P187" s="2"/>
      <c r="R187" s="20">
        <f t="shared" si="45"/>
        <v>0</v>
      </c>
      <c r="S187" s="37">
        <f>R187/R$4</f>
        <v>0</v>
      </c>
      <c r="T187" s="38">
        <f t="shared" si="46"/>
        <v>0</v>
      </c>
      <c r="U187" s="38">
        <f t="shared" si="47"/>
        <v>0</v>
      </c>
      <c r="V187" s="38">
        <f t="shared" si="48"/>
        <v>0</v>
      </c>
      <c r="W187" s="38">
        <f t="shared" si="49"/>
        <v>0</v>
      </c>
      <c r="X187" s="38">
        <f t="shared" si="50"/>
        <v>0</v>
      </c>
      <c r="Y187" s="38">
        <f t="shared" si="51"/>
        <v>0</v>
      </c>
      <c r="Z187" s="38">
        <f t="shared" si="52"/>
        <v>0</v>
      </c>
      <c r="AA187" s="38">
        <f t="shared" si="53"/>
        <v>0</v>
      </c>
    </row>
    <row r="188" spans="1:27">
      <c r="A188" s="20">
        <v>2</v>
      </c>
      <c r="B188" s="2">
        <v>42336</v>
      </c>
      <c r="E188" s="20">
        <f>SUMIF(B:B,F188,A:A)</f>
        <v>2</v>
      </c>
      <c r="F188">
        <v>50739</v>
      </c>
      <c r="G188" s="2">
        <f>IF(ISERROR(VLOOKUP($F188,'Pay scales'!$B$3:$AB$61,G$1,1)),0,VLOOKUP($F188,'Pay scales'!$B$3:$AB$61,G$1,1))</f>
        <v>50343</v>
      </c>
      <c r="H188" s="2">
        <f>IF(ISERROR(VLOOKUP($F188,'Pay scales'!$B$3:$AB$61,H$1,1)),0,VLOOKUP($F188,'Pay scales'!$B$3:$AB$61,H$1,1))</f>
        <v>50343</v>
      </c>
      <c r="I188" s="2">
        <f>IF(ISERROR(VLOOKUP($F188,'Pay scales'!$B$3:$AB$61,I$1,1)),0,VLOOKUP($F188,'Pay scales'!$B$3:$AB$61,I$1,1))</f>
        <v>49477</v>
      </c>
      <c r="J188" s="2">
        <f>IF(ISERROR(VLOOKUP($F188,'Pay scales'!$B$3:$AB$61,J$1,1)),0,VLOOKUP($F188,'Pay scales'!$B$3:$AB$61,J$1,1))</f>
        <v>48153</v>
      </c>
      <c r="K188" s="2">
        <f>IF(ISERROR(VLOOKUP($F188,'Pay scales'!$B$3:$AB$61,K$1,1)),0,VLOOKUP($F188,'Pay scales'!$B$3:$AB$61,K$1,1))</f>
        <v>47209</v>
      </c>
      <c r="L188" s="2">
        <f>IF(ISERROR(VLOOKUP($F188,'Pay scales'!$B$3:$AB$61,L$1,1)),0,VLOOKUP($F188,'Pay scales'!$B$3:$AB$61,L$1,1))</f>
        <v>46283</v>
      </c>
      <c r="M188" s="2">
        <f>IF(ISERROR(VLOOKUP($F188,'Pay scales'!$B$3:$AB$61,M$1,1)),0,VLOOKUP($F188,'Pay scales'!$B$3:$AB$61,M$1,1))</f>
        <v>45825</v>
      </c>
      <c r="N188" s="2">
        <f>IF(ISERROR(VLOOKUP($F188,'Pay scales'!$B$3:$AB$61,N$1,1)),0,VLOOKUP($F188,'Pay scales'!$B$3:$AB$61,N$1,1))</f>
        <v>45371</v>
      </c>
      <c r="O188" s="2"/>
      <c r="P188" s="2"/>
      <c r="R188" s="20">
        <f t="shared" si="45"/>
        <v>2</v>
      </c>
      <c r="S188" s="37">
        <f>R188/R$4</f>
        <v>7.885661965192323E-5</v>
      </c>
      <c r="T188" s="38">
        <f t="shared" si="46"/>
        <v>3.9698788031367713</v>
      </c>
      <c r="U188" s="38">
        <f t="shared" si="47"/>
        <v>3.9698788031367713</v>
      </c>
      <c r="V188" s="38">
        <f t="shared" si="48"/>
        <v>3.9015889705182056</v>
      </c>
      <c r="W188" s="38">
        <f t="shared" si="49"/>
        <v>3.7971828060990593</v>
      </c>
      <c r="X188" s="38">
        <f t="shared" si="50"/>
        <v>3.7227421571476436</v>
      </c>
      <c r="Y188" s="38">
        <f t="shared" si="51"/>
        <v>3.6497209273499629</v>
      </c>
      <c r="Z188" s="38">
        <f t="shared" si="52"/>
        <v>3.6136045955493818</v>
      </c>
      <c r="AA188" s="38">
        <f t="shared" si="53"/>
        <v>3.5778036902274089</v>
      </c>
    </row>
    <row r="189" spans="1:27">
      <c r="A189" s="20">
        <v>0</v>
      </c>
      <c r="B189" s="2">
        <v>42614</v>
      </c>
      <c r="E189" s="20">
        <f>SUMIF(B:B,F189,A:A)</f>
        <v>0</v>
      </c>
      <c r="F189">
        <v>50747</v>
      </c>
      <c r="G189" s="2">
        <f>IF(ISERROR(VLOOKUP($F189,'Pay scales'!$B$3:$AB$61,G$1,1)),0,VLOOKUP($F189,'Pay scales'!$B$3:$AB$61,G$1,1))</f>
        <v>50343</v>
      </c>
      <c r="H189" s="2">
        <f>IF(ISERROR(VLOOKUP($F189,'Pay scales'!$B$3:$AB$61,H$1,1)),0,VLOOKUP($F189,'Pay scales'!$B$3:$AB$61,H$1,1))</f>
        <v>50343</v>
      </c>
      <c r="I189" s="2">
        <f>IF(ISERROR(VLOOKUP($F189,'Pay scales'!$B$3:$AB$61,I$1,1)),0,VLOOKUP($F189,'Pay scales'!$B$3:$AB$61,I$1,1))</f>
        <v>49477</v>
      </c>
      <c r="J189" s="2">
        <f>IF(ISERROR(VLOOKUP($F189,'Pay scales'!$B$3:$AB$61,J$1,1)),0,VLOOKUP($F189,'Pay scales'!$B$3:$AB$61,J$1,1))</f>
        <v>48153</v>
      </c>
      <c r="K189" s="2">
        <f>IF(ISERROR(VLOOKUP($F189,'Pay scales'!$B$3:$AB$61,K$1,1)),0,VLOOKUP($F189,'Pay scales'!$B$3:$AB$61,K$1,1))</f>
        <v>47209</v>
      </c>
      <c r="L189" s="2">
        <f>IF(ISERROR(VLOOKUP($F189,'Pay scales'!$B$3:$AB$61,L$1,1)),0,VLOOKUP($F189,'Pay scales'!$B$3:$AB$61,L$1,1))</f>
        <v>46283</v>
      </c>
      <c r="M189" s="2">
        <f>IF(ISERROR(VLOOKUP($F189,'Pay scales'!$B$3:$AB$61,M$1,1)),0,VLOOKUP($F189,'Pay scales'!$B$3:$AB$61,M$1,1))</f>
        <v>45825</v>
      </c>
      <c r="N189" s="2">
        <f>IF(ISERROR(VLOOKUP($F189,'Pay scales'!$B$3:$AB$61,N$1,1)),0,VLOOKUP($F189,'Pay scales'!$B$3:$AB$61,N$1,1))</f>
        <v>45371</v>
      </c>
      <c r="O189" s="2"/>
      <c r="P189" s="2"/>
      <c r="R189" s="20">
        <f t="shared" si="45"/>
        <v>0</v>
      </c>
      <c r="S189" s="37">
        <f>R189/R$4</f>
        <v>0</v>
      </c>
      <c r="T189" s="38">
        <f t="shared" si="46"/>
        <v>0</v>
      </c>
      <c r="U189" s="38">
        <f t="shared" si="47"/>
        <v>0</v>
      </c>
      <c r="V189" s="38">
        <f t="shared" si="48"/>
        <v>0</v>
      </c>
      <c r="W189" s="38">
        <f t="shared" si="49"/>
        <v>0</v>
      </c>
      <c r="X189" s="38">
        <f t="shared" si="50"/>
        <v>0</v>
      </c>
      <c r="Y189" s="38">
        <f t="shared" si="51"/>
        <v>0</v>
      </c>
      <c r="Z189" s="38">
        <f t="shared" si="52"/>
        <v>0</v>
      </c>
      <c r="AA189" s="38">
        <f t="shared" si="53"/>
        <v>0</v>
      </c>
    </row>
    <row r="190" spans="1:27">
      <c r="A190" s="20">
        <v>5</v>
      </c>
      <c r="B190" s="2">
        <v>42614</v>
      </c>
      <c r="E190" s="20">
        <f>SUMIF(B:B,F190,A:A)</f>
        <v>1</v>
      </c>
      <c r="F190">
        <v>51436</v>
      </c>
      <c r="G190" s="2">
        <f>IF(ISERROR(VLOOKUP($F190,'Pay scales'!$B$3:$AB$61,G$1,1)),0,VLOOKUP($F190,'Pay scales'!$B$3:$AB$61,G$1,1))</f>
        <v>51250</v>
      </c>
      <c r="H190" s="2">
        <f>IF(ISERROR(VLOOKUP($F190,'Pay scales'!$B$3:$AB$61,H$1,1)),0,VLOOKUP($F190,'Pay scales'!$B$3:$AB$61,H$1,1))</f>
        <v>51250</v>
      </c>
      <c r="I190" s="2">
        <f>IF(ISERROR(VLOOKUP($F190,'Pay scales'!$B$3:$AB$61,I$1,1)),0,VLOOKUP($F190,'Pay scales'!$B$3:$AB$61,I$1,1))</f>
        <v>50369</v>
      </c>
      <c r="J190" s="2">
        <f>IF(ISERROR(VLOOKUP($F190,'Pay scales'!$B$3:$AB$61,J$1,1)),0,VLOOKUP($F190,'Pay scales'!$B$3:$AB$61,J$1,1))</f>
        <v>49021</v>
      </c>
      <c r="K190" s="2">
        <f>IF(ISERROR(VLOOKUP($F190,'Pay scales'!$B$3:$AB$61,K$1,1)),0,VLOOKUP($F190,'Pay scales'!$B$3:$AB$61,K$1,1))</f>
        <v>48060</v>
      </c>
      <c r="L190" s="2">
        <f>IF(ISERROR(VLOOKUP($F190,'Pay scales'!$B$3:$AB$61,L$1,1)),0,VLOOKUP($F190,'Pay scales'!$B$3:$AB$61,L$1,1))</f>
        <v>47118</v>
      </c>
      <c r="M190" s="2">
        <f>IF(ISERROR(VLOOKUP($F190,'Pay scales'!$B$3:$AB$61,M$1,1)),0,VLOOKUP($F190,'Pay scales'!$B$3:$AB$61,M$1,1))</f>
        <v>46651</v>
      </c>
      <c r="N190" s="2">
        <f>IF(ISERROR(VLOOKUP($F190,'Pay scales'!$B$3:$AB$61,N$1,1)),0,VLOOKUP($F190,'Pay scales'!$B$3:$AB$61,N$1,1))</f>
        <v>46189</v>
      </c>
      <c r="O190" s="2"/>
      <c r="P190" s="2"/>
      <c r="R190" s="20">
        <f t="shared" si="45"/>
        <v>1</v>
      </c>
      <c r="S190" s="37">
        <f>R190/R$4</f>
        <v>3.9428309825961615E-5</v>
      </c>
      <c r="T190" s="38">
        <f t="shared" si="46"/>
        <v>2.0207008785805329</v>
      </c>
      <c r="U190" s="38">
        <f t="shared" si="47"/>
        <v>2.0207008785805329</v>
      </c>
      <c r="V190" s="38">
        <f t="shared" si="48"/>
        <v>1.9859645376238606</v>
      </c>
      <c r="W190" s="38">
        <f t="shared" si="49"/>
        <v>1.9328151759784644</v>
      </c>
      <c r="X190" s="38">
        <f t="shared" si="50"/>
        <v>1.8949245702357151</v>
      </c>
      <c r="Y190" s="38">
        <f t="shared" si="51"/>
        <v>1.8577831023796594</v>
      </c>
      <c r="Z190" s="38">
        <f t="shared" si="52"/>
        <v>1.8393700816909353</v>
      </c>
      <c r="AA190" s="38">
        <f t="shared" si="53"/>
        <v>1.821154202551341</v>
      </c>
    </row>
    <row r="191" spans="1:27">
      <c r="A191" s="39">
        <v>0.91891999999999996</v>
      </c>
      <c r="B191" s="40">
        <v>42614</v>
      </c>
      <c r="E191" s="20">
        <f>SUMIF(B:B,F191,A:A)</f>
        <v>11</v>
      </c>
      <c r="F191">
        <v>51444</v>
      </c>
      <c r="G191" s="2">
        <f>IF(ISERROR(VLOOKUP($F191,'Pay scales'!$B$3:$AB$61,G$1,1)),0,VLOOKUP($F191,'Pay scales'!$B$3:$AB$61,G$1,1))</f>
        <v>51250</v>
      </c>
      <c r="H191" s="2">
        <f>IF(ISERROR(VLOOKUP($F191,'Pay scales'!$B$3:$AB$61,H$1,1)),0,VLOOKUP($F191,'Pay scales'!$B$3:$AB$61,H$1,1))</f>
        <v>51250</v>
      </c>
      <c r="I191" s="2">
        <f>IF(ISERROR(VLOOKUP($F191,'Pay scales'!$B$3:$AB$61,I$1,1)),0,VLOOKUP($F191,'Pay scales'!$B$3:$AB$61,I$1,1))</f>
        <v>50369</v>
      </c>
      <c r="J191" s="2">
        <f>IF(ISERROR(VLOOKUP($F191,'Pay scales'!$B$3:$AB$61,J$1,1)),0,VLOOKUP($F191,'Pay scales'!$B$3:$AB$61,J$1,1))</f>
        <v>49021</v>
      </c>
      <c r="K191" s="2">
        <f>IF(ISERROR(VLOOKUP($F191,'Pay scales'!$B$3:$AB$61,K$1,1)),0,VLOOKUP($F191,'Pay scales'!$B$3:$AB$61,K$1,1))</f>
        <v>48060</v>
      </c>
      <c r="L191" s="2">
        <f>IF(ISERROR(VLOOKUP($F191,'Pay scales'!$B$3:$AB$61,L$1,1)),0,VLOOKUP($F191,'Pay scales'!$B$3:$AB$61,L$1,1))</f>
        <v>47118</v>
      </c>
      <c r="M191" s="2">
        <f>IF(ISERROR(VLOOKUP($F191,'Pay scales'!$B$3:$AB$61,M$1,1)),0,VLOOKUP($F191,'Pay scales'!$B$3:$AB$61,M$1,1))</f>
        <v>46651</v>
      </c>
      <c r="N191" s="2">
        <f>IF(ISERROR(VLOOKUP($F191,'Pay scales'!$B$3:$AB$61,N$1,1)),0,VLOOKUP($F191,'Pay scales'!$B$3:$AB$61,N$1,1))</f>
        <v>46189</v>
      </c>
      <c r="O191" s="2"/>
      <c r="P191" s="2"/>
      <c r="R191" s="20">
        <f t="shared" si="45"/>
        <v>11</v>
      </c>
      <c r="S191" s="37">
        <f>R191/R$4</f>
        <v>4.3371140808557774E-4</v>
      </c>
      <c r="T191" s="38">
        <f t="shared" si="46"/>
        <v>22.227709664385859</v>
      </c>
      <c r="U191" s="38">
        <f t="shared" si="47"/>
        <v>22.227709664385859</v>
      </c>
      <c r="V191" s="38">
        <f t="shared" si="48"/>
        <v>21.845609913862464</v>
      </c>
      <c r="W191" s="38">
        <f t="shared" si="49"/>
        <v>21.260966935763108</v>
      </c>
      <c r="X191" s="38">
        <f t="shared" si="50"/>
        <v>20.844170272592866</v>
      </c>
      <c r="Y191" s="38">
        <f t="shared" si="51"/>
        <v>20.435614126176251</v>
      </c>
      <c r="Z191" s="38">
        <f t="shared" si="52"/>
        <v>20.233070898600285</v>
      </c>
      <c r="AA191" s="38">
        <f t="shared" si="53"/>
        <v>20.032696228064751</v>
      </c>
    </row>
    <row r="192" spans="1:27">
      <c r="A192" s="20">
        <v>15</v>
      </c>
      <c r="B192" s="2">
        <v>43356</v>
      </c>
      <c r="E192" s="20">
        <f>SUMIF(B:B,F192,A:A)</f>
        <v>1.81</v>
      </c>
      <c r="F192">
        <v>51610</v>
      </c>
      <c r="G192" s="2">
        <f>IF(ISERROR(VLOOKUP($F192,'Pay scales'!$B$3:$AB$61,G$1,1)),0,VLOOKUP($F192,'Pay scales'!$B$3:$AB$61,G$1,1))</f>
        <v>51250</v>
      </c>
      <c r="H192" s="2">
        <f>IF(ISERROR(VLOOKUP($F192,'Pay scales'!$B$3:$AB$61,H$1,1)),0,VLOOKUP($F192,'Pay scales'!$B$3:$AB$61,H$1,1))</f>
        <v>51250</v>
      </c>
      <c r="I192" s="2">
        <f>IF(ISERROR(VLOOKUP($F192,'Pay scales'!$B$3:$AB$61,I$1,1)),0,VLOOKUP($F192,'Pay scales'!$B$3:$AB$61,I$1,1))</f>
        <v>50369</v>
      </c>
      <c r="J192" s="2">
        <f>IF(ISERROR(VLOOKUP($F192,'Pay scales'!$B$3:$AB$61,J$1,1)),0,VLOOKUP($F192,'Pay scales'!$B$3:$AB$61,J$1,1))</f>
        <v>49021</v>
      </c>
      <c r="K192" s="2">
        <f>IF(ISERROR(VLOOKUP($F192,'Pay scales'!$B$3:$AB$61,K$1,1)),0,VLOOKUP($F192,'Pay scales'!$B$3:$AB$61,K$1,1))</f>
        <v>48060</v>
      </c>
      <c r="L192" s="2">
        <f>IF(ISERROR(VLOOKUP($F192,'Pay scales'!$B$3:$AB$61,L$1,1)),0,VLOOKUP($F192,'Pay scales'!$B$3:$AB$61,L$1,1))</f>
        <v>47118</v>
      </c>
      <c r="M192" s="2">
        <f>IF(ISERROR(VLOOKUP($F192,'Pay scales'!$B$3:$AB$61,M$1,1)),0,VLOOKUP($F192,'Pay scales'!$B$3:$AB$61,M$1,1))</f>
        <v>46651</v>
      </c>
      <c r="N192" s="2">
        <f>IF(ISERROR(VLOOKUP($F192,'Pay scales'!$B$3:$AB$61,N$1,1)),0,VLOOKUP($F192,'Pay scales'!$B$3:$AB$61,N$1,1))</f>
        <v>46189</v>
      </c>
      <c r="O192" s="2"/>
      <c r="P192" s="2"/>
      <c r="R192" s="20">
        <f t="shared" si="45"/>
        <v>1.81</v>
      </c>
      <c r="S192" s="37">
        <f>R192/R$4</f>
        <v>7.1365240784990517E-5</v>
      </c>
      <c r="T192" s="38">
        <f t="shared" si="46"/>
        <v>3.657468590230764</v>
      </c>
      <c r="U192" s="38">
        <f t="shared" si="47"/>
        <v>3.657468590230764</v>
      </c>
      <c r="V192" s="38">
        <f t="shared" si="48"/>
        <v>3.5945958130991875</v>
      </c>
      <c r="W192" s="38">
        <f t="shared" si="49"/>
        <v>3.4983954685210201</v>
      </c>
      <c r="X192" s="38">
        <f t="shared" si="50"/>
        <v>3.4298134721266442</v>
      </c>
      <c r="Y192" s="38">
        <f t="shared" si="51"/>
        <v>3.3625874153071833</v>
      </c>
      <c r="Z192" s="38">
        <f t="shared" si="52"/>
        <v>3.3292598478605924</v>
      </c>
      <c r="AA192" s="38">
        <f t="shared" si="53"/>
        <v>3.2962891066179272</v>
      </c>
    </row>
    <row r="193" spans="1:27">
      <c r="A193" s="20">
        <v>0</v>
      </c>
      <c r="B193" s="2">
        <v>43570</v>
      </c>
      <c r="E193" s="20">
        <f>SUMIF(B:B,F193,A:A)</f>
        <v>1</v>
      </c>
      <c r="F193">
        <v>51675</v>
      </c>
      <c r="G193" s="2">
        <f>IF(ISERROR(VLOOKUP($F193,'Pay scales'!$B$3:$AB$61,G$1,1)),0,VLOOKUP($F193,'Pay scales'!$B$3:$AB$61,G$1,1))</f>
        <v>51250</v>
      </c>
      <c r="H193" s="2">
        <f>IF(ISERROR(VLOOKUP($F193,'Pay scales'!$B$3:$AB$61,H$1,1)),0,VLOOKUP($F193,'Pay scales'!$B$3:$AB$61,H$1,1))</f>
        <v>51250</v>
      </c>
      <c r="I193" s="2">
        <f>IF(ISERROR(VLOOKUP($F193,'Pay scales'!$B$3:$AB$61,I$1,1)),0,VLOOKUP($F193,'Pay scales'!$B$3:$AB$61,I$1,1))</f>
        <v>50369</v>
      </c>
      <c r="J193" s="2">
        <f>IF(ISERROR(VLOOKUP($F193,'Pay scales'!$B$3:$AB$61,J$1,1)),0,VLOOKUP($F193,'Pay scales'!$B$3:$AB$61,J$1,1))</f>
        <v>49021</v>
      </c>
      <c r="K193" s="2">
        <f>IF(ISERROR(VLOOKUP($F193,'Pay scales'!$B$3:$AB$61,K$1,1)),0,VLOOKUP($F193,'Pay scales'!$B$3:$AB$61,K$1,1))</f>
        <v>48060</v>
      </c>
      <c r="L193" s="2">
        <f>IF(ISERROR(VLOOKUP($F193,'Pay scales'!$B$3:$AB$61,L$1,1)),0,VLOOKUP($F193,'Pay scales'!$B$3:$AB$61,L$1,1))</f>
        <v>47118</v>
      </c>
      <c r="M193" s="2">
        <f>IF(ISERROR(VLOOKUP($F193,'Pay scales'!$B$3:$AB$61,M$1,1)),0,VLOOKUP($F193,'Pay scales'!$B$3:$AB$61,M$1,1))</f>
        <v>46651</v>
      </c>
      <c r="N193" s="2">
        <f>IF(ISERROR(VLOOKUP($F193,'Pay scales'!$B$3:$AB$61,N$1,1)),0,VLOOKUP($F193,'Pay scales'!$B$3:$AB$61,N$1,1))</f>
        <v>46189</v>
      </c>
      <c r="O193" s="2"/>
      <c r="P193" s="2"/>
      <c r="R193" s="20">
        <f t="shared" si="45"/>
        <v>1</v>
      </c>
      <c r="S193" s="37">
        <f>R193/R$4</f>
        <v>3.9428309825961615E-5</v>
      </c>
      <c r="T193" s="38">
        <f t="shared" si="46"/>
        <v>2.0207008785805329</v>
      </c>
      <c r="U193" s="38">
        <f t="shared" si="47"/>
        <v>2.0207008785805329</v>
      </c>
      <c r="V193" s="38">
        <f t="shared" si="48"/>
        <v>1.9859645376238606</v>
      </c>
      <c r="W193" s="38">
        <f t="shared" si="49"/>
        <v>1.9328151759784644</v>
      </c>
      <c r="X193" s="38">
        <f t="shared" si="50"/>
        <v>1.8949245702357151</v>
      </c>
      <c r="Y193" s="38">
        <f t="shared" si="51"/>
        <v>1.8577831023796594</v>
      </c>
      <c r="Z193" s="38">
        <f t="shared" si="52"/>
        <v>1.8393700816909353</v>
      </c>
      <c r="AA193" s="38">
        <f t="shared" si="53"/>
        <v>1.821154202551341</v>
      </c>
    </row>
    <row r="194" spans="1:27">
      <c r="A194" s="39">
        <v>4</v>
      </c>
      <c r="B194" s="40">
        <v>43570</v>
      </c>
      <c r="E194" s="20">
        <f>SUMIF(B:B,F194,A:A)</f>
        <v>3.8378399999999999</v>
      </c>
      <c r="F194">
        <v>51772</v>
      </c>
      <c r="G194" s="2">
        <f>IF(ISERROR(VLOOKUP($F194,'Pay scales'!$B$3:$AB$61,G$1,1)),0,VLOOKUP($F194,'Pay scales'!$B$3:$AB$61,G$1,1))</f>
        <v>51250</v>
      </c>
      <c r="H194" s="2">
        <f>IF(ISERROR(VLOOKUP($F194,'Pay scales'!$B$3:$AB$61,H$1,1)),0,VLOOKUP($F194,'Pay scales'!$B$3:$AB$61,H$1,1))</f>
        <v>51250</v>
      </c>
      <c r="I194" s="2">
        <f>IF(ISERROR(VLOOKUP($F194,'Pay scales'!$B$3:$AB$61,I$1,1)),0,VLOOKUP($F194,'Pay scales'!$B$3:$AB$61,I$1,1))</f>
        <v>50369</v>
      </c>
      <c r="J194" s="2">
        <f>IF(ISERROR(VLOOKUP($F194,'Pay scales'!$B$3:$AB$61,J$1,1)),0,VLOOKUP($F194,'Pay scales'!$B$3:$AB$61,J$1,1))</f>
        <v>49021</v>
      </c>
      <c r="K194" s="2">
        <f>IF(ISERROR(VLOOKUP($F194,'Pay scales'!$B$3:$AB$61,K$1,1)),0,VLOOKUP($F194,'Pay scales'!$B$3:$AB$61,K$1,1))</f>
        <v>48060</v>
      </c>
      <c r="L194" s="2">
        <f>IF(ISERROR(VLOOKUP($F194,'Pay scales'!$B$3:$AB$61,L$1,1)),0,VLOOKUP($F194,'Pay scales'!$B$3:$AB$61,L$1,1))</f>
        <v>47118</v>
      </c>
      <c r="M194" s="2">
        <f>IF(ISERROR(VLOOKUP($F194,'Pay scales'!$B$3:$AB$61,M$1,1)),0,VLOOKUP($F194,'Pay scales'!$B$3:$AB$61,M$1,1))</f>
        <v>46651</v>
      </c>
      <c r="N194" s="2">
        <f>IF(ISERROR(VLOOKUP($F194,'Pay scales'!$B$3:$AB$61,N$1,1)),0,VLOOKUP($F194,'Pay scales'!$B$3:$AB$61,N$1,1))</f>
        <v>46189</v>
      </c>
      <c r="O194" s="2"/>
      <c r="P194" s="2"/>
      <c r="R194" s="20">
        <f t="shared" si="45"/>
        <v>3.8378399999999999</v>
      </c>
      <c r="S194" s="37">
        <f>R194/R$4</f>
        <v>1.5131954458246852E-4</v>
      </c>
      <c r="T194" s="38">
        <f t="shared" si="46"/>
        <v>7.7551266598515118</v>
      </c>
      <c r="U194" s="38">
        <f t="shared" si="47"/>
        <v>7.7551266598515118</v>
      </c>
      <c r="V194" s="38">
        <f t="shared" si="48"/>
        <v>7.6218141410743572</v>
      </c>
      <c r="W194" s="38">
        <f t="shared" si="49"/>
        <v>7.4178353949771898</v>
      </c>
      <c r="X194" s="38">
        <f t="shared" si="50"/>
        <v>7.2724173126334373</v>
      </c>
      <c r="Y194" s="38">
        <f t="shared" si="51"/>
        <v>7.1298743016367521</v>
      </c>
      <c r="Z194" s="38">
        <f t="shared" si="52"/>
        <v>7.0592080743167394</v>
      </c>
      <c r="AA194" s="38">
        <f t="shared" si="53"/>
        <v>6.9892984447196387</v>
      </c>
    </row>
    <row r="195" spans="1:27">
      <c r="A195" s="20">
        <v>2</v>
      </c>
      <c r="B195" s="2">
        <v>44364</v>
      </c>
      <c r="E195" s="20">
        <f>SUMIF(B:B,F195,A:A)</f>
        <v>0</v>
      </c>
      <c r="F195">
        <v>51772.231499999994</v>
      </c>
      <c r="G195" s="2">
        <f>IF(ISERROR(VLOOKUP($F195,'Pay scales'!$B$3:$AB$61,G$1,1)),0,VLOOKUP($F195,'Pay scales'!$B$3:$AB$61,G$1,1))</f>
        <v>51250</v>
      </c>
      <c r="H195" s="2">
        <f>IF(ISERROR(VLOOKUP($F195,'Pay scales'!$B$3:$AB$61,H$1,1)),0,VLOOKUP($F195,'Pay scales'!$B$3:$AB$61,H$1,1))</f>
        <v>51250</v>
      </c>
      <c r="I195" s="2">
        <f>IF(ISERROR(VLOOKUP($F195,'Pay scales'!$B$3:$AB$61,I$1,1)),0,VLOOKUP($F195,'Pay scales'!$B$3:$AB$61,I$1,1))</f>
        <v>50369</v>
      </c>
      <c r="J195" s="2">
        <f>IF(ISERROR(VLOOKUP($F195,'Pay scales'!$B$3:$AB$61,J$1,1)),0,VLOOKUP($F195,'Pay scales'!$B$3:$AB$61,J$1,1))</f>
        <v>49021</v>
      </c>
      <c r="K195" s="2">
        <f>IF(ISERROR(VLOOKUP($F195,'Pay scales'!$B$3:$AB$61,K$1,1)),0,VLOOKUP($F195,'Pay scales'!$B$3:$AB$61,K$1,1))</f>
        <v>48060</v>
      </c>
      <c r="L195" s="2">
        <f>IF(ISERROR(VLOOKUP($F195,'Pay scales'!$B$3:$AB$61,L$1,1)),0,VLOOKUP($F195,'Pay scales'!$B$3:$AB$61,L$1,1))</f>
        <v>47118</v>
      </c>
      <c r="M195" s="2">
        <f>IF(ISERROR(VLOOKUP($F195,'Pay scales'!$B$3:$AB$61,M$1,1)),0,VLOOKUP($F195,'Pay scales'!$B$3:$AB$61,M$1,1))</f>
        <v>46651</v>
      </c>
      <c r="N195" s="2">
        <f>IF(ISERROR(VLOOKUP($F195,'Pay scales'!$B$3:$AB$61,N$1,1)),0,VLOOKUP($F195,'Pay scales'!$B$3:$AB$61,N$1,1))</f>
        <v>46189</v>
      </c>
      <c r="O195" s="2"/>
      <c r="P195" s="2"/>
      <c r="R195" s="20">
        <f t="shared" si="45"/>
        <v>0</v>
      </c>
      <c r="S195" s="37">
        <f>R195/R$4</f>
        <v>0</v>
      </c>
      <c r="T195" s="38">
        <f t="shared" si="46"/>
        <v>0</v>
      </c>
      <c r="U195" s="38">
        <f t="shared" si="47"/>
        <v>0</v>
      </c>
      <c r="V195" s="38">
        <f t="shared" si="48"/>
        <v>0</v>
      </c>
      <c r="W195" s="38">
        <f t="shared" si="49"/>
        <v>0</v>
      </c>
      <c r="X195" s="38">
        <f t="shared" si="50"/>
        <v>0</v>
      </c>
      <c r="Y195" s="38">
        <f t="shared" si="51"/>
        <v>0</v>
      </c>
      <c r="Z195" s="38">
        <f t="shared" si="52"/>
        <v>0</v>
      </c>
      <c r="AA195" s="38">
        <f t="shared" si="53"/>
        <v>0</v>
      </c>
    </row>
    <row r="196" spans="1:27">
      <c r="A196" s="20">
        <v>0</v>
      </c>
      <c r="B196" s="2">
        <v>44624</v>
      </c>
      <c r="E196" s="20">
        <f>SUMIF(B:B,F196,A:A)</f>
        <v>1</v>
      </c>
      <c r="F196">
        <v>52332</v>
      </c>
      <c r="G196" s="2">
        <f>IF(ISERROR(VLOOKUP($F196,'Pay scales'!$B$3:$AB$61,G$1,1)),0,VLOOKUP($F196,'Pay scales'!$B$3:$AB$61,G$1,1))</f>
        <v>52199</v>
      </c>
      <c r="H196" s="2">
        <f>IF(ISERROR(VLOOKUP($F196,'Pay scales'!$B$3:$AB$61,H$1,1)),0,VLOOKUP($F196,'Pay scales'!$B$3:$AB$61,H$1,1))</f>
        <v>52199</v>
      </c>
      <c r="I196" s="2">
        <f>IF(ISERROR(VLOOKUP($F196,'Pay scales'!$B$3:$AB$61,I$1,1)),0,VLOOKUP($F196,'Pay scales'!$B$3:$AB$61,I$1,1))</f>
        <v>51301</v>
      </c>
      <c r="J196" s="2">
        <f>IF(ISERROR(VLOOKUP($F196,'Pay scales'!$B$3:$AB$61,J$1,1)),0,VLOOKUP($F196,'Pay scales'!$B$3:$AB$61,J$1,1))</f>
        <v>49928</v>
      </c>
      <c r="K196" s="2">
        <f>IF(ISERROR(VLOOKUP($F196,'Pay scales'!$B$3:$AB$61,K$1,1)),0,VLOOKUP($F196,'Pay scales'!$B$3:$AB$61,K$1,1))</f>
        <v>48949</v>
      </c>
      <c r="L196" s="2">
        <f>IF(ISERROR(VLOOKUP($F196,'Pay scales'!$B$3:$AB$61,L$1,1)),0,VLOOKUP($F196,'Pay scales'!$B$3:$AB$61,L$1,1))</f>
        <v>47989</v>
      </c>
      <c r="M196" s="2">
        <f>IF(ISERROR(VLOOKUP($F196,'Pay scales'!$B$3:$AB$61,M$1,1)),0,VLOOKUP($F196,'Pay scales'!$B$3:$AB$61,M$1,1))</f>
        <v>47514</v>
      </c>
      <c r="N196" s="2">
        <f>IF(ISERROR(VLOOKUP($F196,'Pay scales'!$B$3:$AB$61,N$1,1)),0,VLOOKUP($F196,'Pay scales'!$B$3:$AB$61,N$1,1))</f>
        <v>47044</v>
      </c>
      <c r="O196" s="2"/>
      <c r="P196" s="2"/>
      <c r="R196" s="20">
        <f t="shared" si="45"/>
        <v>1</v>
      </c>
      <c r="S196" s="37">
        <f>R196/R$4</f>
        <v>3.9428309825961615E-5</v>
      </c>
      <c r="T196" s="38">
        <f t="shared" si="46"/>
        <v>2.0581183446053704</v>
      </c>
      <c r="U196" s="38">
        <f t="shared" si="47"/>
        <v>2.0581183446053704</v>
      </c>
      <c r="V196" s="38">
        <f t="shared" si="48"/>
        <v>2.0227117223816569</v>
      </c>
      <c r="W196" s="38">
        <f t="shared" si="49"/>
        <v>1.9685766529906115</v>
      </c>
      <c r="X196" s="38">
        <f t="shared" si="50"/>
        <v>1.9299763376709951</v>
      </c>
      <c r="Y196" s="38">
        <f t="shared" si="51"/>
        <v>1.892125160238072</v>
      </c>
      <c r="Z196" s="38">
        <f t="shared" si="52"/>
        <v>1.8733967130707401</v>
      </c>
      <c r="AA196" s="38">
        <f t="shared" si="53"/>
        <v>1.8548654074525381</v>
      </c>
    </row>
    <row r="197" spans="1:27">
      <c r="A197" s="39">
        <v>13.33784</v>
      </c>
      <c r="B197" s="40">
        <v>44624</v>
      </c>
      <c r="E197" s="20">
        <f>SUMIF(B:B,F197,A:A)</f>
        <v>1.2161999999999999</v>
      </c>
      <c r="F197">
        <v>52556</v>
      </c>
      <c r="G197" s="2">
        <f>IF(ISERROR(VLOOKUP($F197,'Pay scales'!$B$3:$AB$61,G$1,1)),0,VLOOKUP($F197,'Pay scales'!$B$3:$AB$61,G$1,1))</f>
        <v>52199</v>
      </c>
      <c r="H197" s="2">
        <f>IF(ISERROR(VLOOKUP($F197,'Pay scales'!$B$3:$AB$61,H$1,1)),0,VLOOKUP($F197,'Pay scales'!$B$3:$AB$61,H$1,1))</f>
        <v>52199</v>
      </c>
      <c r="I197" s="2">
        <f>IF(ISERROR(VLOOKUP($F197,'Pay scales'!$B$3:$AB$61,I$1,1)),0,VLOOKUP($F197,'Pay scales'!$B$3:$AB$61,I$1,1))</f>
        <v>51301</v>
      </c>
      <c r="J197" s="2">
        <f>IF(ISERROR(VLOOKUP($F197,'Pay scales'!$B$3:$AB$61,J$1,1)),0,VLOOKUP($F197,'Pay scales'!$B$3:$AB$61,J$1,1))</f>
        <v>49928</v>
      </c>
      <c r="K197" s="2">
        <f>IF(ISERROR(VLOOKUP($F197,'Pay scales'!$B$3:$AB$61,K$1,1)),0,VLOOKUP($F197,'Pay scales'!$B$3:$AB$61,K$1,1))</f>
        <v>48949</v>
      </c>
      <c r="L197" s="2">
        <f>IF(ISERROR(VLOOKUP($F197,'Pay scales'!$B$3:$AB$61,L$1,1)),0,VLOOKUP($F197,'Pay scales'!$B$3:$AB$61,L$1,1))</f>
        <v>47989</v>
      </c>
      <c r="M197" s="2">
        <f>IF(ISERROR(VLOOKUP($F197,'Pay scales'!$B$3:$AB$61,M$1,1)),0,VLOOKUP($F197,'Pay scales'!$B$3:$AB$61,M$1,1))</f>
        <v>47514</v>
      </c>
      <c r="N197" s="2">
        <f>IF(ISERROR(VLOOKUP($F197,'Pay scales'!$B$3:$AB$61,N$1,1)),0,VLOOKUP($F197,'Pay scales'!$B$3:$AB$61,N$1,1))</f>
        <v>47044</v>
      </c>
      <c r="O197" s="2"/>
      <c r="P197" s="2"/>
      <c r="R197" s="20">
        <f t="shared" si="45"/>
        <v>1.2161999999999999</v>
      </c>
      <c r="S197" s="37">
        <f>R197/R$4</f>
        <v>4.7952710410334513E-5</v>
      </c>
      <c r="T197" s="38">
        <f t="shared" si="46"/>
        <v>2.5030835307090511</v>
      </c>
      <c r="U197" s="38">
        <f t="shared" si="47"/>
        <v>2.5030835307090511</v>
      </c>
      <c r="V197" s="38">
        <f t="shared" si="48"/>
        <v>2.4600219967605708</v>
      </c>
      <c r="W197" s="38">
        <f t="shared" si="49"/>
        <v>2.3941829253671814</v>
      </c>
      <c r="X197" s="38">
        <f t="shared" si="50"/>
        <v>2.347237221875464</v>
      </c>
      <c r="Y197" s="38">
        <f t="shared" si="51"/>
        <v>2.301202619881543</v>
      </c>
      <c r="Z197" s="38">
        <f t="shared" si="52"/>
        <v>2.2784250824366339</v>
      </c>
      <c r="AA197" s="38">
        <f t="shared" si="53"/>
        <v>2.2558873085437767</v>
      </c>
    </row>
    <row r="198" spans="1:27">
      <c r="A198" s="20">
        <v>1</v>
      </c>
      <c r="B198" s="2">
        <v>45648</v>
      </c>
      <c r="E198" s="20">
        <f>SUMIF(B:B,F198,A:A)</f>
        <v>2</v>
      </c>
      <c r="F198">
        <v>52677</v>
      </c>
      <c r="G198" s="2">
        <f>IF(ISERROR(VLOOKUP($F198,'Pay scales'!$B$3:$AB$61,G$1,1)),0,VLOOKUP($F198,'Pay scales'!$B$3:$AB$61,G$1,1))</f>
        <v>52199</v>
      </c>
      <c r="H198" s="2">
        <f>IF(ISERROR(VLOOKUP($F198,'Pay scales'!$B$3:$AB$61,H$1,1)),0,VLOOKUP($F198,'Pay scales'!$B$3:$AB$61,H$1,1))</f>
        <v>52199</v>
      </c>
      <c r="I198" s="2">
        <f>IF(ISERROR(VLOOKUP($F198,'Pay scales'!$B$3:$AB$61,I$1,1)),0,VLOOKUP($F198,'Pay scales'!$B$3:$AB$61,I$1,1))</f>
        <v>51301</v>
      </c>
      <c r="J198" s="2">
        <f>IF(ISERROR(VLOOKUP($F198,'Pay scales'!$B$3:$AB$61,J$1,1)),0,VLOOKUP($F198,'Pay scales'!$B$3:$AB$61,J$1,1))</f>
        <v>49928</v>
      </c>
      <c r="K198" s="2">
        <f>IF(ISERROR(VLOOKUP($F198,'Pay scales'!$B$3:$AB$61,K$1,1)),0,VLOOKUP($F198,'Pay scales'!$B$3:$AB$61,K$1,1))</f>
        <v>48949</v>
      </c>
      <c r="L198" s="2">
        <f>IF(ISERROR(VLOOKUP($F198,'Pay scales'!$B$3:$AB$61,L$1,1)),0,VLOOKUP($F198,'Pay scales'!$B$3:$AB$61,L$1,1))</f>
        <v>47989</v>
      </c>
      <c r="M198" s="2">
        <f>IF(ISERROR(VLOOKUP($F198,'Pay scales'!$B$3:$AB$61,M$1,1)),0,VLOOKUP($F198,'Pay scales'!$B$3:$AB$61,M$1,1))</f>
        <v>47514</v>
      </c>
      <c r="N198" s="2">
        <f>IF(ISERROR(VLOOKUP($F198,'Pay scales'!$B$3:$AB$61,N$1,1)),0,VLOOKUP($F198,'Pay scales'!$B$3:$AB$61,N$1,1))</f>
        <v>47044</v>
      </c>
      <c r="O198" s="2"/>
      <c r="P198" s="2"/>
      <c r="R198" s="20">
        <f t="shared" si="45"/>
        <v>2</v>
      </c>
      <c r="S198" s="37">
        <f>R198/R$4</f>
        <v>7.885661965192323E-5</v>
      </c>
      <c r="T198" s="38">
        <f t="shared" si="46"/>
        <v>4.1162366892107407</v>
      </c>
      <c r="U198" s="38">
        <f t="shared" si="47"/>
        <v>4.1162366892107407</v>
      </c>
      <c r="V198" s="38">
        <f t="shared" si="48"/>
        <v>4.0454234447633137</v>
      </c>
      <c r="W198" s="38">
        <f t="shared" si="49"/>
        <v>3.9371533059812229</v>
      </c>
      <c r="X198" s="38">
        <f t="shared" si="50"/>
        <v>3.8599526753419902</v>
      </c>
      <c r="Y198" s="38">
        <f t="shared" si="51"/>
        <v>3.784250320476144</v>
      </c>
      <c r="Z198" s="38">
        <f t="shared" si="52"/>
        <v>3.7467934261414801</v>
      </c>
      <c r="AA198" s="38">
        <f t="shared" si="53"/>
        <v>3.7097308149050763</v>
      </c>
    </row>
    <row r="199" spans="1:27">
      <c r="A199" s="39">
        <v>2</v>
      </c>
      <c r="B199" s="40">
        <v>45648</v>
      </c>
      <c r="E199" s="20">
        <f>SUMIF(B:B,F199,A:A)</f>
        <v>11.59595</v>
      </c>
      <c r="F199">
        <v>52811</v>
      </c>
      <c r="G199" s="2">
        <f>IF(ISERROR(VLOOKUP($F199,'Pay scales'!$B$3:$AB$61,G$1,1)),0,VLOOKUP($F199,'Pay scales'!$B$3:$AB$61,G$1,1))</f>
        <v>52199</v>
      </c>
      <c r="H199" s="2">
        <f>IF(ISERROR(VLOOKUP($F199,'Pay scales'!$B$3:$AB$61,H$1,1)),0,VLOOKUP($F199,'Pay scales'!$B$3:$AB$61,H$1,1))</f>
        <v>52199</v>
      </c>
      <c r="I199" s="2">
        <f>IF(ISERROR(VLOOKUP($F199,'Pay scales'!$B$3:$AB$61,I$1,1)),0,VLOOKUP($F199,'Pay scales'!$B$3:$AB$61,I$1,1))</f>
        <v>51301</v>
      </c>
      <c r="J199" s="2">
        <f>IF(ISERROR(VLOOKUP($F199,'Pay scales'!$B$3:$AB$61,J$1,1)),0,VLOOKUP($F199,'Pay scales'!$B$3:$AB$61,J$1,1))</f>
        <v>49928</v>
      </c>
      <c r="K199" s="2">
        <f>IF(ISERROR(VLOOKUP($F199,'Pay scales'!$B$3:$AB$61,K$1,1)),0,VLOOKUP($F199,'Pay scales'!$B$3:$AB$61,K$1,1))</f>
        <v>48949</v>
      </c>
      <c r="L199" s="2">
        <f>IF(ISERROR(VLOOKUP($F199,'Pay scales'!$B$3:$AB$61,L$1,1)),0,VLOOKUP($F199,'Pay scales'!$B$3:$AB$61,L$1,1))</f>
        <v>47989</v>
      </c>
      <c r="M199" s="2">
        <f>IF(ISERROR(VLOOKUP($F199,'Pay scales'!$B$3:$AB$61,M$1,1)),0,VLOOKUP($F199,'Pay scales'!$B$3:$AB$61,M$1,1))</f>
        <v>47514</v>
      </c>
      <c r="N199" s="2">
        <f>IF(ISERROR(VLOOKUP($F199,'Pay scales'!$B$3:$AB$61,N$1,1)),0,VLOOKUP($F199,'Pay scales'!$B$3:$AB$61,N$1,1))</f>
        <v>47044</v>
      </c>
      <c r="O199" s="2"/>
      <c r="P199" s="2"/>
      <c r="R199" s="20">
        <f t="shared" si="45"/>
        <v>11.59595</v>
      </c>
      <c r="S199" s="37">
        <f>R199/R$4</f>
        <v>4.5720870932635955E-4</v>
      </c>
      <c r="T199" s="38">
        <f t="shared" si="46"/>
        <v>23.865837418126642</v>
      </c>
      <c r="U199" s="38">
        <f t="shared" si="47"/>
        <v>23.865837418126642</v>
      </c>
      <c r="V199" s="38">
        <f t="shared" si="48"/>
        <v>23.455263997151572</v>
      </c>
      <c r="W199" s="38">
        <f t="shared" si="49"/>
        <v>22.82751643924648</v>
      </c>
      <c r="X199" s="38">
        <f t="shared" si="50"/>
        <v>22.379909112815973</v>
      </c>
      <c r="Y199" s="38">
        <f t="shared" si="51"/>
        <v>21.940988751862669</v>
      </c>
      <c r="Z199" s="38">
        <f t="shared" si="52"/>
        <v>21.723814614932646</v>
      </c>
      <c r="AA199" s="38">
        <f t="shared" si="53"/>
        <v>21.50892652154926</v>
      </c>
    </row>
    <row r="200" spans="1:27">
      <c r="A200" s="20">
        <v>8</v>
      </c>
      <c r="B200" s="2">
        <v>46392</v>
      </c>
      <c r="E200" s="20">
        <f>SUMIF(B:B,F200,A:A)</f>
        <v>0</v>
      </c>
      <c r="F200">
        <v>52814.576306249997</v>
      </c>
      <c r="G200" s="2">
        <f>IF(ISERROR(VLOOKUP($F200,'Pay scales'!$B$3:$AB$61,G$1,1)),0,VLOOKUP($F200,'Pay scales'!$B$3:$AB$61,G$1,1))</f>
        <v>52199</v>
      </c>
      <c r="H200" s="2">
        <f>IF(ISERROR(VLOOKUP($F200,'Pay scales'!$B$3:$AB$61,H$1,1)),0,VLOOKUP($F200,'Pay scales'!$B$3:$AB$61,H$1,1))</f>
        <v>52199</v>
      </c>
      <c r="I200" s="2">
        <f>IF(ISERROR(VLOOKUP($F200,'Pay scales'!$B$3:$AB$61,I$1,1)),0,VLOOKUP($F200,'Pay scales'!$B$3:$AB$61,I$1,1))</f>
        <v>51301</v>
      </c>
      <c r="J200" s="2">
        <f>IF(ISERROR(VLOOKUP($F200,'Pay scales'!$B$3:$AB$61,J$1,1)),0,VLOOKUP($F200,'Pay scales'!$B$3:$AB$61,J$1,1))</f>
        <v>49928</v>
      </c>
      <c r="K200" s="2">
        <f>IF(ISERROR(VLOOKUP($F200,'Pay scales'!$B$3:$AB$61,K$1,1)),0,VLOOKUP($F200,'Pay scales'!$B$3:$AB$61,K$1,1))</f>
        <v>48949</v>
      </c>
      <c r="L200" s="2">
        <f>IF(ISERROR(VLOOKUP($F200,'Pay scales'!$B$3:$AB$61,L$1,1)),0,VLOOKUP($F200,'Pay scales'!$B$3:$AB$61,L$1,1))</f>
        <v>47989</v>
      </c>
      <c r="M200" s="2">
        <f>IF(ISERROR(VLOOKUP($F200,'Pay scales'!$B$3:$AB$61,M$1,1)),0,VLOOKUP($F200,'Pay scales'!$B$3:$AB$61,M$1,1))</f>
        <v>47514</v>
      </c>
      <c r="N200" s="2">
        <f>IF(ISERROR(VLOOKUP($F200,'Pay scales'!$B$3:$AB$61,N$1,1)),0,VLOOKUP($F200,'Pay scales'!$B$3:$AB$61,N$1,1))</f>
        <v>47044</v>
      </c>
      <c r="O200" s="2"/>
      <c r="P200" s="2"/>
      <c r="R200" s="20">
        <f t="shared" si="45"/>
        <v>0</v>
      </c>
      <c r="S200" s="37">
        <f>R200/R$4</f>
        <v>0</v>
      </c>
      <c r="T200" s="38">
        <f t="shared" si="46"/>
        <v>0</v>
      </c>
      <c r="U200" s="38">
        <f t="shared" si="47"/>
        <v>0</v>
      </c>
      <c r="V200" s="38">
        <f t="shared" si="48"/>
        <v>0</v>
      </c>
      <c r="W200" s="38">
        <f t="shared" si="49"/>
        <v>0</v>
      </c>
      <c r="X200" s="38">
        <f t="shared" si="50"/>
        <v>0</v>
      </c>
      <c r="Y200" s="38">
        <f t="shared" si="51"/>
        <v>0</v>
      </c>
      <c r="Z200" s="38">
        <f t="shared" si="52"/>
        <v>0</v>
      </c>
      <c r="AA200" s="38">
        <f t="shared" si="53"/>
        <v>0</v>
      </c>
    </row>
    <row r="201" spans="1:27">
      <c r="A201" s="20">
        <v>5</v>
      </c>
      <c r="B201" s="2">
        <v>46662</v>
      </c>
      <c r="E201" s="20">
        <f>SUMIF(B:B,F201,A:A)</f>
        <v>1</v>
      </c>
      <c r="F201">
        <v>53217</v>
      </c>
      <c r="G201" s="2">
        <f>IF(ISERROR(VLOOKUP($F201,'Pay scales'!$B$3:$AB$61,G$1,1)),0,VLOOKUP($F201,'Pay scales'!$B$3:$AB$61,G$1,1))</f>
        <v>53213</v>
      </c>
      <c r="H201" s="2">
        <f>IF(ISERROR(VLOOKUP($F201,'Pay scales'!$B$3:$AB$61,H$1,1)),0,VLOOKUP($F201,'Pay scales'!$B$3:$AB$61,H$1,1))</f>
        <v>53213</v>
      </c>
      <c r="I201" s="2">
        <f>IF(ISERROR(VLOOKUP($F201,'Pay scales'!$B$3:$AB$61,I$1,1)),0,VLOOKUP($F201,'Pay scales'!$B$3:$AB$61,I$1,1))</f>
        <v>52298</v>
      </c>
      <c r="J201" s="2">
        <f>IF(ISERROR(VLOOKUP($F201,'Pay scales'!$B$3:$AB$61,J$1,1)),0,VLOOKUP($F201,'Pay scales'!$B$3:$AB$61,J$1,1))</f>
        <v>50898</v>
      </c>
      <c r="K201" s="2">
        <f>IF(ISERROR(VLOOKUP($F201,'Pay scales'!$B$3:$AB$61,K$1,1)),0,VLOOKUP($F201,'Pay scales'!$B$3:$AB$61,K$1,1))</f>
        <v>49900</v>
      </c>
      <c r="L201" s="2">
        <f>IF(ISERROR(VLOOKUP($F201,'Pay scales'!$B$3:$AB$61,L$1,1)),0,VLOOKUP($F201,'Pay scales'!$B$3:$AB$61,L$1,1))</f>
        <v>48922</v>
      </c>
      <c r="M201" s="2">
        <f>IF(ISERROR(VLOOKUP($F201,'Pay scales'!$B$3:$AB$61,M$1,1)),0,VLOOKUP($F201,'Pay scales'!$B$3:$AB$61,M$1,1))</f>
        <v>48438</v>
      </c>
      <c r="N201" s="2">
        <f>IF(ISERROR(VLOOKUP($F201,'Pay scales'!$B$3:$AB$61,N$1,1)),0,VLOOKUP($F201,'Pay scales'!$B$3:$AB$61,N$1,1))</f>
        <v>47958</v>
      </c>
      <c r="O201" s="2"/>
      <c r="P201" s="2"/>
      <c r="R201" s="20">
        <f t="shared" si="45"/>
        <v>1</v>
      </c>
      <c r="S201" s="37">
        <f>R201/R$4</f>
        <v>3.9428309825961615E-5</v>
      </c>
      <c r="T201" s="38">
        <f t="shared" si="46"/>
        <v>2.0980986507688955</v>
      </c>
      <c r="U201" s="38">
        <f t="shared" si="47"/>
        <v>2.0980986507688955</v>
      </c>
      <c r="V201" s="38">
        <f t="shared" si="48"/>
        <v>2.0620217472781404</v>
      </c>
      <c r="W201" s="38">
        <f t="shared" si="49"/>
        <v>2.0068221135217943</v>
      </c>
      <c r="X201" s="38">
        <f t="shared" si="50"/>
        <v>1.9674726603154846</v>
      </c>
      <c r="Y201" s="38">
        <f t="shared" si="51"/>
        <v>1.9289117733056942</v>
      </c>
      <c r="Z201" s="38">
        <f t="shared" si="52"/>
        <v>1.9098284713499287</v>
      </c>
      <c r="AA201" s="38">
        <f t="shared" si="53"/>
        <v>1.8909028826334671</v>
      </c>
    </row>
    <row r="202" spans="1:27">
      <c r="A202" s="39">
        <v>1</v>
      </c>
      <c r="B202" s="40">
        <v>46662</v>
      </c>
      <c r="E202" s="20">
        <f>SUMIF(B:B,F202,A:A)</f>
        <v>0</v>
      </c>
      <c r="F202">
        <v>53449</v>
      </c>
      <c r="G202" s="2">
        <f>IF(ISERROR(VLOOKUP($F202,'Pay scales'!$B$3:$AB$61,G$1,1)),0,VLOOKUP($F202,'Pay scales'!$B$3:$AB$61,G$1,1))</f>
        <v>53213</v>
      </c>
      <c r="H202" s="2">
        <f>IF(ISERROR(VLOOKUP($F202,'Pay scales'!$B$3:$AB$61,H$1,1)),0,VLOOKUP($F202,'Pay scales'!$B$3:$AB$61,H$1,1))</f>
        <v>53213</v>
      </c>
      <c r="I202" s="2">
        <f>IF(ISERROR(VLOOKUP($F202,'Pay scales'!$B$3:$AB$61,I$1,1)),0,VLOOKUP($F202,'Pay scales'!$B$3:$AB$61,I$1,1))</f>
        <v>52298</v>
      </c>
      <c r="J202" s="2">
        <f>IF(ISERROR(VLOOKUP($F202,'Pay scales'!$B$3:$AB$61,J$1,1)),0,VLOOKUP($F202,'Pay scales'!$B$3:$AB$61,J$1,1))</f>
        <v>50898</v>
      </c>
      <c r="K202" s="2">
        <f>IF(ISERROR(VLOOKUP($F202,'Pay scales'!$B$3:$AB$61,K$1,1)),0,VLOOKUP($F202,'Pay scales'!$B$3:$AB$61,K$1,1))</f>
        <v>49900</v>
      </c>
      <c r="L202" s="2">
        <f>IF(ISERROR(VLOOKUP($F202,'Pay scales'!$B$3:$AB$61,L$1,1)),0,VLOOKUP($F202,'Pay scales'!$B$3:$AB$61,L$1,1))</f>
        <v>48922</v>
      </c>
      <c r="M202" s="2">
        <f>IF(ISERROR(VLOOKUP($F202,'Pay scales'!$B$3:$AB$61,M$1,1)),0,VLOOKUP($F202,'Pay scales'!$B$3:$AB$61,M$1,1))</f>
        <v>48438</v>
      </c>
      <c r="N202" s="2">
        <f>IF(ISERROR(VLOOKUP($F202,'Pay scales'!$B$3:$AB$61,N$1,1)),0,VLOOKUP($F202,'Pay scales'!$B$3:$AB$61,N$1,1))</f>
        <v>47958</v>
      </c>
      <c r="O202" s="2"/>
      <c r="P202" s="2"/>
      <c r="R202" s="20">
        <f t="shared" si="45"/>
        <v>0</v>
      </c>
      <c r="S202" s="37">
        <f>R202/R$4</f>
        <v>0</v>
      </c>
      <c r="T202" s="38">
        <f t="shared" si="46"/>
        <v>0</v>
      </c>
      <c r="U202" s="38">
        <f t="shared" si="47"/>
        <v>0</v>
      </c>
      <c r="V202" s="38">
        <f t="shared" si="48"/>
        <v>0</v>
      </c>
      <c r="W202" s="38">
        <f t="shared" si="49"/>
        <v>0</v>
      </c>
      <c r="X202" s="38">
        <f t="shared" si="50"/>
        <v>0</v>
      </c>
      <c r="Y202" s="38">
        <f t="shared" si="51"/>
        <v>0</v>
      </c>
      <c r="Z202" s="38">
        <f t="shared" si="52"/>
        <v>0</v>
      </c>
      <c r="AA202" s="38">
        <f t="shared" si="53"/>
        <v>0</v>
      </c>
    </row>
    <row r="203" spans="1:27">
      <c r="A203" s="20">
        <v>3</v>
      </c>
      <c r="B203" s="2">
        <v>47352</v>
      </c>
      <c r="E203" s="20">
        <f>SUMIF(B:B,F203,A:A)</f>
        <v>0</v>
      </c>
      <c r="F203">
        <v>53671</v>
      </c>
      <c r="G203" s="2">
        <f>IF(ISERROR(VLOOKUP($F203,'Pay scales'!$B$3:$AB$61,G$1,1)),0,VLOOKUP($F203,'Pay scales'!$B$3:$AB$61,G$1,1))</f>
        <v>53213</v>
      </c>
      <c r="H203" s="2">
        <f>IF(ISERROR(VLOOKUP($F203,'Pay scales'!$B$3:$AB$61,H$1,1)),0,VLOOKUP($F203,'Pay scales'!$B$3:$AB$61,H$1,1))</f>
        <v>53213</v>
      </c>
      <c r="I203" s="2">
        <f>IF(ISERROR(VLOOKUP($F203,'Pay scales'!$B$3:$AB$61,I$1,1)),0,VLOOKUP($F203,'Pay scales'!$B$3:$AB$61,I$1,1))</f>
        <v>52298</v>
      </c>
      <c r="J203" s="2">
        <f>IF(ISERROR(VLOOKUP($F203,'Pay scales'!$B$3:$AB$61,J$1,1)),0,VLOOKUP($F203,'Pay scales'!$B$3:$AB$61,J$1,1))</f>
        <v>50898</v>
      </c>
      <c r="K203" s="2">
        <f>IF(ISERROR(VLOOKUP($F203,'Pay scales'!$B$3:$AB$61,K$1,1)),0,VLOOKUP($F203,'Pay scales'!$B$3:$AB$61,K$1,1))</f>
        <v>49900</v>
      </c>
      <c r="L203" s="2">
        <f>IF(ISERROR(VLOOKUP($F203,'Pay scales'!$B$3:$AB$61,L$1,1)),0,VLOOKUP($F203,'Pay scales'!$B$3:$AB$61,L$1,1))</f>
        <v>48922</v>
      </c>
      <c r="M203" s="2">
        <f>IF(ISERROR(VLOOKUP($F203,'Pay scales'!$B$3:$AB$61,M$1,1)),0,VLOOKUP($F203,'Pay scales'!$B$3:$AB$61,M$1,1))</f>
        <v>48438</v>
      </c>
      <c r="N203" s="2">
        <f>IF(ISERROR(VLOOKUP($F203,'Pay scales'!$B$3:$AB$61,N$1,1)),0,VLOOKUP($F203,'Pay scales'!$B$3:$AB$61,N$1,1))</f>
        <v>47958</v>
      </c>
      <c r="O203" s="2"/>
      <c r="P203" s="2"/>
      <c r="R203" s="20">
        <f t="shared" si="45"/>
        <v>0</v>
      </c>
      <c r="S203" s="37">
        <f>R203/R$4</f>
        <v>0</v>
      </c>
      <c r="T203" s="38">
        <f t="shared" si="46"/>
        <v>0</v>
      </c>
      <c r="U203" s="38">
        <f t="shared" si="47"/>
        <v>0</v>
      </c>
      <c r="V203" s="38">
        <f t="shared" si="48"/>
        <v>0</v>
      </c>
      <c r="W203" s="38">
        <f t="shared" si="49"/>
        <v>0</v>
      </c>
      <c r="X203" s="38">
        <f t="shared" si="50"/>
        <v>0</v>
      </c>
      <c r="Y203" s="38">
        <f t="shared" si="51"/>
        <v>0</v>
      </c>
      <c r="Z203" s="38">
        <f t="shared" si="52"/>
        <v>0</v>
      </c>
      <c r="AA203" s="38">
        <f t="shared" si="53"/>
        <v>0</v>
      </c>
    </row>
    <row r="204" spans="1:27">
      <c r="A204" s="20">
        <v>0</v>
      </c>
      <c r="B204" s="2">
        <v>47665</v>
      </c>
      <c r="E204" s="20">
        <f>SUMIF(B:B,F204,A:A)</f>
        <v>0</v>
      </c>
      <c r="F204">
        <v>53854.830150000002</v>
      </c>
      <c r="G204" s="2">
        <f>IF(ISERROR(VLOOKUP($F204,'Pay scales'!$B$3:$AB$61,G$1,1)),0,VLOOKUP($F204,'Pay scales'!$B$3:$AB$61,G$1,1))</f>
        <v>53213</v>
      </c>
      <c r="H204" s="2">
        <f>IF(ISERROR(VLOOKUP($F204,'Pay scales'!$B$3:$AB$61,H$1,1)),0,VLOOKUP($F204,'Pay scales'!$B$3:$AB$61,H$1,1))</f>
        <v>53213</v>
      </c>
      <c r="I204" s="2">
        <f>IF(ISERROR(VLOOKUP($F204,'Pay scales'!$B$3:$AB$61,I$1,1)),0,VLOOKUP($F204,'Pay scales'!$B$3:$AB$61,I$1,1))</f>
        <v>52298</v>
      </c>
      <c r="J204" s="2">
        <f>IF(ISERROR(VLOOKUP($F204,'Pay scales'!$B$3:$AB$61,J$1,1)),0,VLOOKUP($F204,'Pay scales'!$B$3:$AB$61,J$1,1))</f>
        <v>50898</v>
      </c>
      <c r="K204" s="2">
        <f>IF(ISERROR(VLOOKUP($F204,'Pay scales'!$B$3:$AB$61,K$1,1)),0,VLOOKUP($F204,'Pay scales'!$B$3:$AB$61,K$1,1))</f>
        <v>49900</v>
      </c>
      <c r="L204" s="2">
        <f>IF(ISERROR(VLOOKUP($F204,'Pay scales'!$B$3:$AB$61,L$1,1)),0,VLOOKUP($F204,'Pay scales'!$B$3:$AB$61,L$1,1))</f>
        <v>48922</v>
      </c>
      <c r="M204" s="2">
        <f>IF(ISERROR(VLOOKUP($F204,'Pay scales'!$B$3:$AB$61,M$1,1)),0,VLOOKUP($F204,'Pay scales'!$B$3:$AB$61,M$1,1))</f>
        <v>48438</v>
      </c>
      <c r="N204" s="2">
        <f>IF(ISERROR(VLOOKUP($F204,'Pay scales'!$B$3:$AB$61,N$1,1)),0,VLOOKUP($F204,'Pay scales'!$B$3:$AB$61,N$1,1))</f>
        <v>47958</v>
      </c>
      <c r="O204" s="2"/>
      <c r="P204" s="2"/>
      <c r="R204" s="20">
        <f t="shared" si="45"/>
        <v>0</v>
      </c>
      <c r="S204" s="37">
        <f>R204/R$4</f>
        <v>0</v>
      </c>
      <c r="T204" s="38">
        <f t="shared" si="46"/>
        <v>0</v>
      </c>
      <c r="U204" s="38">
        <f t="shared" si="47"/>
        <v>0</v>
      </c>
      <c r="V204" s="38">
        <f t="shared" si="48"/>
        <v>0</v>
      </c>
      <c r="W204" s="38">
        <f t="shared" si="49"/>
        <v>0</v>
      </c>
      <c r="X204" s="38">
        <f t="shared" si="50"/>
        <v>0</v>
      </c>
      <c r="Y204" s="38">
        <f t="shared" si="51"/>
        <v>0</v>
      </c>
      <c r="Z204" s="38">
        <f t="shared" si="52"/>
        <v>0</v>
      </c>
      <c r="AA204" s="38">
        <f t="shared" si="53"/>
        <v>0</v>
      </c>
    </row>
    <row r="205" spans="1:27">
      <c r="A205" s="39">
        <v>2</v>
      </c>
      <c r="B205" s="40">
        <v>47665</v>
      </c>
      <c r="E205" s="20">
        <f>SUMIF(B:B,F205,A:A)</f>
        <v>1</v>
      </c>
      <c r="F205">
        <v>54091</v>
      </c>
      <c r="G205" s="2">
        <f>IF(ISERROR(VLOOKUP($F205,'Pay scales'!$B$3:$AB$61,G$1,1)),0,VLOOKUP($F205,'Pay scales'!$B$3:$AB$61,G$1,1))</f>
        <v>53213</v>
      </c>
      <c r="H205" s="2">
        <f>IF(ISERROR(VLOOKUP($F205,'Pay scales'!$B$3:$AB$61,H$1,1)),0,VLOOKUP($F205,'Pay scales'!$B$3:$AB$61,H$1,1))</f>
        <v>53213</v>
      </c>
      <c r="I205" s="2">
        <f>IF(ISERROR(VLOOKUP($F205,'Pay scales'!$B$3:$AB$61,I$1,1)),0,VLOOKUP($F205,'Pay scales'!$B$3:$AB$61,I$1,1))</f>
        <v>52298</v>
      </c>
      <c r="J205" s="2">
        <f>IF(ISERROR(VLOOKUP($F205,'Pay scales'!$B$3:$AB$61,J$1,1)),0,VLOOKUP($F205,'Pay scales'!$B$3:$AB$61,J$1,1))</f>
        <v>50898</v>
      </c>
      <c r="K205" s="2">
        <f>IF(ISERROR(VLOOKUP($F205,'Pay scales'!$B$3:$AB$61,K$1,1)),0,VLOOKUP($F205,'Pay scales'!$B$3:$AB$61,K$1,1))</f>
        <v>49900</v>
      </c>
      <c r="L205" s="2">
        <f>IF(ISERROR(VLOOKUP($F205,'Pay scales'!$B$3:$AB$61,L$1,1)),0,VLOOKUP($F205,'Pay scales'!$B$3:$AB$61,L$1,1))</f>
        <v>48922</v>
      </c>
      <c r="M205" s="2">
        <f>IF(ISERROR(VLOOKUP($F205,'Pay scales'!$B$3:$AB$61,M$1,1)),0,VLOOKUP($F205,'Pay scales'!$B$3:$AB$61,M$1,1))</f>
        <v>48438</v>
      </c>
      <c r="N205" s="2">
        <f>IF(ISERROR(VLOOKUP($F205,'Pay scales'!$B$3:$AB$61,N$1,1)),0,VLOOKUP($F205,'Pay scales'!$B$3:$AB$61,N$1,1))</f>
        <v>47958</v>
      </c>
      <c r="O205" s="2"/>
      <c r="P205" s="2"/>
      <c r="R205" s="20">
        <f t="shared" si="45"/>
        <v>1</v>
      </c>
      <c r="S205" s="37">
        <f>R205/R$4</f>
        <v>3.9428309825961615E-5</v>
      </c>
      <c r="T205" s="38">
        <f t="shared" si="46"/>
        <v>2.0980986507688955</v>
      </c>
      <c r="U205" s="38">
        <f t="shared" si="47"/>
        <v>2.0980986507688955</v>
      </c>
      <c r="V205" s="38">
        <f t="shared" si="48"/>
        <v>2.0620217472781404</v>
      </c>
      <c r="W205" s="38">
        <f t="shared" si="49"/>
        <v>2.0068221135217943</v>
      </c>
      <c r="X205" s="38">
        <f t="shared" si="50"/>
        <v>1.9674726603154846</v>
      </c>
      <c r="Y205" s="38">
        <f t="shared" si="51"/>
        <v>1.9289117733056942</v>
      </c>
      <c r="Z205" s="38">
        <f t="shared" si="52"/>
        <v>1.9098284713499287</v>
      </c>
      <c r="AA205" s="38">
        <f t="shared" si="53"/>
        <v>1.8909028826334671</v>
      </c>
    </row>
    <row r="206" spans="1:27">
      <c r="A206" s="39">
        <v>4</v>
      </c>
      <c r="B206" s="40">
        <v>48684</v>
      </c>
      <c r="E206" s="20">
        <f>SUMIF(B:B,F206,A:A)</f>
        <v>0</v>
      </c>
      <c r="F206">
        <v>54355</v>
      </c>
      <c r="G206" s="2">
        <f>IF(ISERROR(VLOOKUP($F206,'Pay scales'!$B$3:$AB$61,G$1,1)),0,VLOOKUP($F206,'Pay scales'!$B$3:$AB$61,G$1,1))</f>
        <v>54220</v>
      </c>
      <c r="H206" s="2">
        <f>IF(ISERROR(VLOOKUP($F206,'Pay scales'!$B$3:$AB$61,H$1,1)),0,VLOOKUP($F206,'Pay scales'!$B$3:$AB$61,H$1,1))</f>
        <v>54220</v>
      </c>
      <c r="I206" s="2">
        <f>IF(ISERROR(VLOOKUP($F206,'Pay scales'!$B$3:$AB$61,I$1,1)),0,VLOOKUP($F206,'Pay scales'!$B$3:$AB$61,I$1,1))</f>
        <v>53287</v>
      </c>
      <c r="J206" s="2">
        <f>IF(ISERROR(VLOOKUP($F206,'Pay scales'!$B$3:$AB$61,J$1,1)),0,VLOOKUP($F206,'Pay scales'!$B$3:$AB$61,J$1,1))</f>
        <v>51861</v>
      </c>
      <c r="K206" s="2">
        <f>IF(ISERROR(VLOOKUP($F206,'Pay scales'!$B$3:$AB$61,K$1,1)),0,VLOOKUP($F206,'Pay scales'!$B$3:$AB$61,K$1,1))</f>
        <v>50844</v>
      </c>
      <c r="L206" s="2">
        <f>IF(ISERROR(VLOOKUP($F206,'Pay scales'!$B$3:$AB$61,L$1,1)),0,VLOOKUP($F206,'Pay scales'!$B$3:$AB$61,L$1,1))</f>
        <v>49847</v>
      </c>
      <c r="M206" s="2">
        <f>IF(ISERROR(VLOOKUP($F206,'Pay scales'!$B$3:$AB$61,M$1,1)),0,VLOOKUP($F206,'Pay scales'!$B$3:$AB$61,M$1,1))</f>
        <v>49353</v>
      </c>
      <c r="N206" s="2">
        <f>IF(ISERROR(VLOOKUP($F206,'Pay scales'!$B$3:$AB$61,N$1,1)),0,VLOOKUP($F206,'Pay scales'!$B$3:$AB$61,N$1,1))</f>
        <v>48864</v>
      </c>
      <c r="O206" s="2"/>
      <c r="P206" s="2"/>
      <c r="R206" s="20">
        <f t="shared" ref="R206:R237" si="54">IF(N206=0,0,E206)</f>
        <v>0</v>
      </c>
      <c r="S206" s="37">
        <f>R206/R$4</f>
        <v>0</v>
      </c>
      <c r="T206" s="38">
        <f t="shared" ref="T206:T237" si="55">$S206*G206</f>
        <v>0</v>
      </c>
      <c r="U206" s="38">
        <f t="shared" ref="U206:U237" si="56">$S206*H206</f>
        <v>0</v>
      </c>
      <c r="V206" s="38">
        <f t="shared" ref="V206:V237" si="57">$S206*I206</f>
        <v>0</v>
      </c>
      <c r="W206" s="38">
        <f t="shared" ref="W206:W237" si="58">$S206*J206</f>
        <v>0</v>
      </c>
      <c r="X206" s="38">
        <f t="shared" ref="X206:X237" si="59">$S206*K206</f>
        <v>0</v>
      </c>
      <c r="Y206" s="38">
        <f t="shared" ref="Y206:Y237" si="60">$S206*L206</f>
        <v>0</v>
      </c>
      <c r="Z206" s="38">
        <f t="shared" ref="Z206:Z237" si="61">$S206*M206</f>
        <v>0</v>
      </c>
      <c r="AA206" s="38">
        <f t="shared" ref="AA206:AA237" si="62">$S206*N206</f>
        <v>0</v>
      </c>
    </row>
    <row r="207" spans="1:27">
      <c r="A207" s="20">
        <v>0</v>
      </c>
      <c r="B207" s="2">
        <v>48690</v>
      </c>
      <c r="E207" s="20">
        <f>SUMIF(B:B,F207,A:A)</f>
        <v>0</v>
      </c>
      <c r="F207">
        <v>54678</v>
      </c>
      <c r="G207" s="2">
        <f>IF(ISERROR(VLOOKUP($F207,'Pay scales'!$B$3:$AB$61,G$1,1)),0,VLOOKUP($F207,'Pay scales'!$B$3:$AB$61,G$1,1))</f>
        <v>54220</v>
      </c>
      <c r="H207" s="2">
        <f>IF(ISERROR(VLOOKUP($F207,'Pay scales'!$B$3:$AB$61,H$1,1)),0,VLOOKUP($F207,'Pay scales'!$B$3:$AB$61,H$1,1))</f>
        <v>54220</v>
      </c>
      <c r="I207" s="2">
        <f>IF(ISERROR(VLOOKUP($F207,'Pay scales'!$B$3:$AB$61,I$1,1)),0,VLOOKUP($F207,'Pay scales'!$B$3:$AB$61,I$1,1))</f>
        <v>53287</v>
      </c>
      <c r="J207" s="2">
        <f>IF(ISERROR(VLOOKUP($F207,'Pay scales'!$B$3:$AB$61,J$1,1)),0,VLOOKUP($F207,'Pay scales'!$B$3:$AB$61,J$1,1))</f>
        <v>51861</v>
      </c>
      <c r="K207" s="2">
        <f>IF(ISERROR(VLOOKUP($F207,'Pay scales'!$B$3:$AB$61,K$1,1)),0,VLOOKUP($F207,'Pay scales'!$B$3:$AB$61,K$1,1))</f>
        <v>50844</v>
      </c>
      <c r="L207" s="2">
        <f>IF(ISERROR(VLOOKUP($F207,'Pay scales'!$B$3:$AB$61,L$1,1)),0,VLOOKUP($F207,'Pay scales'!$B$3:$AB$61,L$1,1))</f>
        <v>49847</v>
      </c>
      <c r="M207" s="2">
        <f>IF(ISERROR(VLOOKUP($F207,'Pay scales'!$B$3:$AB$61,M$1,1)),0,VLOOKUP($F207,'Pay scales'!$B$3:$AB$61,M$1,1))</f>
        <v>49353</v>
      </c>
      <c r="N207" s="2">
        <f>IF(ISERROR(VLOOKUP($F207,'Pay scales'!$B$3:$AB$61,N$1,1)),0,VLOOKUP($F207,'Pay scales'!$B$3:$AB$61,N$1,1))</f>
        <v>48864</v>
      </c>
      <c r="O207" s="2"/>
      <c r="P207" s="2"/>
      <c r="R207" s="20">
        <f t="shared" si="54"/>
        <v>0</v>
      </c>
      <c r="S207" s="37">
        <f>R207/R$4</f>
        <v>0</v>
      </c>
      <c r="T207" s="38">
        <f t="shared" si="55"/>
        <v>0</v>
      </c>
      <c r="U207" s="38">
        <f t="shared" si="56"/>
        <v>0</v>
      </c>
      <c r="V207" s="38">
        <f t="shared" si="57"/>
        <v>0</v>
      </c>
      <c r="W207" s="38">
        <f t="shared" si="58"/>
        <v>0</v>
      </c>
      <c r="X207" s="38">
        <f t="shared" si="59"/>
        <v>0</v>
      </c>
      <c r="Y207" s="38">
        <f t="shared" si="60"/>
        <v>0</v>
      </c>
      <c r="Z207" s="38">
        <f t="shared" si="61"/>
        <v>0</v>
      </c>
      <c r="AA207" s="38">
        <f t="shared" si="62"/>
        <v>0</v>
      </c>
    </row>
    <row r="208" spans="1:27">
      <c r="A208" s="20">
        <v>1</v>
      </c>
      <c r="B208" s="2">
        <v>49428</v>
      </c>
      <c r="E208" s="20">
        <f>SUMIF(B:B,F208,A:A)</f>
        <v>1</v>
      </c>
      <c r="F208">
        <v>54901.356881250002</v>
      </c>
      <c r="G208" s="2">
        <f>IF(ISERROR(VLOOKUP($F208,'Pay scales'!$B$3:$AB$61,G$1,1)),0,VLOOKUP($F208,'Pay scales'!$B$3:$AB$61,G$1,1))</f>
        <v>54220</v>
      </c>
      <c r="H208" s="2">
        <f>IF(ISERROR(VLOOKUP($F208,'Pay scales'!$B$3:$AB$61,H$1,1)),0,VLOOKUP($F208,'Pay scales'!$B$3:$AB$61,H$1,1))</f>
        <v>54220</v>
      </c>
      <c r="I208" s="2">
        <f>IF(ISERROR(VLOOKUP($F208,'Pay scales'!$B$3:$AB$61,I$1,1)),0,VLOOKUP($F208,'Pay scales'!$B$3:$AB$61,I$1,1))</f>
        <v>53287</v>
      </c>
      <c r="J208" s="2">
        <f>IF(ISERROR(VLOOKUP($F208,'Pay scales'!$B$3:$AB$61,J$1,1)),0,VLOOKUP($F208,'Pay scales'!$B$3:$AB$61,J$1,1))</f>
        <v>51861</v>
      </c>
      <c r="K208" s="2">
        <f>IF(ISERROR(VLOOKUP($F208,'Pay scales'!$B$3:$AB$61,K$1,1)),0,VLOOKUP($F208,'Pay scales'!$B$3:$AB$61,K$1,1))</f>
        <v>50844</v>
      </c>
      <c r="L208" s="2">
        <f>IF(ISERROR(VLOOKUP($F208,'Pay scales'!$B$3:$AB$61,L$1,1)),0,VLOOKUP($F208,'Pay scales'!$B$3:$AB$61,L$1,1))</f>
        <v>49847</v>
      </c>
      <c r="M208" s="2">
        <f>IF(ISERROR(VLOOKUP($F208,'Pay scales'!$B$3:$AB$61,M$1,1)),0,VLOOKUP($F208,'Pay scales'!$B$3:$AB$61,M$1,1))</f>
        <v>49353</v>
      </c>
      <c r="N208" s="2">
        <f>IF(ISERROR(VLOOKUP($F208,'Pay scales'!$B$3:$AB$61,N$1,1)),0,VLOOKUP($F208,'Pay scales'!$B$3:$AB$61,N$1,1))</f>
        <v>48864</v>
      </c>
      <c r="O208" s="2"/>
      <c r="P208" s="2"/>
      <c r="R208" s="20">
        <f t="shared" si="54"/>
        <v>1</v>
      </c>
      <c r="S208" s="37">
        <f>R208/R$4</f>
        <v>3.9428309825961615E-5</v>
      </c>
      <c r="T208" s="38">
        <f t="shared" si="55"/>
        <v>2.1378029587636389</v>
      </c>
      <c r="U208" s="38">
        <f t="shared" si="56"/>
        <v>2.1378029587636389</v>
      </c>
      <c r="V208" s="38">
        <f t="shared" si="57"/>
        <v>2.1010163456960167</v>
      </c>
      <c r="W208" s="38">
        <f t="shared" si="58"/>
        <v>2.0447915758841955</v>
      </c>
      <c r="X208" s="38">
        <f t="shared" si="59"/>
        <v>2.0046929847911925</v>
      </c>
      <c r="Y208" s="38">
        <f t="shared" si="60"/>
        <v>1.9653829598947086</v>
      </c>
      <c r="Z208" s="38">
        <f t="shared" si="61"/>
        <v>1.9459053748406836</v>
      </c>
      <c r="AA208" s="38">
        <f t="shared" si="62"/>
        <v>1.9266249313357884</v>
      </c>
    </row>
    <row r="209" spans="1:27">
      <c r="A209" s="20">
        <v>1</v>
      </c>
      <c r="B209" s="2">
        <v>49718</v>
      </c>
      <c r="E209" s="20">
        <f>SUMIF(B:B,F209,A:A)</f>
        <v>0</v>
      </c>
      <c r="F209">
        <v>55170</v>
      </c>
      <c r="G209" s="2">
        <f>IF(ISERROR(VLOOKUP($F209,'Pay scales'!$B$3:$AB$61,G$1,1)),0,VLOOKUP($F209,'Pay scales'!$B$3:$AB$61,G$1,1))</f>
        <v>54220</v>
      </c>
      <c r="H209" s="2">
        <f>IF(ISERROR(VLOOKUP($F209,'Pay scales'!$B$3:$AB$61,H$1,1)),0,VLOOKUP($F209,'Pay scales'!$B$3:$AB$61,H$1,1))</f>
        <v>54220</v>
      </c>
      <c r="I209" s="2">
        <f>IF(ISERROR(VLOOKUP($F209,'Pay scales'!$B$3:$AB$61,I$1,1)),0,VLOOKUP($F209,'Pay scales'!$B$3:$AB$61,I$1,1))</f>
        <v>53287</v>
      </c>
      <c r="J209" s="2">
        <f>IF(ISERROR(VLOOKUP($F209,'Pay scales'!$B$3:$AB$61,J$1,1)),0,VLOOKUP($F209,'Pay scales'!$B$3:$AB$61,J$1,1))</f>
        <v>51861</v>
      </c>
      <c r="K209" s="2">
        <f>IF(ISERROR(VLOOKUP($F209,'Pay scales'!$B$3:$AB$61,K$1,1)),0,VLOOKUP($F209,'Pay scales'!$B$3:$AB$61,K$1,1))</f>
        <v>50844</v>
      </c>
      <c r="L209" s="2">
        <f>IF(ISERROR(VLOOKUP($F209,'Pay scales'!$B$3:$AB$61,L$1,1)),0,VLOOKUP($F209,'Pay scales'!$B$3:$AB$61,L$1,1))</f>
        <v>49847</v>
      </c>
      <c r="M209" s="2">
        <f>IF(ISERROR(VLOOKUP($F209,'Pay scales'!$B$3:$AB$61,M$1,1)),0,VLOOKUP($F209,'Pay scales'!$B$3:$AB$61,M$1,1))</f>
        <v>49353</v>
      </c>
      <c r="N209" s="2">
        <f>IF(ISERROR(VLOOKUP($F209,'Pay scales'!$B$3:$AB$61,N$1,1)),0,VLOOKUP($F209,'Pay scales'!$B$3:$AB$61,N$1,1))</f>
        <v>48864</v>
      </c>
      <c r="O209" s="2"/>
      <c r="P209" s="2"/>
      <c r="R209" s="20">
        <f t="shared" si="54"/>
        <v>0</v>
      </c>
      <c r="S209" s="37">
        <f>R209/R$4</f>
        <v>0</v>
      </c>
      <c r="T209" s="38">
        <f t="shared" si="55"/>
        <v>0</v>
      </c>
      <c r="U209" s="38">
        <f t="shared" si="56"/>
        <v>0</v>
      </c>
      <c r="V209" s="38">
        <f t="shared" si="57"/>
        <v>0</v>
      </c>
      <c r="W209" s="38">
        <f t="shared" si="58"/>
        <v>0</v>
      </c>
      <c r="X209" s="38">
        <f t="shared" si="59"/>
        <v>0</v>
      </c>
      <c r="Y209" s="38">
        <f t="shared" si="60"/>
        <v>0</v>
      </c>
      <c r="Z209" s="38">
        <f t="shared" si="61"/>
        <v>0</v>
      </c>
      <c r="AA209" s="38">
        <f t="shared" si="62"/>
        <v>0</v>
      </c>
    </row>
    <row r="210" spans="1:27">
      <c r="A210" s="39">
        <v>3.7162199999999999</v>
      </c>
      <c r="B210" s="40">
        <v>49738</v>
      </c>
      <c r="E210" s="20">
        <f>SUMIF(B:B,F210,A:A)</f>
        <v>3</v>
      </c>
      <c r="F210">
        <v>55204</v>
      </c>
      <c r="G210" s="2">
        <f>IF(ISERROR(VLOOKUP($F210,'Pay scales'!$B$3:$AB$61,G$1,1)),0,VLOOKUP($F210,'Pay scales'!$B$3:$AB$61,G$1,1))</f>
        <v>54220</v>
      </c>
      <c r="H210" s="2">
        <f>IF(ISERROR(VLOOKUP($F210,'Pay scales'!$B$3:$AB$61,H$1,1)),0,VLOOKUP($F210,'Pay scales'!$B$3:$AB$61,H$1,1))</f>
        <v>54220</v>
      </c>
      <c r="I210" s="2">
        <f>IF(ISERROR(VLOOKUP($F210,'Pay scales'!$B$3:$AB$61,I$1,1)),0,VLOOKUP($F210,'Pay scales'!$B$3:$AB$61,I$1,1))</f>
        <v>53287</v>
      </c>
      <c r="J210" s="2">
        <f>IF(ISERROR(VLOOKUP($F210,'Pay scales'!$B$3:$AB$61,J$1,1)),0,VLOOKUP($F210,'Pay scales'!$B$3:$AB$61,J$1,1))</f>
        <v>51861</v>
      </c>
      <c r="K210" s="2">
        <f>IF(ISERROR(VLOOKUP($F210,'Pay scales'!$B$3:$AB$61,K$1,1)),0,VLOOKUP($F210,'Pay scales'!$B$3:$AB$61,K$1,1))</f>
        <v>50844</v>
      </c>
      <c r="L210" s="2">
        <f>IF(ISERROR(VLOOKUP($F210,'Pay scales'!$B$3:$AB$61,L$1,1)),0,VLOOKUP($F210,'Pay scales'!$B$3:$AB$61,L$1,1))</f>
        <v>49847</v>
      </c>
      <c r="M210" s="2">
        <f>IF(ISERROR(VLOOKUP($F210,'Pay scales'!$B$3:$AB$61,M$1,1)),0,VLOOKUP($F210,'Pay scales'!$B$3:$AB$61,M$1,1))</f>
        <v>49353</v>
      </c>
      <c r="N210" s="2">
        <f>IF(ISERROR(VLOOKUP($F210,'Pay scales'!$B$3:$AB$61,N$1,1)),0,VLOOKUP($F210,'Pay scales'!$B$3:$AB$61,N$1,1))</f>
        <v>48864</v>
      </c>
      <c r="O210" s="2"/>
      <c r="P210" s="2"/>
      <c r="R210" s="20">
        <f t="shared" si="54"/>
        <v>3</v>
      </c>
      <c r="S210" s="37">
        <f>R210/R$4</f>
        <v>1.1828492947788483E-4</v>
      </c>
      <c r="T210" s="38">
        <f t="shared" si="55"/>
        <v>6.4134088762909158</v>
      </c>
      <c r="U210" s="38">
        <f t="shared" si="56"/>
        <v>6.4134088762909158</v>
      </c>
      <c r="V210" s="38">
        <f t="shared" si="57"/>
        <v>6.3030490370880488</v>
      </c>
      <c r="W210" s="38">
        <f t="shared" si="58"/>
        <v>6.1343747276525855</v>
      </c>
      <c r="X210" s="38">
        <f t="shared" si="59"/>
        <v>6.0140789543735762</v>
      </c>
      <c r="Y210" s="38">
        <f t="shared" si="60"/>
        <v>5.8961488796841248</v>
      </c>
      <c r="Z210" s="38">
        <f t="shared" si="61"/>
        <v>5.8377161245220499</v>
      </c>
      <c r="AA210" s="38">
        <f t="shared" si="62"/>
        <v>5.7798747940073643</v>
      </c>
    </row>
    <row r="211" spans="1:27">
      <c r="A211" s="20">
        <v>0.41</v>
      </c>
      <c r="B211" s="2">
        <v>49840</v>
      </c>
      <c r="E211" s="20">
        <f>SUMIF(B:B,F211,A:A)</f>
        <v>0</v>
      </c>
      <c r="F211">
        <v>55678</v>
      </c>
      <c r="G211" s="2">
        <f>IF(ISERROR(VLOOKUP($F211,'Pay scales'!$B$3:$AB$61,G$1,1)),0,VLOOKUP($F211,'Pay scales'!$B$3:$AB$61,G$1,1))</f>
        <v>55243</v>
      </c>
      <c r="H211" s="2">
        <f>IF(ISERROR(VLOOKUP($F211,'Pay scales'!$B$3:$AB$61,H$1,1)),0,VLOOKUP($F211,'Pay scales'!$B$3:$AB$61,H$1,1))</f>
        <v>55243</v>
      </c>
      <c r="I211" s="2">
        <f>IF(ISERROR(VLOOKUP($F211,'Pay scales'!$B$3:$AB$61,I$1,1)),0,VLOOKUP($F211,'Pay scales'!$B$3:$AB$61,I$1,1))</f>
        <v>54293</v>
      </c>
      <c r="J211" s="2">
        <f>IF(ISERROR(VLOOKUP($F211,'Pay scales'!$B$3:$AB$61,J$1,1)),0,VLOOKUP($F211,'Pay scales'!$B$3:$AB$61,J$1,1))</f>
        <v>52840</v>
      </c>
      <c r="K211" s="2">
        <f>IF(ISERROR(VLOOKUP($F211,'Pay scales'!$B$3:$AB$61,K$1,1)),0,VLOOKUP($F211,'Pay scales'!$B$3:$AB$61,K$1,1))</f>
        <v>51804</v>
      </c>
      <c r="L211" s="2">
        <f>IF(ISERROR(VLOOKUP($F211,'Pay scales'!$B$3:$AB$61,L$1,1)),0,VLOOKUP($F211,'Pay scales'!$B$3:$AB$61,L$1,1))</f>
        <v>50788</v>
      </c>
      <c r="M211" s="2">
        <f>IF(ISERROR(VLOOKUP($F211,'Pay scales'!$B$3:$AB$61,M$1,1)),0,VLOOKUP($F211,'Pay scales'!$B$3:$AB$61,M$1,1))</f>
        <v>50285</v>
      </c>
      <c r="N211" s="2">
        <f>IF(ISERROR(VLOOKUP($F211,'Pay scales'!$B$3:$AB$61,N$1,1)),0,VLOOKUP($F211,'Pay scales'!$B$3:$AB$61,N$1,1))</f>
        <v>49787</v>
      </c>
      <c r="O211" s="2"/>
      <c r="P211" s="2"/>
      <c r="R211" s="20">
        <f t="shared" si="54"/>
        <v>0</v>
      </c>
      <c r="S211" s="37">
        <f>R211/R$4</f>
        <v>0</v>
      </c>
      <c r="T211" s="38">
        <f t="shared" si="55"/>
        <v>0</v>
      </c>
      <c r="U211" s="38">
        <f t="shared" si="56"/>
        <v>0</v>
      </c>
      <c r="V211" s="38">
        <f t="shared" si="57"/>
        <v>0</v>
      </c>
      <c r="W211" s="38">
        <f t="shared" si="58"/>
        <v>0</v>
      </c>
      <c r="X211" s="38">
        <f t="shared" si="59"/>
        <v>0</v>
      </c>
      <c r="Y211" s="38">
        <f t="shared" si="60"/>
        <v>0</v>
      </c>
      <c r="Z211" s="38">
        <f t="shared" si="61"/>
        <v>0</v>
      </c>
      <c r="AA211" s="38">
        <f t="shared" si="62"/>
        <v>0</v>
      </c>
    </row>
    <row r="212" spans="1:27">
      <c r="A212" s="20">
        <v>2</v>
      </c>
      <c r="B212" s="2">
        <v>50451</v>
      </c>
      <c r="E212" s="20">
        <f>SUMIF(B:B,F212,A:A)</f>
        <v>0</v>
      </c>
      <c r="F212">
        <v>55941.610724999999</v>
      </c>
      <c r="G212" s="2">
        <f>IF(ISERROR(VLOOKUP($F212,'Pay scales'!$B$3:$AB$61,G$1,1)),0,VLOOKUP($F212,'Pay scales'!$B$3:$AB$61,G$1,1))</f>
        <v>55243</v>
      </c>
      <c r="H212" s="2">
        <f>IF(ISERROR(VLOOKUP($F212,'Pay scales'!$B$3:$AB$61,H$1,1)),0,VLOOKUP($F212,'Pay scales'!$B$3:$AB$61,H$1,1))</f>
        <v>55243</v>
      </c>
      <c r="I212" s="2">
        <f>IF(ISERROR(VLOOKUP($F212,'Pay scales'!$B$3:$AB$61,I$1,1)),0,VLOOKUP($F212,'Pay scales'!$B$3:$AB$61,I$1,1))</f>
        <v>54293</v>
      </c>
      <c r="J212" s="2">
        <f>IF(ISERROR(VLOOKUP($F212,'Pay scales'!$B$3:$AB$61,J$1,1)),0,VLOOKUP($F212,'Pay scales'!$B$3:$AB$61,J$1,1))</f>
        <v>52840</v>
      </c>
      <c r="K212" s="2">
        <f>IF(ISERROR(VLOOKUP($F212,'Pay scales'!$B$3:$AB$61,K$1,1)),0,VLOOKUP($F212,'Pay scales'!$B$3:$AB$61,K$1,1))</f>
        <v>51804</v>
      </c>
      <c r="L212" s="2">
        <f>IF(ISERROR(VLOOKUP($F212,'Pay scales'!$B$3:$AB$61,L$1,1)),0,VLOOKUP($F212,'Pay scales'!$B$3:$AB$61,L$1,1))</f>
        <v>50788</v>
      </c>
      <c r="M212" s="2">
        <f>IF(ISERROR(VLOOKUP($F212,'Pay scales'!$B$3:$AB$61,M$1,1)),0,VLOOKUP($F212,'Pay scales'!$B$3:$AB$61,M$1,1))</f>
        <v>50285</v>
      </c>
      <c r="N212" s="2">
        <f>IF(ISERROR(VLOOKUP($F212,'Pay scales'!$B$3:$AB$61,N$1,1)),0,VLOOKUP($F212,'Pay scales'!$B$3:$AB$61,N$1,1))</f>
        <v>49787</v>
      </c>
      <c r="O212" s="2"/>
      <c r="P212" s="2"/>
      <c r="R212" s="20">
        <f t="shared" si="54"/>
        <v>0</v>
      </c>
      <c r="S212" s="37">
        <f>R212/R$4</f>
        <v>0</v>
      </c>
      <c r="T212" s="38">
        <f t="shared" si="55"/>
        <v>0</v>
      </c>
      <c r="U212" s="38">
        <f t="shared" si="56"/>
        <v>0</v>
      </c>
      <c r="V212" s="38">
        <f t="shared" si="57"/>
        <v>0</v>
      </c>
      <c r="W212" s="38">
        <f t="shared" si="58"/>
        <v>0</v>
      </c>
      <c r="X212" s="38">
        <f t="shared" si="59"/>
        <v>0</v>
      </c>
      <c r="Y212" s="38">
        <f t="shared" si="60"/>
        <v>0</v>
      </c>
      <c r="Z212" s="38">
        <f t="shared" si="61"/>
        <v>0</v>
      </c>
      <c r="AA212" s="38">
        <f t="shared" si="62"/>
        <v>0</v>
      </c>
    </row>
    <row r="213" spans="1:27">
      <c r="A213" s="39">
        <v>2</v>
      </c>
      <c r="B213" s="40">
        <v>50739</v>
      </c>
      <c r="E213" s="20">
        <f>SUMIF(B:B,F213,A:A)</f>
        <v>1</v>
      </c>
      <c r="F213">
        <v>56126</v>
      </c>
      <c r="G213" s="2">
        <f>IF(ISERROR(VLOOKUP($F213,'Pay scales'!$B$3:$AB$61,G$1,1)),0,VLOOKUP($F213,'Pay scales'!$B$3:$AB$61,G$1,1))</f>
        <v>55243</v>
      </c>
      <c r="H213" s="2">
        <f>IF(ISERROR(VLOOKUP($F213,'Pay scales'!$B$3:$AB$61,H$1,1)),0,VLOOKUP($F213,'Pay scales'!$B$3:$AB$61,H$1,1))</f>
        <v>55243</v>
      </c>
      <c r="I213" s="2">
        <f>IF(ISERROR(VLOOKUP($F213,'Pay scales'!$B$3:$AB$61,I$1,1)),0,VLOOKUP($F213,'Pay scales'!$B$3:$AB$61,I$1,1))</f>
        <v>54293</v>
      </c>
      <c r="J213" s="2">
        <f>IF(ISERROR(VLOOKUP($F213,'Pay scales'!$B$3:$AB$61,J$1,1)),0,VLOOKUP($F213,'Pay scales'!$B$3:$AB$61,J$1,1))</f>
        <v>52840</v>
      </c>
      <c r="K213" s="2">
        <f>IF(ISERROR(VLOOKUP($F213,'Pay scales'!$B$3:$AB$61,K$1,1)),0,VLOOKUP($F213,'Pay scales'!$B$3:$AB$61,K$1,1))</f>
        <v>51804</v>
      </c>
      <c r="L213" s="2">
        <f>IF(ISERROR(VLOOKUP($F213,'Pay scales'!$B$3:$AB$61,L$1,1)),0,VLOOKUP($F213,'Pay scales'!$B$3:$AB$61,L$1,1))</f>
        <v>50788</v>
      </c>
      <c r="M213" s="2">
        <f>IF(ISERROR(VLOOKUP($F213,'Pay scales'!$B$3:$AB$61,M$1,1)),0,VLOOKUP($F213,'Pay scales'!$B$3:$AB$61,M$1,1))</f>
        <v>50285</v>
      </c>
      <c r="N213" s="2">
        <f>IF(ISERROR(VLOOKUP($F213,'Pay scales'!$B$3:$AB$61,N$1,1)),0,VLOOKUP($F213,'Pay scales'!$B$3:$AB$61,N$1,1))</f>
        <v>49787</v>
      </c>
      <c r="O213" s="2"/>
      <c r="P213" s="2"/>
      <c r="R213" s="20">
        <f t="shared" si="54"/>
        <v>1</v>
      </c>
      <c r="S213" s="37">
        <f>R213/R$4</f>
        <v>3.9428309825961615E-5</v>
      </c>
      <c r="T213" s="38">
        <f t="shared" si="55"/>
        <v>2.1781381197155976</v>
      </c>
      <c r="U213" s="38">
        <f t="shared" si="56"/>
        <v>2.1781381197155976</v>
      </c>
      <c r="V213" s="38">
        <f t="shared" si="57"/>
        <v>2.1406812253809337</v>
      </c>
      <c r="W213" s="38">
        <f t="shared" si="58"/>
        <v>2.0833918912038119</v>
      </c>
      <c r="X213" s="38">
        <f t="shared" si="59"/>
        <v>2.0425441622241154</v>
      </c>
      <c r="Y213" s="38">
        <f t="shared" si="60"/>
        <v>2.0024849994409384</v>
      </c>
      <c r="Z213" s="38">
        <f t="shared" si="61"/>
        <v>1.9826525595984799</v>
      </c>
      <c r="AA213" s="38">
        <f t="shared" si="62"/>
        <v>1.9630172613051509</v>
      </c>
    </row>
    <row r="214" spans="1:27">
      <c r="A214" s="20">
        <v>0</v>
      </c>
      <c r="B214" s="2">
        <v>50747</v>
      </c>
      <c r="E214" s="20">
        <f>SUMIF(B:B,F214,A:A)</f>
        <v>4</v>
      </c>
      <c r="F214">
        <v>56640</v>
      </c>
      <c r="G214" s="2">
        <f>IF(ISERROR(VLOOKUP($F214,'Pay scales'!$B$3:$AB$61,G$1,1)),0,VLOOKUP($F214,'Pay scales'!$B$3:$AB$61,G$1,1))</f>
        <v>56268</v>
      </c>
      <c r="H214" s="2">
        <f>IF(ISERROR(VLOOKUP($F214,'Pay scales'!$B$3:$AB$61,H$1,1)),0,VLOOKUP($F214,'Pay scales'!$B$3:$AB$61,H$1,1))</f>
        <v>56268</v>
      </c>
      <c r="I214" s="2">
        <f>IF(ISERROR(VLOOKUP($F214,'Pay scales'!$B$3:$AB$61,I$1,1)),0,VLOOKUP($F214,'Pay scales'!$B$3:$AB$61,I$1,1))</f>
        <v>55300</v>
      </c>
      <c r="J214" s="2">
        <f>IF(ISERROR(VLOOKUP($F214,'Pay scales'!$B$3:$AB$61,J$1,1)),0,VLOOKUP($F214,'Pay scales'!$B$3:$AB$61,J$1,1))</f>
        <v>53820</v>
      </c>
      <c r="K214" s="2">
        <f>IF(ISERROR(VLOOKUP($F214,'Pay scales'!$B$3:$AB$61,K$1,1)),0,VLOOKUP($F214,'Pay scales'!$B$3:$AB$61,K$1,1))</f>
        <v>52765</v>
      </c>
      <c r="L214" s="2">
        <f>IF(ISERROR(VLOOKUP($F214,'Pay scales'!$B$3:$AB$61,L$1,1)),0,VLOOKUP($F214,'Pay scales'!$B$3:$AB$61,L$1,1))</f>
        <v>51730</v>
      </c>
      <c r="M214" s="2">
        <f>IF(ISERROR(VLOOKUP($F214,'Pay scales'!$B$3:$AB$61,M$1,1)),0,VLOOKUP($F214,'Pay scales'!$B$3:$AB$61,M$1,1))</f>
        <v>51218</v>
      </c>
      <c r="N214" s="2">
        <f>IF(ISERROR(VLOOKUP($F214,'Pay scales'!$B$3:$AB$61,N$1,1)),0,VLOOKUP($F214,'Pay scales'!$B$3:$AB$61,N$1,1))</f>
        <v>50711</v>
      </c>
      <c r="O214" s="2"/>
      <c r="P214" s="2"/>
      <c r="R214" s="20">
        <f t="shared" si="54"/>
        <v>4</v>
      </c>
      <c r="S214" s="37">
        <f>R214/R$4</f>
        <v>1.5771323930384646E-4</v>
      </c>
      <c r="T214" s="38">
        <f t="shared" si="55"/>
        <v>8.8742085491488325</v>
      </c>
      <c r="U214" s="38">
        <f t="shared" si="56"/>
        <v>8.8742085491488325</v>
      </c>
      <c r="V214" s="38">
        <f t="shared" si="57"/>
        <v>8.7215421335027088</v>
      </c>
      <c r="W214" s="38">
        <f t="shared" si="58"/>
        <v>8.4881265393330168</v>
      </c>
      <c r="X214" s="38">
        <f t="shared" si="59"/>
        <v>8.3217390718674586</v>
      </c>
      <c r="Y214" s="38">
        <f t="shared" si="60"/>
        <v>8.1585058691879766</v>
      </c>
      <c r="Z214" s="38">
        <f t="shared" si="61"/>
        <v>8.0777566906644083</v>
      </c>
      <c r="AA214" s="38">
        <f t="shared" si="62"/>
        <v>7.9977960783373581</v>
      </c>
    </row>
    <row r="215" spans="1:27">
      <c r="A215" s="20">
        <v>11</v>
      </c>
      <c r="B215" s="2">
        <v>51444</v>
      </c>
      <c r="E215" s="20">
        <f>SUMIF(B:B,F215,A:A)</f>
        <v>0</v>
      </c>
      <c r="F215">
        <v>56685</v>
      </c>
      <c r="G215" s="2">
        <f>IF(ISERROR(VLOOKUP($F215,'Pay scales'!$B$3:$AB$61,G$1,1)),0,VLOOKUP($F215,'Pay scales'!$B$3:$AB$61,G$1,1))</f>
        <v>56268</v>
      </c>
      <c r="H215" s="2">
        <f>IF(ISERROR(VLOOKUP($F215,'Pay scales'!$B$3:$AB$61,H$1,1)),0,VLOOKUP($F215,'Pay scales'!$B$3:$AB$61,H$1,1))</f>
        <v>56268</v>
      </c>
      <c r="I215" s="2">
        <f>IF(ISERROR(VLOOKUP($F215,'Pay scales'!$B$3:$AB$61,I$1,1)),0,VLOOKUP($F215,'Pay scales'!$B$3:$AB$61,I$1,1))</f>
        <v>55300</v>
      </c>
      <c r="J215" s="2">
        <f>IF(ISERROR(VLOOKUP($F215,'Pay scales'!$B$3:$AB$61,J$1,1)),0,VLOOKUP($F215,'Pay scales'!$B$3:$AB$61,J$1,1))</f>
        <v>53820</v>
      </c>
      <c r="K215" s="2">
        <f>IF(ISERROR(VLOOKUP($F215,'Pay scales'!$B$3:$AB$61,K$1,1)),0,VLOOKUP($F215,'Pay scales'!$B$3:$AB$61,K$1,1))</f>
        <v>52765</v>
      </c>
      <c r="L215" s="2">
        <f>IF(ISERROR(VLOOKUP($F215,'Pay scales'!$B$3:$AB$61,L$1,1)),0,VLOOKUP($F215,'Pay scales'!$B$3:$AB$61,L$1,1))</f>
        <v>51730</v>
      </c>
      <c r="M215" s="2">
        <f>IF(ISERROR(VLOOKUP($F215,'Pay scales'!$B$3:$AB$61,M$1,1)),0,VLOOKUP($F215,'Pay scales'!$B$3:$AB$61,M$1,1))</f>
        <v>51218</v>
      </c>
      <c r="N215" s="2">
        <f>IF(ISERROR(VLOOKUP($F215,'Pay scales'!$B$3:$AB$61,N$1,1)),0,VLOOKUP($F215,'Pay scales'!$B$3:$AB$61,N$1,1))</f>
        <v>50711</v>
      </c>
      <c r="O215" s="2"/>
      <c r="P215" s="2"/>
      <c r="R215" s="20">
        <f t="shared" si="54"/>
        <v>0</v>
      </c>
      <c r="S215" s="37">
        <f>R215/R$4</f>
        <v>0</v>
      </c>
      <c r="T215" s="38">
        <f t="shared" si="55"/>
        <v>0</v>
      </c>
      <c r="U215" s="38">
        <f t="shared" si="56"/>
        <v>0</v>
      </c>
      <c r="V215" s="38">
        <f t="shared" si="57"/>
        <v>0</v>
      </c>
      <c r="W215" s="38">
        <f t="shared" si="58"/>
        <v>0</v>
      </c>
      <c r="X215" s="38">
        <f t="shared" si="59"/>
        <v>0</v>
      </c>
      <c r="Y215" s="38">
        <f t="shared" si="60"/>
        <v>0</v>
      </c>
      <c r="Z215" s="38">
        <f t="shared" si="61"/>
        <v>0</v>
      </c>
      <c r="AA215" s="38">
        <f t="shared" si="62"/>
        <v>0</v>
      </c>
    </row>
    <row r="216" spans="1:27">
      <c r="A216" s="20">
        <v>1</v>
      </c>
      <c r="B216" s="2">
        <v>51675</v>
      </c>
      <c r="E216" s="20">
        <f>SUMIF(B:B,F216,A:A)</f>
        <v>0</v>
      </c>
      <c r="F216">
        <v>56989.182937500002</v>
      </c>
      <c r="G216" s="2">
        <f>IF(ISERROR(VLOOKUP($F216,'Pay scales'!$B$3:$AB$61,G$1,1)),0,VLOOKUP($F216,'Pay scales'!$B$3:$AB$61,G$1,1))</f>
        <v>56268</v>
      </c>
      <c r="H216" s="2">
        <f>IF(ISERROR(VLOOKUP($F216,'Pay scales'!$B$3:$AB$61,H$1,1)),0,VLOOKUP($F216,'Pay scales'!$B$3:$AB$61,H$1,1))</f>
        <v>56268</v>
      </c>
      <c r="I216" s="2">
        <f>IF(ISERROR(VLOOKUP($F216,'Pay scales'!$B$3:$AB$61,I$1,1)),0,VLOOKUP($F216,'Pay scales'!$B$3:$AB$61,I$1,1))</f>
        <v>55300</v>
      </c>
      <c r="J216" s="2">
        <f>IF(ISERROR(VLOOKUP($F216,'Pay scales'!$B$3:$AB$61,J$1,1)),0,VLOOKUP($F216,'Pay scales'!$B$3:$AB$61,J$1,1))</f>
        <v>53820</v>
      </c>
      <c r="K216" s="2">
        <f>IF(ISERROR(VLOOKUP($F216,'Pay scales'!$B$3:$AB$61,K$1,1)),0,VLOOKUP($F216,'Pay scales'!$B$3:$AB$61,K$1,1))</f>
        <v>52765</v>
      </c>
      <c r="L216" s="2">
        <f>IF(ISERROR(VLOOKUP($F216,'Pay scales'!$B$3:$AB$61,L$1,1)),0,VLOOKUP($F216,'Pay scales'!$B$3:$AB$61,L$1,1))</f>
        <v>51730</v>
      </c>
      <c r="M216" s="2">
        <f>IF(ISERROR(VLOOKUP($F216,'Pay scales'!$B$3:$AB$61,M$1,1)),0,VLOOKUP($F216,'Pay scales'!$B$3:$AB$61,M$1,1))</f>
        <v>51218</v>
      </c>
      <c r="N216" s="2">
        <f>IF(ISERROR(VLOOKUP($F216,'Pay scales'!$B$3:$AB$61,N$1,1)),0,VLOOKUP($F216,'Pay scales'!$B$3:$AB$61,N$1,1))</f>
        <v>50711</v>
      </c>
      <c r="O216" s="2"/>
      <c r="P216" s="2"/>
      <c r="R216" s="20">
        <f t="shared" si="54"/>
        <v>0</v>
      </c>
      <c r="S216" s="37">
        <f>R216/R$4</f>
        <v>0</v>
      </c>
      <c r="T216" s="38">
        <f t="shared" si="55"/>
        <v>0</v>
      </c>
      <c r="U216" s="38">
        <f t="shared" si="56"/>
        <v>0</v>
      </c>
      <c r="V216" s="38">
        <f t="shared" si="57"/>
        <v>0</v>
      </c>
      <c r="W216" s="38">
        <f t="shared" si="58"/>
        <v>0</v>
      </c>
      <c r="X216" s="38">
        <f t="shared" si="59"/>
        <v>0</v>
      </c>
      <c r="Y216" s="38">
        <f t="shared" si="60"/>
        <v>0</v>
      </c>
      <c r="Z216" s="38">
        <f t="shared" si="61"/>
        <v>0</v>
      </c>
      <c r="AA216" s="38">
        <f t="shared" si="62"/>
        <v>0</v>
      </c>
    </row>
    <row r="217" spans="1:27">
      <c r="A217" s="39">
        <v>3.8378399999999999</v>
      </c>
      <c r="B217" s="40">
        <v>51772</v>
      </c>
      <c r="E217" s="20">
        <f>SUMIF(B:B,F217,A:A)</f>
        <v>0</v>
      </c>
      <c r="F217">
        <v>57248</v>
      </c>
      <c r="G217" s="2">
        <f>IF(ISERROR(VLOOKUP($F217,'Pay scales'!$B$3:$AB$61,G$1,1)),0,VLOOKUP($F217,'Pay scales'!$B$3:$AB$61,G$1,1))</f>
        <v>56268</v>
      </c>
      <c r="H217" s="2">
        <f>IF(ISERROR(VLOOKUP($F217,'Pay scales'!$B$3:$AB$61,H$1,1)),0,VLOOKUP($F217,'Pay scales'!$B$3:$AB$61,H$1,1))</f>
        <v>56268</v>
      </c>
      <c r="I217" s="2">
        <f>IF(ISERROR(VLOOKUP($F217,'Pay scales'!$B$3:$AB$61,I$1,1)),0,VLOOKUP($F217,'Pay scales'!$B$3:$AB$61,I$1,1))</f>
        <v>55300</v>
      </c>
      <c r="J217" s="2">
        <f>IF(ISERROR(VLOOKUP($F217,'Pay scales'!$B$3:$AB$61,J$1,1)),0,VLOOKUP($F217,'Pay scales'!$B$3:$AB$61,J$1,1))</f>
        <v>53820</v>
      </c>
      <c r="K217" s="2">
        <f>IF(ISERROR(VLOOKUP($F217,'Pay scales'!$B$3:$AB$61,K$1,1)),0,VLOOKUP($F217,'Pay scales'!$B$3:$AB$61,K$1,1))</f>
        <v>52765</v>
      </c>
      <c r="L217" s="2">
        <f>IF(ISERROR(VLOOKUP($F217,'Pay scales'!$B$3:$AB$61,L$1,1)),0,VLOOKUP($F217,'Pay scales'!$B$3:$AB$61,L$1,1))</f>
        <v>51730</v>
      </c>
      <c r="M217" s="2">
        <f>IF(ISERROR(VLOOKUP($F217,'Pay scales'!$B$3:$AB$61,M$1,1)),0,VLOOKUP($F217,'Pay scales'!$B$3:$AB$61,M$1,1))</f>
        <v>51218</v>
      </c>
      <c r="N217" s="2">
        <f>IF(ISERROR(VLOOKUP($F217,'Pay scales'!$B$3:$AB$61,N$1,1)),0,VLOOKUP($F217,'Pay scales'!$B$3:$AB$61,N$1,1))</f>
        <v>50711</v>
      </c>
      <c r="O217" s="2"/>
      <c r="P217" s="2"/>
      <c r="R217" s="20">
        <f t="shared" si="54"/>
        <v>0</v>
      </c>
      <c r="S217" s="37">
        <f>R217/R$4</f>
        <v>0</v>
      </c>
      <c r="T217" s="38">
        <f t="shared" si="55"/>
        <v>0</v>
      </c>
      <c r="U217" s="38">
        <f t="shared" si="56"/>
        <v>0</v>
      </c>
      <c r="V217" s="38">
        <f t="shared" si="57"/>
        <v>0</v>
      </c>
      <c r="W217" s="38">
        <f t="shared" si="58"/>
        <v>0</v>
      </c>
      <c r="X217" s="38">
        <f t="shared" si="59"/>
        <v>0</v>
      </c>
      <c r="Y217" s="38">
        <f t="shared" si="60"/>
        <v>0</v>
      </c>
      <c r="Z217" s="38">
        <f t="shared" si="61"/>
        <v>0</v>
      </c>
      <c r="AA217" s="38">
        <f t="shared" si="62"/>
        <v>0</v>
      </c>
    </row>
    <row r="218" spans="1:27">
      <c r="A218" s="20">
        <v>2</v>
      </c>
      <c r="B218" s="2">
        <v>52677</v>
      </c>
      <c r="E218" s="20">
        <f>SUMIF(B:B,F218,A:A)</f>
        <v>1</v>
      </c>
      <c r="F218">
        <v>57709</v>
      </c>
      <c r="G218" s="2">
        <f>IF(ISERROR(VLOOKUP($F218,'Pay scales'!$B$3:$AB$61,G$1,1)),0,VLOOKUP($F218,'Pay scales'!$B$3:$AB$61,G$1,1))</f>
        <v>57289</v>
      </c>
      <c r="H218" s="2">
        <f>IF(ISERROR(VLOOKUP($F218,'Pay scales'!$B$3:$AB$61,H$1,1)),0,VLOOKUP($F218,'Pay scales'!$B$3:$AB$61,H$1,1))</f>
        <v>57289</v>
      </c>
      <c r="I218" s="2">
        <f>IF(ISERROR(VLOOKUP($F218,'Pay scales'!$B$3:$AB$61,I$1,1)),0,VLOOKUP($F218,'Pay scales'!$B$3:$AB$61,I$1,1))</f>
        <v>56304</v>
      </c>
      <c r="J218" s="2">
        <f>IF(ISERROR(VLOOKUP($F218,'Pay scales'!$B$3:$AB$61,J$1,1)),0,VLOOKUP($F218,'Pay scales'!$B$3:$AB$61,J$1,1))</f>
        <v>54797</v>
      </c>
      <c r="K218" s="2">
        <f>IF(ISERROR(VLOOKUP($F218,'Pay scales'!$B$3:$AB$61,K$1,1)),0,VLOOKUP($F218,'Pay scales'!$B$3:$AB$61,K$1,1))</f>
        <v>53723</v>
      </c>
      <c r="L218" s="2">
        <f>IF(ISERROR(VLOOKUP($F218,'Pay scales'!$B$3:$AB$61,L$1,1)),0,VLOOKUP($F218,'Pay scales'!$B$3:$AB$61,L$1,1))</f>
        <v>52670</v>
      </c>
      <c r="M218" s="2">
        <f>IF(ISERROR(VLOOKUP($F218,'Pay scales'!$B$3:$AB$61,M$1,1)),0,VLOOKUP($F218,'Pay scales'!$B$3:$AB$61,M$1,1))</f>
        <v>52149</v>
      </c>
      <c r="N218" s="2">
        <f>IF(ISERROR(VLOOKUP($F218,'Pay scales'!$B$3:$AB$61,N$1,1)),0,VLOOKUP($F218,'Pay scales'!$B$3:$AB$61,N$1,1))</f>
        <v>51633</v>
      </c>
      <c r="O218" s="2"/>
      <c r="P218" s="2"/>
      <c r="R218" s="20">
        <f t="shared" si="54"/>
        <v>1</v>
      </c>
      <c r="S218" s="37">
        <f>R218/R$4</f>
        <v>3.9428309825961615E-5</v>
      </c>
      <c r="T218" s="38">
        <f t="shared" si="55"/>
        <v>2.2588084416195149</v>
      </c>
      <c r="U218" s="38">
        <f t="shared" si="56"/>
        <v>2.2588084416195149</v>
      </c>
      <c r="V218" s="38">
        <f t="shared" si="57"/>
        <v>2.2199715564409428</v>
      </c>
      <c r="W218" s="38">
        <f t="shared" si="58"/>
        <v>2.1605530935332187</v>
      </c>
      <c r="X218" s="38">
        <f t="shared" si="59"/>
        <v>2.1182070887801356</v>
      </c>
      <c r="Y218" s="38">
        <f t="shared" si="60"/>
        <v>2.0766890785333985</v>
      </c>
      <c r="Z218" s="38">
        <f t="shared" si="61"/>
        <v>2.0561469291140724</v>
      </c>
      <c r="AA218" s="38">
        <f t="shared" si="62"/>
        <v>2.035801921243876</v>
      </c>
    </row>
    <row r="219" spans="1:27">
      <c r="A219" s="39">
        <v>11.59595</v>
      </c>
      <c r="B219" s="40">
        <v>52811</v>
      </c>
      <c r="E219" s="20">
        <f>SUMIF(B:B,F219,A:A)</f>
        <v>0</v>
      </c>
      <c r="F219">
        <v>57831.840824999992</v>
      </c>
      <c r="G219" s="2">
        <f>IF(ISERROR(VLOOKUP($F219,'Pay scales'!$B$3:$AB$61,G$1,1)),0,VLOOKUP($F219,'Pay scales'!$B$3:$AB$61,G$1,1))</f>
        <v>57289</v>
      </c>
      <c r="H219" s="2">
        <f>IF(ISERROR(VLOOKUP($F219,'Pay scales'!$B$3:$AB$61,H$1,1)),0,VLOOKUP($F219,'Pay scales'!$B$3:$AB$61,H$1,1))</f>
        <v>57289</v>
      </c>
      <c r="I219" s="2">
        <f>IF(ISERROR(VLOOKUP($F219,'Pay scales'!$B$3:$AB$61,I$1,1)),0,VLOOKUP($F219,'Pay scales'!$B$3:$AB$61,I$1,1))</f>
        <v>56304</v>
      </c>
      <c r="J219" s="2">
        <f>IF(ISERROR(VLOOKUP($F219,'Pay scales'!$B$3:$AB$61,J$1,1)),0,VLOOKUP($F219,'Pay scales'!$B$3:$AB$61,J$1,1))</f>
        <v>54797</v>
      </c>
      <c r="K219" s="2">
        <f>IF(ISERROR(VLOOKUP($F219,'Pay scales'!$B$3:$AB$61,K$1,1)),0,VLOOKUP($F219,'Pay scales'!$B$3:$AB$61,K$1,1))</f>
        <v>53723</v>
      </c>
      <c r="L219" s="2">
        <f>IF(ISERROR(VLOOKUP($F219,'Pay scales'!$B$3:$AB$61,L$1,1)),0,VLOOKUP($F219,'Pay scales'!$B$3:$AB$61,L$1,1))</f>
        <v>52670</v>
      </c>
      <c r="M219" s="2">
        <f>IF(ISERROR(VLOOKUP($F219,'Pay scales'!$B$3:$AB$61,M$1,1)),0,VLOOKUP($F219,'Pay scales'!$B$3:$AB$61,M$1,1))</f>
        <v>52149</v>
      </c>
      <c r="N219" s="2">
        <f>IF(ISERROR(VLOOKUP($F219,'Pay scales'!$B$3:$AB$61,N$1,1)),0,VLOOKUP($F219,'Pay scales'!$B$3:$AB$61,N$1,1))</f>
        <v>51633</v>
      </c>
      <c r="O219" s="2"/>
      <c r="P219" s="2"/>
      <c r="R219" s="20">
        <f t="shared" si="54"/>
        <v>0</v>
      </c>
      <c r="S219" s="37">
        <f>R219/R$4</f>
        <v>0</v>
      </c>
      <c r="T219" s="38">
        <f t="shared" si="55"/>
        <v>0</v>
      </c>
      <c r="U219" s="38">
        <f t="shared" si="56"/>
        <v>0</v>
      </c>
      <c r="V219" s="38">
        <f t="shared" si="57"/>
        <v>0</v>
      </c>
      <c r="W219" s="38">
        <f t="shared" si="58"/>
        <v>0</v>
      </c>
      <c r="X219" s="38">
        <f t="shared" si="59"/>
        <v>0</v>
      </c>
      <c r="Y219" s="38">
        <f t="shared" si="60"/>
        <v>0</v>
      </c>
      <c r="Z219" s="38">
        <f t="shared" si="61"/>
        <v>0</v>
      </c>
      <c r="AA219" s="38">
        <f t="shared" si="62"/>
        <v>0</v>
      </c>
    </row>
    <row r="220" spans="1:27">
      <c r="A220" s="20">
        <v>0</v>
      </c>
      <c r="B220" s="2">
        <v>53671</v>
      </c>
      <c r="E220" s="20">
        <f>SUMIF(B:B,F220,A:A)</f>
        <v>1</v>
      </c>
      <c r="F220">
        <v>58725</v>
      </c>
      <c r="G220" s="2">
        <f>IF(ISERROR(VLOOKUP($F220,'Pay scales'!$B$3:$AB$61,G$1,1)),0,VLOOKUP($F220,'Pay scales'!$B$3:$AB$61,G$1,1))</f>
        <v>58312</v>
      </c>
      <c r="H220" s="2">
        <f>IF(ISERROR(VLOOKUP($F220,'Pay scales'!$B$3:$AB$61,H$1,1)),0,VLOOKUP($F220,'Pay scales'!$B$3:$AB$61,H$1,1))</f>
        <v>58312</v>
      </c>
      <c r="I220" s="2">
        <f>IF(ISERROR(VLOOKUP($F220,'Pay scales'!$B$3:$AB$61,I$1,1)),0,VLOOKUP($F220,'Pay scales'!$B$3:$AB$61,I$1,1))</f>
        <v>57309</v>
      </c>
      <c r="J220" s="2">
        <f>IF(ISERROR(VLOOKUP($F220,'Pay scales'!$B$3:$AB$61,J$1,1)),0,VLOOKUP($F220,'Pay scales'!$B$3:$AB$61,J$1,1))</f>
        <v>55775</v>
      </c>
      <c r="K220" s="2">
        <f>IF(ISERROR(VLOOKUP($F220,'Pay scales'!$B$3:$AB$61,K$1,1)),0,VLOOKUP($F220,'Pay scales'!$B$3:$AB$61,K$1,1))</f>
        <v>54681</v>
      </c>
      <c r="L220" s="2">
        <f>IF(ISERROR(VLOOKUP($F220,'Pay scales'!$B$3:$AB$61,L$1,1)),0,VLOOKUP($F220,'Pay scales'!$B$3:$AB$61,L$1,1))</f>
        <v>53609</v>
      </c>
      <c r="M220" s="2">
        <f>IF(ISERROR(VLOOKUP($F220,'Pay scales'!$B$3:$AB$61,M$1,1)),0,VLOOKUP($F220,'Pay scales'!$B$3:$AB$61,M$1,1))</f>
        <v>53078</v>
      </c>
      <c r="N220" s="2">
        <f>IF(ISERROR(VLOOKUP($F220,'Pay scales'!$B$3:$AB$61,N$1,1)),0,VLOOKUP($F220,'Pay scales'!$B$3:$AB$61,N$1,1))</f>
        <v>52552</v>
      </c>
      <c r="O220" s="2"/>
      <c r="P220" s="2"/>
      <c r="R220" s="20">
        <f t="shared" si="54"/>
        <v>1</v>
      </c>
      <c r="S220" s="37">
        <f>R220/R$4</f>
        <v>3.9428309825961615E-5</v>
      </c>
      <c r="T220" s="38">
        <f t="shared" si="55"/>
        <v>2.2991436025714735</v>
      </c>
      <c r="U220" s="38">
        <f t="shared" si="56"/>
        <v>2.2991436025714735</v>
      </c>
      <c r="V220" s="38">
        <f t="shared" si="57"/>
        <v>2.2595970078160343</v>
      </c>
      <c r="W220" s="38">
        <f t="shared" si="58"/>
        <v>2.1991139805430091</v>
      </c>
      <c r="X220" s="38">
        <f t="shared" si="59"/>
        <v>2.1559794095934071</v>
      </c>
      <c r="Y220" s="38">
        <f t="shared" si="60"/>
        <v>2.1137122614599764</v>
      </c>
      <c r="Z220" s="38">
        <f t="shared" si="61"/>
        <v>2.0927758289423908</v>
      </c>
      <c r="AA220" s="38">
        <f t="shared" si="62"/>
        <v>2.0720365379739349</v>
      </c>
    </row>
    <row r="221" spans="1:27">
      <c r="A221" s="20">
        <v>0</v>
      </c>
      <c r="B221" s="2">
        <v>54678</v>
      </c>
      <c r="E221" s="20">
        <f>SUMIF(B:B,F221,A:A)</f>
        <v>0</v>
      </c>
      <c r="F221">
        <v>59682</v>
      </c>
      <c r="G221" s="2">
        <f>IF(ISERROR(VLOOKUP($F221,'Pay scales'!$B$3:$AB$61,G$1,1)),0,VLOOKUP($F221,'Pay scales'!$B$3:$AB$61,G$1,1))</f>
        <v>59550</v>
      </c>
      <c r="H221" s="2">
        <f>IF(ISERROR(VLOOKUP($F221,'Pay scales'!$B$3:$AB$61,H$1,1)),0,VLOOKUP($F221,'Pay scales'!$B$3:$AB$61,H$1,1))</f>
        <v>59550</v>
      </c>
      <c r="I221" s="2">
        <f>IF(ISERROR(VLOOKUP($F221,'Pay scales'!$B$3:$AB$61,I$1,1)),0,VLOOKUP($F221,'Pay scales'!$B$3:$AB$61,I$1,1))</f>
        <v>58526</v>
      </c>
      <c r="J221" s="2">
        <f>IF(ISERROR(VLOOKUP($F221,'Pay scales'!$B$3:$AB$61,J$1,1)),0,VLOOKUP($F221,'Pay scales'!$B$3:$AB$61,J$1,1))</f>
        <v>56960</v>
      </c>
      <c r="K221" s="2">
        <f>IF(ISERROR(VLOOKUP($F221,'Pay scales'!$B$3:$AB$61,K$1,1)),0,VLOOKUP($F221,'Pay scales'!$B$3:$AB$61,K$1,1))</f>
        <v>55843</v>
      </c>
      <c r="L221" s="2">
        <f>IF(ISERROR(VLOOKUP($F221,'Pay scales'!$B$3:$AB$61,L$1,1)),0,VLOOKUP($F221,'Pay scales'!$B$3:$AB$61,L$1,1))</f>
        <v>54748</v>
      </c>
      <c r="M221" s="2">
        <f>IF(ISERROR(VLOOKUP($F221,'Pay scales'!$B$3:$AB$61,M$1,1)),0,VLOOKUP($F221,'Pay scales'!$B$3:$AB$61,M$1,1))</f>
        <v>54206</v>
      </c>
      <c r="N221" s="2">
        <f>IF(ISERROR(VLOOKUP($F221,'Pay scales'!$B$3:$AB$61,N$1,1)),0,VLOOKUP($F221,'Pay scales'!$B$3:$AB$61,N$1,1))</f>
        <v>53669</v>
      </c>
      <c r="O221" s="2"/>
      <c r="P221" s="2"/>
      <c r="R221" s="20">
        <f t="shared" si="54"/>
        <v>0</v>
      </c>
      <c r="S221" s="37">
        <f>R221/R$4</f>
        <v>0</v>
      </c>
      <c r="T221" s="38">
        <f t="shared" si="55"/>
        <v>0</v>
      </c>
      <c r="U221" s="38">
        <f t="shared" si="56"/>
        <v>0</v>
      </c>
      <c r="V221" s="38">
        <f t="shared" si="57"/>
        <v>0</v>
      </c>
      <c r="W221" s="38">
        <f t="shared" si="58"/>
        <v>0</v>
      </c>
      <c r="X221" s="38">
        <f t="shared" si="59"/>
        <v>0</v>
      </c>
      <c r="Y221" s="38">
        <f t="shared" si="60"/>
        <v>0</v>
      </c>
      <c r="Z221" s="38">
        <f t="shared" si="61"/>
        <v>0</v>
      </c>
      <c r="AA221" s="38">
        <f t="shared" si="62"/>
        <v>0</v>
      </c>
    </row>
    <row r="222" spans="1:27">
      <c r="A222" s="20">
        <v>0</v>
      </c>
      <c r="B222" s="2">
        <v>55678</v>
      </c>
      <c r="E222" s="20">
        <f>SUMIF(B:B,F222,A:A)</f>
        <v>0</v>
      </c>
      <c r="F222">
        <v>59754</v>
      </c>
      <c r="G222" s="2">
        <f>IF(ISERROR(VLOOKUP($F222,'Pay scales'!$B$3:$AB$61,G$1,1)),0,VLOOKUP($F222,'Pay scales'!$B$3:$AB$61,G$1,1))</f>
        <v>59550</v>
      </c>
      <c r="H222" s="2">
        <f>IF(ISERROR(VLOOKUP($F222,'Pay scales'!$B$3:$AB$61,H$1,1)),0,VLOOKUP($F222,'Pay scales'!$B$3:$AB$61,H$1,1))</f>
        <v>59550</v>
      </c>
      <c r="I222" s="2">
        <f>IF(ISERROR(VLOOKUP($F222,'Pay scales'!$B$3:$AB$61,I$1,1)),0,VLOOKUP($F222,'Pay scales'!$B$3:$AB$61,I$1,1))</f>
        <v>58526</v>
      </c>
      <c r="J222" s="2">
        <f>IF(ISERROR(VLOOKUP($F222,'Pay scales'!$B$3:$AB$61,J$1,1)),0,VLOOKUP($F222,'Pay scales'!$B$3:$AB$61,J$1,1))</f>
        <v>56960</v>
      </c>
      <c r="K222" s="2">
        <f>IF(ISERROR(VLOOKUP($F222,'Pay scales'!$B$3:$AB$61,K$1,1)),0,VLOOKUP($F222,'Pay scales'!$B$3:$AB$61,K$1,1))</f>
        <v>55843</v>
      </c>
      <c r="L222" s="2">
        <f>IF(ISERROR(VLOOKUP($F222,'Pay scales'!$B$3:$AB$61,L$1,1)),0,VLOOKUP($F222,'Pay scales'!$B$3:$AB$61,L$1,1))</f>
        <v>54748</v>
      </c>
      <c r="M222" s="2">
        <f>IF(ISERROR(VLOOKUP($F222,'Pay scales'!$B$3:$AB$61,M$1,1)),0,VLOOKUP($F222,'Pay scales'!$B$3:$AB$61,M$1,1))</f>
        <v>54206</v>
      </c>
      <c r="N222" s="2">
        <f>IF(ISERROR(VLOOKUP($F222,'Pay scales'!$B$3:$AB$61,N$1,1)),0,VLOOKUP($F222,'Pay scales'!$B$3:$AB$61,N$1,1))</f>
        <v>53669</v>
      </c>
      <c r="O222" s="2"/>
      <c r="P222" s="2"/>
      <c r="R222" s="20">
        <f t="shared" si="54"/>
        <v>0</v>
      </c>
      <c r="S222" s="37">
        <f>R222/R$4</f>
        <v>0</v>
      </c>
      <c r="T222" s="38">
        <f t="shared" si="55"/>
        <v>0</v>
      </c>
      <c r="U222" s="38">
        <f t="shared" si="56"/>
        <v>0</v>
      </c>
      <c r="V222" s="38">
        <f t="shared" si="57"/>
        <v>0</v>
      </c>
      <c r="W222" s="38">
        <f t="shared" si="58"/>
        <v>0</v>
      </c>
      <c r="X222" s="38">
        <f t="shared" si="59"/>
        <v>0</v>
      </c>
      <c r="Y222" s="38">
        <f t="shared" si="60"/>
        <v>0</v>
      </c>
      <c r="Z222" s="38">
        <f t="shared" si="61"/>
        <v>0</v>
      </c>
      <c r="AA222" s="38">
        <f t="shared" si="62"/>
        <v>0</v>
      </c>
    </row>
    <row r="223" spans="1:27">
      <c r="A223" s="20">
        <v>4</v>
      </c>
      <c r="B223" s="2">
        <v>56640</v>
      </c>
      <c r="E223" s="20">
        <f>SUMIF(B:B,F223,A:A)</f>
        <v>1</v>
      </c>
      <c r="F223">
        <v>61330</v>
      </c>
      <c r="G223" s="2">
        <f>IF(ISERROR(VLOOKUP($F223,'Pay scales'!$B$3:$AB$61,G$1,1)),0,VLOOKUP($F223,'Pay scales'!$B$3:$AB$61,G$1,1))</f>
        <v>60799</v>
      </c>
      <c r="H223" s="2">
        <f>IF(ISERROR(VLOOKUP($F223,'Pay scales'!$B$3:$AB$61,H$1,1)),0,VLOOKUP($F223,'Pay scales'!$B$3:$AB$61,H$1,1))</f>
        <v>60799</v>
      </c>
      <c r="I223" s="2">
        <f>IF(ISERROR(VLOOKUP($F223,'Pay scales'!$B$3:$AB$61,I$1,1)),0,VLOOKUP($F223,'Pay scales'!$B$3:$AB$61,I$1,1))</f>
        <v>59753</v>
      </c>
      <c r="J223" s="2">
        <f>IF(ISERROR(VLOOKUP($F223,'Pay scales'!$B$3:$AB$61,J$1,1)),0,VLOOKUP($F223,'Pay scales'!$B$3:$AB$61,J$1,1))</f>
        <v>58154</v>
      </c>
      <c r="K223" s="2">
        <f>IF(ISERROR(VLOOKUP($F223,'Pay scales'!$B$3:$AB$61,K$1,1)),0,VLOOKUP($F223,'Pay scales'!$B$3:$AB$61,K$1,1))</f>
        <v>57014</v>
      </c>
      <c r="L223" s="2">
        <f>IF(ISERROR(VLOOKUP($F223,'Pay scales'!$B$3:$AB$61,L$1,1)),0,VLOOKUP($F223,'Pay scales'!$B$3:$AB$61,L$1,1))</f>
        <v>55896</v>
      </c>
      <c r="M223" s="2">
        <f>IF(ISERROR(VLOOKUP($F223,'Pay scales'!$B$3:$AB$61,M$1,1)),0,VLOOKUP($F223,'Pay scales'!$B$3:$AB$61,M$1,1))</f>
        <v>55343</v>
      </c>
      <c r="N223" s="2">
        <f>IF(ISERROR(VLOOKUP($F223,'Pay scales'!$B$3:$AB$61,N$1,1)),0,VLOOKUP($F223,'Pay scales'!$B$3:$AB$61,N$1,1))</f>
        <v>54795</v>
      </c>
      <c r="O223" s="2"/>
      <c r="P223" s="2"/>
      <c r="R223" s="20">
        <f t="shared" si="54"/>
        <v>1</v>
      </c>
      <c r="S223" s="37">
        <f>R223/R$4</f>
        <v>3.9428309825961615E-5</v>
      </c>
      <c r="T223" s="38">
        <f t="shared" si="55"/>
        <v>2.39720180910864</v>
      </c>
      <c r="U223" s="38">
        <f t="shared" si="56"/>
        <v>2.39720180910864</v>
      </c>
      <c r="V223" s="38">
        <f t="shared" si="57"/>
        <v>2.3559597970306845</v>
      </c>
      <c r="W223" s="38">
        <f t="shared" si="58"/>
        <v>2.2929139296189716</v>
      </c>
      <c r="X223" s="38">
        <f t="shared" si="59"/>
        <v>2.2479656564173753</v>
      </c>
      <c r="Y223" s="38">
        <f t="shared" si="60"/>
        <v>2.2038848060319505</v>
      </c>
      <c r="Z223" s="38">
        <f t="shared" si="61"/>
        <v>2.1820809506981935</v>
      </c>
      <c r="AA223" s="38">
        <f t="shared" si="62"/>
        <v>2.1604742369135668</v>
      </c>
    </row>
    <row r="224" spans="1:27">
      <c r="A224" s="20">
        <v>0</v>
      </c>
      <c r="B224" s="2">
        <v>56685</v>
      </c>
      <c r="E224" s="20">
        <f>SUMIF(B:B,F224,A:A)</f>
        <v>1</v>
      </c>
      <c r="F224">
        <v>62127</v>
      </c>
      <c r="G224" s="2">
        <f>IF(ISERROR(VLOOKUP($F224,'Pay scales'!$B$3:$AB$61,G$1,1)),0,VLOOKUP($F224,'Pay scales'!$B$3:$AB$61,G$1,1))</f>
        <v>62068</v>
      </c>
      <c r="H224" s="2">
        <f>IF(ISERROR(VLOOKUP($F224,'Pay scales'!$B$3:$AB$61,H$1,1)),0,VLOOKUP($F224,'Pay scales'!$B$3:$AB$61,H$1,1))</f>
        <v>62068</v>
      </c>
      <c r="I224" s="2">
        <f>IF(ISERROR(VLOOKUP($F224,'Pay scales'!$B$3:$AB$61,I$1,1)),0,VLOOKUP($F224,'Pay scales'!$B$3:$AB$61,I$1,1))</f>
        <v>61000</v>
      </c>
      <c r="J224" s="2">
        <f>IF(ISERROR(VLOOKUP($F224,'Pay scales'!$B$3:$AB$61,J$1,1)),0,VLOOKUP($F224,'Pay scales'!$B$3:$AB$61,J$1,1))</f>
        <v>59367</v>
      </c>
      <c r="K224" s="2">
        <f>IF(ISERROR(VLOOKUP($F224,'Pay scales'!$B$3:$AB$61,K$1,1)),0,VLOOKUP($F224,'Pay scales'!$B$3:$AB$61,K$1,1))</f>
        <v>58203</v>
      </c>
      <c r="L224" s="2">
        <f>IF(ISERROR(VLOOKUP($F224,'Pay scales'!$B$3:$AB$61,L$1,1)),0,VLOOKUP($F224,'Pay scales'!$B$3:$AB$61,L$1,1))</f>
        <v>57062</v>
      </c>
      <c r="M224" s="2">
        <f>IF(ISERROR(VLOOKUP($F224,'Pay scales'!$B$3:$AB$61,M$1,1)),0,VLOOKUP($F224,'Pay scales'!$B$3:$AB$61,M$1,1))</f>
        <v>56497</v>
      </c>
      <c r="N224" s="2">
        <f>IF(ISERROR(VLOOKUP($F224,'Pay scales'!$B$3:$AB$61,N$1,1)),0,VLOOKUP($F224,'Pay scales'!$B$3:$AB$61,N$1,1))</f>
        <v>55938</v>
      </c>
      <c r="O224" s="2"/>
      <c r="P224" s="2"/>
      <c r="R224" s="20">
        <f t="shared" si="54"/>
        <v>1</v>
      </c>
      <c r="S224" s="37">
        <f>R224/R$4</f>
        <v>3.9428309825961615E-5</v>
      </c>
      <c r="T224" s="38">
        <f t="shared" si="55"/>
        <v>2.4472363342777856</v>
      </c>
      <c r="U224" s="38">
        <f t="shared" si="56"/>
        <v>2.4472363342777856</v>
      </c>
      <c r="V224" s="38">
        <f t="shared" si="57"/>
        <v>2.4051268993836583</v>
      </c>
      <c r="W224" s="38">
        <f t="shared" si="58"/>
        <v>2.3407404694378631</v>
      </c>
      <c r="X224" s="38">
        <f t="shared" si="59"/>
        <v>2.294845916800444</v>
      </c>
      <c r="Y224" s="38">
        <f t="shared" si="60"/>
        <v>2.2498582152890219</v>
      </c>
      <c r="Z224" s="38">
        <f t="shared" si="61"/>
        <v>2.2275812202373535</v>
      </c>
      <c r="AA224" s="38">
        <f t="shared" si="62"/>
        <v>2.2055407950446408</v>
      </c>
    </row>
    <row r="225" spans="1:27">
      <c r="A225" s="20">
        <v>1</v>
      </c>
      <c r="B225" s="2">
        <v>57709</v>
      </c>
      <c r="E225" s="20">
        <f>SUMIF(B:B,F225,A:A)</f>
        <v>0</v>
      </c>
      <c r="F225">
        <v>62237</v>
      </c>
      <c r="G225" s="2">
        <f>IF(ISERROR(VLOOKUP($F225,'Pay scales'!$B$3:$AB$61,G$1,1)),0,VLOOKUP($F225,'Pay scales'!$B$3:$AB$61,G$1,1))</f>
        <v>62068</v>
      </c>
      <c r="H225" s="2">
        <f>IF(ISERROR(VLOOKUP($F225,'Pay scales'!$B$3:$AB$61,H$1,1)),0,VLOOKUP($F225,'Pay scales'!$B$3:$AB$61,H$1,1))</f>
        <v>62068</v>
      </c>
      <c r="I225" s="2">
        <f>IF(ISERROR(VLOOKUP($F225,'Pay scales'!$B$3:$AB$61,I$1,1)),0,VLOOKUP($F225,'Pay scales'!$B$3:$AB$61,I$1,1))</f>
        <v>61000</v>
      </c>
      <c r="J225" s="2">
        <f>IF(ISERROR(VLOOKUP($F225,'Pay scales'!$B$3:$AB$61,J$1,1)),0,VLOOKUP($F225,'Pay scales'!$B$3:$AB$61,J$1,1))</f>
        <v>59367</v>
      </c>
      <c r="K225" s="2">
        <f>IF(ISERROR(VLOOKUP($F225,'Pay scales'!$B$3:$AB$61,K$1,1)),0,VLOOKUP($F225,'Pay scales'!$B$3:$AB$61,K$1,1))</f>
        <v>58203</v>
      </c>
      <c r="L225" s="2">
        <f>IF(ISERROR(VLOOKUP($F225,'Pay scales'!$B$3:$AB$61,L$1,1)),0,VLOOKUP($F225,'Pay scales'!$B$3:$AB$61,L$1,1))</f>
        <v>57062</v>
      </c>
      <c r="M225" s="2">
        <f>IF(ISERROR(VLOOKUP($F225,'Pay scales'!$B$3:$AB$61,M$1,1)),0,VLOOKUP($F225,'Pay scales'!$B$3:$AB$61,M$1,1))</f>
        <v>56497</v>
      </c>
      <c r="N225" s="2">
        <f>IF(ISERROR(VLOOKUP($F225,'Pay scales'!$B$3:$AB$61,N$1,1)),0,VLOOKUP($F225,'Pay scales'!$B$3:$AB$61,N$1,1))</f>
        <v>55938</v>
      </c>
      <c r="O225" s="2"/>
      <c r="P225" s="2"/>
      <c r="R225" s="20">
        <f t="shared" si="54"/>
        <v>0</v>
      </c>
      <c r="S225" s="37">
        <f>R225/R$4</f>
        <v>0</v>
      </c>
      <c r="T225" s="38">
        <f t="shared" si="55"/>
        <v>0</v>
      </c>
      <c r="U225" s="38">
        <f t="shared" si="56"/>
        <v>0</v>
      </c>
      <c r="V225" s="38">
        <f t="shared" si="57"/>
        <v>0</v>
      </c>
      <c r="W225" s="38">
        <f t="shared" si="58"/>
        <v>0</v>
      </c>
      <c r="X225" s="38">
        <f t="shared" si="59"/>
        <v>0</v>
      </c>
      <c r="Y225" s="38">
        <f t="shared" si="60"/>
        <v>0</v>
      </c>
      <c r="Z225" s="38">
        <f t="shared" si="61"/>
        <v>0</v>
      </c>
      <c r="AA225" s="38">
        <f t="shared" si="62"/>
        <v>0</v>
      </c>
    </row>
    <row r="226" spans="1:27">
      <c r="A226" s="20">
        <v>1</v>
      </c>
      <c r="B226" s="2">
        <v>58725</v>
      </c>
      <c r="E226" s="20">
        <f>SUMIF(B:B,F226,A:A)</f>
        <v>3</v>
      </c>
      <c r="F226">
        <v>63234</v>
      </c>
      <c r="G226" s="2">
        <f>IF(ISERROR(VLOOKUP($F226,'Pay scales'!$B$3:$AB$61,G$1,1)),0,VLOOKUP($F226,'Pay scales'!$B$3:$AB$61,G$1,1))</f>
        <v>62068</v>
      </c>
      <c r="H226" s="2">
        <f>IF(ISERROR(VLOOKUP($F226,'Pay scales'!$B$3:$AB$61,H$1,1)),0,VLOOKUP($F226,'Pay scales'!$B$3:$AB$61,H$1,1))</f>
        <v>62068</v>
      </c>
      <c r="I226" s="2">
        <f>IF(ISERROR(VLOOKUP($F226,'Pay scales'!$B$3:$AB$61,I$1,1)),0,VLOOKUP($F226,'Pay scales'!$B$3:$AB$61,I$1,1))</f>
        <v>61000</v>
      </c>
      <c r="J226" s="2">
        <f>IF(ISERROR(VLOOKUP($F226,'Pay scales'!$B$3:$AB$61,J$1,1)),0,VLOOKUP($F226,'Pay scales'!$B$3:$AB$61,J$1,1))</f>
        <v>59367</v>
      </c>
      <c r="K226" s="2">
        <f>IF(ISERROR(VLOOKUP($F226,'Pay scales'!$B$3:$AB$61,K$1,1)),0,VLOOKUP($F226,'Pay scales'!$B$3:$AB$61,K$1,1))</f>
        <v>58203</v>
      </c>
      <c r="L226" s="2">
        <f>IF(ISERROR(VLOOKUP($F226,'Pay scales'!$B$3:$AB$61,L$1,1)),0,VLOOKUP($F226,'Pay scales'!$B$3:$AB$61,L$1,1))</f>
        <v>57062</v>
      </c>
      <c r="M226" s="2">
        <f>IF(ISERROR(VLOOKUP($F226,'Pay scales'!$B$3:$AB$61,M$1,1)),0,VLOOKUP($F226,'Pay scales'!$B$3:$AB$61,M$1,1))</f>
        <v>56497</v>
      </c>
      <c r="N226" s="2">
        <f>IF(ISERROR(VLOOKUP($F226,'Pay scales'!$B$3:$AB$61,N$1,1)),0,VLOOKUP($F226,'Pay scales'!$B$3:$AB$61,N$1,1))</f>
        <v>55938</v>
      </c>
      <c r="O226" s="2"/>
      <c r="P226" s="2"/>
      <c r="R226" s="20">
        <f t="shared" si="54"/>
        <v>3</v>
      </c>
      <c r="S226" s="37">
        <f>R226/R$4</f>
        <v>1.1828492947788483E-4</v>
      </c>
      <c r="T226" s="38">
        <f t="shared" si="55"/>
        <v>7.3417090028333556</v>
      </c>
      <c r="U226" s="38">
        <f t="shared" si="56"/>
        <v>7.3417090028333556</v>
      </c>
      <c r="V226" s="38">
        <f t="shared" si="57"/>
        <v>7.2153806981509749</v>
      </c>
      <c r="W226" s="38">
        <f t="shared" si="58"/>
        <v>7.0222214083135883</v>
      </c>
      <c r="X226" s="38">
        <f t="shared" si="59"/>
        <v>6.8845377504013312</v>
      </c>
      <c r="Y226" s="38">
        <f t="shared" si="60"/>
        <v>6.7495746458670638</v>
      </c>
      <c r="Z226" s="38">
        <f t="shared" si="61"/>
        <v>6.6827436607120596</v>
      </c>
      <c r="AA226" s="38">
        <f t="shared" si="62"/>
        <v>6.6166223851339216</v>
      </c>
    </row>
    <row r="227" spans="1:27">
      <c r="A227" s="20">
        <v>0</v>
      </c>
      <c r="B227" s="2">
        <v>59754</v>
      </c>
      <c r="E227" s="20">
        <f>SUMIF(B:B,F227,A:A)</f>
        <v>0</v>
      </c>
      <c r="F227">
        <v>64556</v>
      </c>
      <c r="G227" s="2">
        <f>IF(ISERROR(VLOOKUP($F227,'Pay scales'!$B$3:$AB$61,G$1,1)),0,VLOOKUP($F227,'Pay scales'!$B$3:$AB$61,G$1,1))</f>
        <v>63365</v>
      </c>
      <c r="H227" s="2">
        <f>IF(ISERROR(VLOOKUP($F227,'Pay scales'!$B$3:$AB$61,H$1,1)),0,VLOOKUP($F227,'Pay scales'!$B$3:$AB$61,H$1,1))</f>
        <v>63365</v>
      </c>
      <c r="I227" s="2">
        <f>IF(ISERROR(VLOOKUP($F227,'Pay scales'!$B$3:$AB$61,I$1,1)),0,VLOOKUP($F227,'Pay scales'!$B$3:$AB$61,I$1,1))</f>
        <v>62275</v>
      </c>
      <c r="J227" s="2">
        <f>IF(ISERROR(VLOOKUP($F227,'Pay scales'!$B$3:$AB$61,J$1,1)),0,VLOOKUP($F227,'Pay scales'!$B$3:$AB$61,J$1,1))</f>
        <v>60608</v>
      </c>
      <c r="K227" s="2">
        <f>IF(ISERROR(VLOOKUP($F227,'Pay scales'!$B$3:$AB$61,K$1,1)),0,VLOOKUP($F227,'Pay scales'!$B$3:$AB$61,K$1,1))</f>
        <v>59420</v>
      </c>
      <c r="L227" s="2">
        <f>IF(ISERROR(VLOOKUP($F227,'Pay scales'!$B$3:$AB$61,L$1,1)),0,VLOOKUP($F227,'Pay scales'!$B$3:$AB$61,L$1,1))</f>
        <v>58255</v>
      </c>
      <c r="M227" s="2">
        <f>IF(ISERROR(VLOOKUP($F227,'Pay scales'!$B$3:$AB$61,M$1,1)),0,VLOOKUP($F227,'Pay scales'!$B$3:$AB$61,M$1,1))</f>
        <v>57678</v>
      </c>
      <c r="N227" s="2">
        <f>IF(ISERROR(VLOOKUP($F227,'Pay scales'!$B$3:$AB$61,N$1,1)),0,VLOOKUP($F227,'Pay scales'!$B$3:$AB$61,N$1,1))</f>
        <v>57107</v>
      </c>
      <c r="O227" s="2"/>
      <c r="P227" s="2"/>
      <c r="R227" s="20">
        <f t="shared" si="54"/>
        <v>0</v>
      </c>
      <c r="S227" s="37">
        <f>R227/R$4</f>
        <v>0</v>
      </c>
      <c r="T227" s="38">
        <f t="shared" si="55"/>
        <v>0</v>
      </c>
      <c r="U227" s="38">
        <f t="shared" si="56"/>
        <v>0</v>
      </c>
      <c r="V227" s="38">
        <f t="shared" si="57"/>
        <v>0</v>
      </c>
      <c r="W227" s="38">
        <f t="shared" si="58"/>
        <v>0</v>
      </c>
      <c r="X227" s="38">
        <f t="shared" si="59"/>
        <v>0</v>
      </c>
      <c r="Y227" s="38">
        <f t="shared" si="60"/>
        <v>0</v>
      </c>
      <c r="Z227" s="38">
        <f t="shared" si="61"/>
        <v>0</v>
      </c>
      <c r="AA227" s="38">
        <f t="shared" si="62"/>
        <v>0</v>
      </c>
    </row>
    <row r="228" spans="1:27">
      <c r="A228" s="39">
        <v>1</v>
      </c>
      <c r="B228" s="40">
        <v>61330</v>
      </c>
      <c r="E228" s="20">
        <f>SUMIF(B:B,F228,A:A)</f>
        <v>0</v>
      </c>
      <c r="F228">
        <v>66991</v>
      </c>
      <c r="G228" s="2">
        <f>IF(ISERROR(VLOOKUP($F228,'Pay scales'!$B$3:$AB$61,G$1,1)),0,VLOOKUP($F228,'Pay scales'!$B$3:$AB$61,G$1,1))</f>
        <v>64696</v>
      </c>
      <c r="H228" s="2">
        <f>IF(ISERROR(VLOOKUP($F228,'Pay scales'!$B$3:$AB$61,H$1,1)),0,VLOOKUP($F228,'Pay scales'!$B$3:$AB$61,H$1,1))</f>
        <v>64696</v>
      </c>
      <c r="I228" s="2">
        <f>IF(ISERROR(VLOOKUP($F228,'Pay scales'!$B$3:$AB$61,I$1,1)),0,VLOOKUP($F228,'Pay scales'!$B$3:$AB$61,I$1,1))</f>
        <v>63583</v>
      </c>
      <c r="J228" s="2">
        <f>IF(ISERROR(VLOOKUP($F228,'Pay scales'!$B$3:$AB$61,J$1,1)),0,VLOOKUP($F228,'Pay scales'!$B$3:$AB$61,J$1,1))</f>
        <v>61881</v>
      </c>
      <c r="K228" s="2">
        <f>IF(ISERROR(VLOOKUP($F228,'Pay scales'!$B$3:$AB$61,K$1,1)),0,VLOOKUP($F228,'Pay scales'!$B$3:$AB$61,K$1,1))</f>
        <v>60668</v>
      </c>
      <c r="L228" s="2">
        <f>IF(ISERROR(VLOOKUP($F228,'Pay scales'!$B$3:$AB$61,L$1,1)),0,VLOOKUP($F228,'Pay scales'!$B$3:$AB$61,L$1,1))</f>
        <v>59478</v>
      </c>
      <c r="M228" s="2">
        <f>IF(ISERROR(VLOOKUP($F228,'Pay scales'!$B$3:$AB$61,M$1,1)),0,VLOOKUP($F228,'Pay scales'!$B$3:$AB$61,M$1,1))</f>
        <v>58889</v>
      </c>
      <c r="N228" s="2">
        <f>IF(ISERROR(VLOOKUP($F228,'Pay scales'!$B$3:$AB$61,N$1,1)),0,VLOOKUP($F228,'Pay scales'!$B$3:$AB$61,N$1,1))</f>
        <v>58306</v>
      </c>
      <c r="O228" s="2"/>
      <c r="P228" s="2"/>
      <c r="R228" s="20">
        <f t="shared" si="54"/>
        <v>0</v>
      </c>
      <c r="S228" s="37">
        <f>R228/R$4</f>
        <v>0</v>
      </c>
      <c r="T228" s="38">
        <f t="shared" si="55"/>
        <v>0</v>
      </c>
      <c r="U228" s="38">
        <f t="shared" si="56"/>
        <v>0</v>
      </c>
      <c r="V228" s="38">
        <f t="shared" si="57"/>
        <v>0</v>
      </c>
      <c r="W228" s="38">
        <f t="shared" si="58"/>
        <v>0</v>
      </c>
      <c r="X228" s="38">
        <f t="shared" si="59"/>
        <v>0</v>
      </c>
      <c r="Y228" s="38">
        <f t="shared" si="60"/>
        <v>0</v>
      </c>
      <c r="Z228" s="38">
        <f t="shared" si="61"/>
        <v>0</v>
      </c>
      <c r="AA228" s="38">
        <f t="shared" si="62"/>
        <v>0</v>
      </c>
    </row>
    <row r="229" spans="1:27">
      <c r="A229" s="20">
        <v>1</v>
      </c>
      <c r="B229" s="2">
        <v>62127</v>
      </c>
      <c r="E229" s="20">
        <f>SUMIF(B:B,F229,A:A)</f>
        <v>1</v>
      </c>
      <c r="F229">
        <v>67364</v>
      </c>
      <c r="G229" s="2">
        <f>IF(ISERROR(VLOOKUP($F229,'Pay scales'!$B$3:$AB$61,G$1,1)),0,VLOOKUP($F229,'Pay scales'!$B$3:$AB$61,G$1,1))</f>
        <v>64696</v>
      </c>
      <c r="H229" s="2">
        <f>IF(ISERROR(VLOOKUP($F229,'Pay scales'!$B$3:$AB$61,H$1,1)),0,VLOOKUP($F229,'Pay scales'!$B$3:$AB$61,H$1,1))</f>
        <v>64696</v>
      </c>
      <c r="I229" s="2">
        <f>IF(ISERROR(VLOOKUP($F229,'Pay scales'!$B$3:$AB$61,I$1,1)),0,VLOOKUP($F229,'Pay scales'!$B$3:$AB$61,I$1,1))</f>
        <v>63583</v>
      </c>
      <c r="J229" s="2">
        <f>IF(ISERROR(VLOOKUP($F229,'Pay scales'!$B$3:$AB$61,J$1,1)),0,VLOOKUP($F229,'Pay scales'!$B$3:$AB$61,J$1,1))</f>
        <v>61881</v>
      </c>
      <c r="K229" s="2">
        <f>IF(ISERROR(VLOOKUP($F229,'Pay scales'!$B$3:$AB$61,K$1,1)),0,VLOOKUP($F229,'Pay scales'!$B$3:$AB$61,K$1,1))</f>
        <v>60668</v>
      </c>
      <c r="L229" s="2">
        <f>IF(ISERROR(VLOOKUP($F229,'Pay scales'!$B$3:$AB$61,L$1,1)),0,VLOOKUP($F229,'Pay scales'!$B$3:$AB$61,L$1,1))</f>
        <v>59478</v>
      </c>
      <c r="M229" s="2">
        <f>IF(ISERROR(VLOOKUP($F229,'Pay scales'!$B$3:$AB$61,M$1,1)),0,VLOOKUP($F229,'Pay scales'!$B$3:$AB$61,M$1,1))</f>
        <v>58889</v>
      </c>
      <c r="N229" s="2">
        <f>IF(ISERROR(VLOOKUP($F229,'Pay scales'!$B$3:$AB$61,N$1,1)),0,VLOOKUP($F229,'Pay scales'!$B$3:$AB$61,N$1,1))</f>
        <v>58306</v>
      </c>
      <c r="O229" s="2"/>
      <c r="P229" s="2"/>
      <c r="R229" s="20">
        <f t="shared" si="54"/>
        <v>1</v>
      </c>
      <c r="S229" s="37">
        <f>R229/R$4</f>
        <v>3.9428309825961615E-5</v>
      </c>
      <c r="T229" s="38">
        <f t="shared" si="55"/>
        <v>2.5508539325004125</v>
      </c>
      <c r="U229" s="38">
        <f t="shared" si="56"/>
        <v>2.5508539325004125</v>
      </c>
      <c r="V229" s="38">
        <f t="shared" si="57"/>
        <v>2.5069702236641174</v>
      </c>
      <c r="W229" s="38">
        <f t="shared" si="58"/>
        <v>2.4398632403403306</v>
      </c>
      <c r="X229" s="38">
        <f t="shared" si="59"/>
        <v>2.3920367005214391</v>
      </c>
      <c r="Y229" s="38">
        <f t="shared" si="60"/>
        <v>2.3451170118285449</v>
      </c>
      <c r="Z229" s="38">
        <f t="shared" si="61"/>
        <v>2.3218937373410538</v>
      </c>
      <c r="AA229" s="38">
        <f t="shared" si="62"/>
        <v>2.2989070327125178</v>
      </c>
    </row>
    <row r="230" spans="1:27">
      <c r="A230" s="20">
        <v>3</v>
      </c>
      <c r="B230" s="2">
        <v>63234</v>
      </c>
      <c r="E230" s="20">
        <f>SUMIF(B:B,F230,A:A)</f>
        <v>2</v>
      </c>
      <c r="F230">
        <v>67599</v>
      </c>
      <c r="G230" s="2">
        <f>IF(ISERROR(VLOOKUP($F230,'Pay scales'!$B$3:$AB$61,G$1,1)),0,VLOOKUP($F230,'Pay scales'!$B$3:$AB$61,G$1,1))</f>
        <v>64696</v>
      </c>
      <c r="H230" s="2">
        <f>IF(ISERROR(VLOOKUP($F230,'Pay scales'!$B$3:$AB$61,H$1,1)),0,VLOOKUP($F230,'Pay scales'!$B$3:$AB$61,H$1,1))</f>
        <v>64696</v>
      </c>
      <c r="I230" s="2">
        <f>IF(ISERROR(VLOOKUP($F230,'Pay scales'!$B$3:$AB$61,I$1,1)),0,VLOOKUP($F230,'Pay scales'!$B$3:$AB$61,I$1,1))</f>
        <v>63583</v>
      </c>
      <c r="J230" s="2">
        <f>IF(ISERROR(VLOOKUP($F230,'Pay scales'!$B$3:$AB$61,J$1,1)),0,VLOOKUP($F230,'Pay scales'!$B$3:$AB$61,J$1,1))</f>
        <v>61881</v>
      </c>
      <c r="K230" s="2">
        <f>IF(ISERROR(VLOOKUP($F230,'Pay scales'!$B$3:$AB$61,K$1,1)),0,VLOOKUP($F230,'Pay scales'!$B$3:$AB$61,K$1,1))</f>
        <v>60668</v>
      </c>
      <c r="L230" s="2">
        <f>IF(ISERROR(VLOOKUP($F230,'Pay scales'!$B$3:$AB$61,L$1,1)),0,VLOOKUP($F230,'Pay scales'!$B$3:$AB$61,L$1,1))</f>
        <v>59478</v>
      </c>
      <c r="M230" s="2">
        <f>IF(ISERROR(VLOOKUP($F230,'Pay scales'!$B$3:$AB$61,M$1,1)),0,VLOOKUP($F230,'Pay scales'!$B$3:$AB$61,M$1,1))</f>
        <v>58889</v>
      </c>
      <c r="N230" s="2">
        <f>IF(ISERROR(VLOOKUP($F230,'Pay scales'!$B$3:$AB$61,N$1,1)),0,VLOOKUP($F230,'Pay scales'!$B$3:$AB$61,N$1,1))</f>
        <v>58306</v>
      </c>
      <c r="O230" s="2"/>
      <c r="P230" s="2"/>
      <c r="R230" s="20">
        <f t="shared" si="54"/>
        <v>2</v>
      </c>
      <c r="S230" s="37">
        <f>R230/R$4</f>
        <v>7.885661965192323E-5</v>
      </c>
      <c r="T230" s="38">
        <f t="shared" si="55"/>
        <v>5.101707865000825</v>
      </c>
      <c r="U230" s="38">
        <f t="shared" si="56"/>
        <v>5.101707865000825</v>
      </c>
      <c r="V230" s="38">
        <f t="shared" si="57"/>
        <v>5.0139404473282347</v>
      </c>
      <c r="W230" s="38">
        <f t="shared" si="58"/>
        <v>4.8797264806806613</v>
      </c>
      <c r="X230" s="38">
        <f t="shared" si="59"/>
        <v>4.7840734010428783</v>
      </c>
      <c r="Y230" s="38">
        <f t="shared" si="60"/>
        <v>4.6902340236570899</v>
      </c>
      <c r="Z230" s="38">
        <f t="shared" si="61"/>
        <v>4.6437874746821075</v>
      </c>
      <c r="AA230" s="38">
        <f t="shared" si="62"/>
        <v>4.5978140654250357</v>
      </c>
    </row>
    <row r="231" spans="1:27">
      <c r="A231" s="20">
        <v>2</v>
      </c>
      <c r="B231" s="2">
        <v>67599</v>
      </c>
      <c r="E231" s="20">
        <f>SUMIF(B:B,F231,A:A)</f>
        <v>0</v>
      </c>
      <c r="F231">
        <v>68209</v>
      </c>
      <c r="G231" s="2">
        <f>IF(ISERROR(VLOOKUP($F231,'Pay scales'!$B$3:$AB$61,G$1,1)),0,VLOOKUP($F231,'Pay scales'!$B$3:$AB$61,G$1,1))</f>
        <v>64696</v>
      </c>
      <c r="H231" s="2">
        <f>IF(ISERROR(VLOOKUP($F231,'Pay scales'!$B$3:$AB$61,H$1,1)),0,VLOOKUP($F231,'Pay scales'!$B$3:$AB$61,H$1,1))</f>
        <v>64696</v>
      </c>
      <c r="I231" s="2">
        <f>IF(ISERROR(VLOOKUP($F231,'Pay scales'!$B$3:$AB$61,I$1,1)),0,VLOOKUP($F231,'Pay scales'!$B$3:$AB$61,I$1,1))</f>
        <v>63583</v>
      </c>
      <c r="J231" s="2">
        <f>IF(ISERROR(VLOOKUP($F231,'Pay scales'!$B$3:$AB$61,J$1,1)),0,VLOOKUP($F231,'Pay scales'!$B$3:$AB$61,J$1,1))</f>
        <v>61881</v>
      </c>
      <c r="K231" s="2">
        <f>IF(ISERROR(VLOOKUP($F231,'Pay scales'!$B$3:$AB$61,K$1,1)),0,VLOOKUP($F231,'Pay scales'!$B$3:$AB$61,K$1,1))</f>
        <v>60668</v>
      </c>
      <c r="L231" s="2">
        <f>IF(ISERROR(VLOOKUP($F231,'Pay scales'!$B$3:$AB$61,L$1,1)),0,VLOOKUP($F231,'Pay scales'!$B$3:$AB$61,L$1,1))</f>
        <v>59478</v>
      </c>
      <c r="M231" s="2">
        <f>IF(ISERROR(VLOOKUP($F231,'Pay scales'!$B$3:$AB$61,M$1,1)),0,VLOOKUP($F231,'Pay scales'!$B$3:$AB$61,M$1,1))</f>
        <v>58889</v>
      </c>
      <c r="N231" s="2">
        <f>IF(ISERROR(VLOOKUP($F231,'Pay scales'!$B$3:$AB$61,N$1,1)),0,VLOOKUP($F231,'Pay scales'!$B$3:$AB$61,N$1,1))</f>
        <v>58306</v>
      </c>
      <c r="O231" s="2"/>
      <c r="P231" s="2"/>
      <c r="R231" s="20">
        <f t="shared" si="54"/>
        <v>0</v>
      </c>
      <c r="S231" s="37">
        <f>R231/R$4</f>
        <v>0</v>
      </c>
      <c r="T231" s="38">
        <f t="shared" si="55"/>
        <v>0</v>
      </c>
      <c r="U231" s="38">
        <f t="shared" si="56"/>
        <v>0</v>
      </c>
      <c r="V231" s="38">
        <f t="shared" si="57"/>
        <v>0</v>
      </c>
      <c r="W231" s="38">
        <f t="shared" si="58"/>
        <v>0</v>
      </c>
      <c r="X231" s="38">
        <f t="shared" si="59"/>
        <v>0</v>
      </c>
      <c r="Y231" s="38">
        <f t="shared" si="60"/>
        <v>0</v>
      </c>
      <c r="Z231" s="38">
        <f t="shared" si="61"/>
        <v>0</v>
      </c>
      <c r="AA231" s="38">
        <f t="shared" si="62"/>
        <v>0</v>
      </c>
    </row>
    <row r="232" spans="1:27">
      <c r="A232" s="20">
        <v>5</v>
      </c>
      <c r="B232" s="2">
        <v>68703</v>
      </c>
      <c r="E232" s="20">
        <f>SUMIF(B:B,F232,A:A)</f>
        <v>5</v>
      </c>
      <c r="F232">
        <v>68703</v>
      </c>
      <c r="G232" s="2">
        <f>IF(ISERROR(VLOOKUP($F232,'Pay scales'!$B$3:$AB$61,G$1,1)),0,VLOOKUP($F232,'Pay scales'!$B$3:$AB$61,G$1,1))</f>
        <v>64696</v>
      </c>
      <c r="H232" s="2">
        <f>IF(ISERROR(VLOOKUP($F232,'Pay scales'!$B$3:$AB$61,H$1,1)),0,VLOOKUP($F232,'Pay scales'!$B$3:$AB$61,H$1,1))</f>
        <v>64696</v>
      </c>
      <c r="I232" s="2">
        <f>IF(ISERROR(VLOOKUP($F232,'Pay scales'!$B$3:$AB$61,I$1,1)),0,VLOOKUP($F232,'Pay scales'!$B$3:$AB$61,I$1,1))</f>
        <v>63583</v>
      </c>
      <c r="J232" s="2">
        <f>IF(ISERROR(VLOOKUP($F232,'Pay scales'!$B$3:$AB$61,J$1,1)),0,VLOOKUP($F232,'Pay scales'!$B$3:$AB$61,J$1,1))</f>
        <v>61881</v>
      </c>
      <c r="K232" s="2">
        <f>IF(ISERROR(VLOOKUP($F232,'Pay scales'!$B$3:$AB$61,K$1,1)),0,VLOOKUP($F232,'Pay scales'!$B$3:$AB$61,K$1,1))</f>
        <v>60668</v>
      </c>
      <c r="L232" s="2">
        <f>IF(ISERROR(VLOOKUP($F232,'Pay scales'!$B$3:$AB$61,L$1,1)),0,VLOOKUP($F232,'Pay scales'!$B$3:$AB$61,L$1,1))</f>
        <v>59478</v>
      </c>
      <c r="M232" s="2">
        <f>IF(ISERROR(VLOOKUP($F232,'Pay scales'!$B$3:$AB$61,M$1,1)),0,VLOOKUP($F232,'Pay scales'!$B$3:$AB$61,M$1,1))</f>
        <v>58889</v>
      </c>
      <c r="N232" s="2">
        <f>IF(ISERROR(VLOOKUP($F232,'Pay scales'!$B$3:$AB$61,N$1,1)),0,VLOOKUP($F232,'Pay scales'!$B$3:$AB$61,N$1,1))</f>
        <v>58306</v>
      </c>
      <c r="O232" s="2"/>
      <c r="P232" s="2"/>
      <c r="R232" s="20">
        <f t="shared" si="54"/>
        <v>5</v>
      </c>
      <c r="S232" s="37">
        <f>R232/R$4</f>
        <v>1.9714154912980807E-4</v>
      </c>
      <c r="T232" s="38">
        <f t="shared" si="55"/>
        <v>12.754269662502063</v>
      </c>
      <c r="U232" s="38">
        <f t="shared" si="56"/>
        <v>12.754269662502063</v>
      </c>
      <c r="V232" s="38">
        <f t="shared" si="57"/>
        <v>12.534851118320587</v>
      </c>
      <c r="W232" s="38">
        <f t="shared" si="58"/>
        <v>12.199316201701654</v>
      </c>
      <c r="X232" s="38">
        <f t="shared" si="59"/>
        <v>11.960183502607196</v>
      </c>
      <c r="Y232" s="38">
        <f t="shared" si="60"/>
        <v>11.725585059142725</v>
      </c>
      <c r="Z232" s="38">
        <f t="shared" si="61"/>
        <v>11.609468686705268</v>
      </c>
      <c r="AA232" s="38">
        <f t="shared" si="62"/>
        <v>11.49453516356259</v>
      </c>
    </row>
    <row r="233" spans="1:27">
      <c r="A233" s="20">
        <v>111</v>
      </c>
      <c r="B233" s="2">
        <v>18333</v>
      </c>
      <c r="E233" s="20">
        <f>SUMIF(B:B,F233,A:A)</f>
        <v>0</v>
      </c>
      <c r="F233">
        <v>70646</v>
      </c>
      <c r="G233" s="2">
        <f>IF(ISERROR(VLOOKUP($F233,'Pay scales'!$B$3:$AB$61,G$1,1)),0,VLOOKUP($F233,'Pay scales'!$B$3:$AB$61,G$1,1))</f>
        <v>64696</v>
      </c>
      <c r="H233" s="2">
        <f>IF(ISERROR(VLOOKUP($F233,'Pay scales'!$B$3:$AB$61,H$1,1)),0,VLOOKUP($F233,'Pay scales'!$B$3:$AB$61,H$1,1))</f>
        <v>64696</v>
      </c>
      <c r="I233" s="2">
        <f>IF(ISERROR(VLOOKUP($F233,'Pay scales'!$B$3:$AB$61,I$1,1)),0,VLOOKUP($F233,'Pay scales'!$B$3:$AB$61,I$1,1))</f>
        <v>63583</v>
      </c>
      <c r="J233" s="2">
        <f>IF(ISERROR(VLOOKUP($F233,'Pay scales'!$B$3:$AB$61,J$1,1)),0,VLOOKUP($F233,'Pay scales'!$B$3:$AB$61,J$1,1))</f>
        <v>61881</v>
      </c>
      <c r="K233" s="2">
        <f>IF(ISERROR(VLOOKUP($F233,'Pay scales'!$B$3:$AB$61,K$1,1)),0,VLOOKUP($F233,'Pay scales'!$B$3:$AB$61,K$1,1))</f>
        <v>60668</v>
      </c>
      <c r="L233" s="2">
        <f>IF(ISERROR(VLOOKUP($F233,'Pay scales'!$B$3:$AB$61,L$1,1)),0,VLOOKUP($F233,'Pay scales'!$B$3:$AB$61,L$1,1))</f>
        <v>59478</v>
      </c>
      <c r="M233" s="2">
        <f>IF(ISERROR(VLOOKUP($F233,'Pay scales'!$B$3:$AB$61,M$1,1)),0,VLOOKUP($F233,'Pay scales'!$B$3:$AB$61,M$1,1))</f>
        <v>58889</v>
      </c>
      <c r="N233" s="2">
        <f>IF(ISERROR(VLOOKUP($F233,'Pay scales'!$B$3:$AB$61,N$1,1)),0,VLOOKUP($F233,'Pay scales'!$B$3:$AB$61,N$1,1))</f>
        <v>58306</v>
      </c>
      <c r="O233" s="2"/>
      <c r="P233" s="2"/>
      <c r="R233" s="20">
        <f t="shared" si="54"/>
        <v>0</v>
      </c>
      <c r="S233" s="37">
        <f>R233/R$4</f>
        <v>0</v>
      </c>
      <c r="T233" s="38">
        <f t="shared" si="55"/>
        <v>0</v>
      </c>
      <c r="U233" s="38">
        <f t="shared" si="56"/>
        <v>0</v>
      </c>
      <c r="V233" s="38">
        <f t="shared" si="57"/>
        <v>0</v>
      </c>
      <c r="W233" s="38">
        <f t="shared" si="58"/>
        <v>0</v>
      </c>
      <c r="X233" s="38">
        <f t="shared" si="59"/>
        <v>0</v>
      </c>
      <c r="Y233" s="38">
        <f t="shared" si="60"/>
        <v>0</v>
      </c>
      <c r="Z233" s="38">
        <f t="shared" si="61"/>
        <v>0</v>
      </c>
      <c r="AA233" s="38">
        <f t="shared" si="62"/>
        <v>0</v>
      </c>
    </row>
    <row r="234" spans="1:27">
      <c r="A234" s="20">
        <v>156</v>
      </c>
      <c r="B234" s="2">
        <v>18516</v>
      </c>
      <c r="E234" s="20">
        <f>SUMIF(B:B,F234,A:A)</f>
        <v>0</v>
      </c>
      <c r="F234">
        <v>73082</v>
      </c>
      <c r="G234" s="2">
        <f>IF(ISERROR(VLOOKUP($F234,'Pay scales'!$B$3:$AB$61,G$1,1)),0,VLOOKUP($F234,'Pay scales'!$B$3:$AB$61,G$1,1))</f>
        <v>64696</v>
      </c>
      <c r="H234" s="2">
        <f>IF(ISERROR(VLOOKUP($F234,'Pay scales'!$B$3:$AB$61,H$1,1)),0,VLOOKUP($F234,'Pay scales'!$B$3:$AB$61,H$1,1))</f>
        <v>64696</v>
      </c>
      <c r="I234" s="2">
        <f>IF(ISERROR(VLOOKUP($F234,'Pay scales'!$B$3:$AB$61,I$1,1)),0,VLOOKUP($F234,'Pay scales'!$B$3:$AB$61,I$1,1))</f>
        <v>63583</v>
      </c>
      <c r="J234" s="2">
        <f>IF(ISERROR(VLOOKUP($F234,'Pay scales'!$B$3:$AB$61,J$1,1)),0,VLOOKUP($F234,'Pay scales'!$B$3:$AB$61,J$1,1))</f>
        <v>61881</v>
      </c>
      <c r="K234" s="2">
        <f>IF(ISERROR(VLOOKUP($F234,'Pay scales'!$B$3:$AB$61,K$1,1)),0,VLOOKUP($F234,'Pay scales'!$B$3:$AB$61,K$1,1))</f>
        <v>60668</v>
      </c>
      <c r="L234" s="2">
        <f>IF(ISERROR(VLOOKUP($F234,'Pay scales'!$B$3:$AB$61,L$1,1)),0,VLOOKUP($F234,'Pay scales'!$B$3:$AB$61,L$1,1))</f>
        <v>59478</v>
      </c>
      <c r="M234" s="2">
        <f>IF(ISERROR(VLOOKUP($F234,'Pay scales'!$B$3:$AB$61,M$1,1)),0,VLOOKUP($F234,'Pay scales'!$B$3:$AB$61,M$1,1))</f>
        <v>58889</v>
      </c>
      <c r="N234" s="2">
        <f>IF(ISERROR(VLOOKUP($F234,'Pay scales'!$B$3:$AB$61,N$1,1)),0,VLOOKUP($F234,'Pay scales'!$B$3:$AB$61,N$1,1))</f>
        <v>58306</v>
      </c>
      <c r="O234" s="2"/>
      <c r="P234" s="2"/>
      <c r="R234" s="20">
        <f t="shared" si="54"/>
        <v>0</v>
      </c>
      <c r="S234" s="37">
        <f>R234/R$4</f>
        <v>0</v>
      </c>
      <c r="T234" s="38">
        <f t="shared" si="55"/>
        <v>0</v>
      </c>
      <c r="U234" s="38">
        <f t="shared" si="56"/>
        <v>0</v>
      </c>
      <c r="V234" s="38">
        <f t="shared" si="57"/>
        <v>0</v>
      </c>
      <c r="W234" s="38">
        <f t="shared" si="58"/>
        <v>0</v>
      </c>
      <c r="X234" s="38">
        <f t="shared" si="59"/>
        <v>0</v>
      </c>
      <c r="Y234" s="38">
        <f t="shared" si="60"/>
        <v>0</v>
      </c>
      <c r="Z234" s="38">
        <f t="shared" si="61"/>
        <v>0</v>
      </c>
      <c r="AA234" s="38">
        <f t="shared" si="62"/>
        <v>0</v>
      </c>
    </row>
    <row r="235" spans="1:27">
      <c r="A235" s="20">
        <v>615</v>
      </c>
      <c r="B235" s="2">
        <v>18887</v>
      </c>
      <c r="E235" s="20">
        <f>SUMIF(B:B,F235,A:A)</f>
        <v>0</v>
      </c>
      <c r="F235">
        <v>75517</v>
      </c>
      <c r="G235" s="2">
        <f>IF(ISERROR(VLOOKUP($F235,'Pay scales'!$B$3:$AB$61,G$1,1)),0,VLOOKUP($F235,'Pay scales'!$B$3:$AB$61,G$1,1))</f>
        <v>64696</v>
      </c>
      <c r="H235" s="2">
        <f>IF(ISERROR(VLOOKUP($F235,'Pay scales'!$B$3:$AB$61,H$1,1)),0,VLOOKUP($F235,'Pay scales'!$B$3:$AB$61,H$1,1))</f>
        <v>64696</v>
      </c>
      <c r="I235" s="2">
        <f>IF(ISERROR(VLOOKUP($F235,'Pay scales'!$B$3:$AB$61,I$1,1)),0,VLOOKUP($F235,'Pay scales'!$B$3:$AB$61,I$1,1))</f>
        <v>63583</v>
      </c>
      <c r="J235" s="2">
        <f>IF(ISERROR(VLOOKUP($F235,'Pay scales'!$B$3:$AB$61,J$1,1)),0,VLOOKUP($F235,'Pay scales'!$B$3:$AB$61,J$1,1))</f>
        <v>61881</v>
      </c>
      <c r="K235" s="2">
        <f>IF(ISERROR(VLOOKUP($F235,'Pay scales'!$B$3:$AB$61,K$1,1)),0,VLOOKUP($F235,'Pay scales'!$B$3:$AB$61,K$1,1))</f>
        <v>60668</v>
      </c>
      <c r="L235" s="2">
        <f>IF(ISERROR(VLOOKUP($F235,'Pay scales'!$B$3:$AB$61,L$1,1)),0,VLOOKUP($F235,'Pay scales'!$B$3:$AB$61,L$1,1))</f>
        <v>59478</v>
      </c>
      <c r="M235" s="2">
        <f>IF(ISERROR(VLOOKUP($F235,'Pay scales'!$B$3:$AB$61,M$1,1)),0,VLOOKUP($F235,'Pay scales'!$B$3:$AB$61,M$1,1))</f>
        <v>58889</v>
      </c>
      <c r="N235" s="2">
        <f>IF(ISERROR(VLOOKUP($F235,'Pay scales'!$B$3:$AB$61,N$1,1)),0,VLOOKUP($F235,'Pay scales'!$B$3:$AB$61,N$1,1))</f>
        <v>58306</v>
      </c>
      <c r="O235" s="2"/>
      <c r="P235" s="2"/>
      <c r="R235" s="20">
        <f t="shared" si="54"/>
        <v>0</v>
      </c>
      <c r="S235" s="37">
        <f>R235/R$4</f>
        <v>0</v>
      </c>
      <c r="T235" s="38">
        <f t="shared" si="55"/>
        <v>0</v>
      </c>
      <c r="U235" s="38">
        <f t="shared" si="56"/>
        <v>0</v>
      </c>
      <c r="V235" s="38">
        <f t="shared" si="57"/>
        <v>0</v>
      </c>
      <c r="W235" s="38">
        <f t="shared" si="58"/>
        <v>0</v>
      </c>
      <c r="X235" s="38">
        <f t="shared" si="59"/>
        <v>0</v>
      </c>
      <c r="Y235" s="38">
        <f t="shared" si="60"/>
        <v>0</v>
      </c>
      <c r="Z235" s="38">
        <f t="shared" si="61"/>
        <v>0</v>
      </c>
      <c r="AA235" s="38">
        <f t="shared" si="62"/>
        <v>0</v>
      </c>
    </row>
    <row r="236" spans="1:27">
      <c r="A236" s="20">
        <v>299</v>
      </c>
      <c r="B236" s="2">
        <v>19264</v>
      </c>
      <c r="E236" s="20">
        <f>SUMIF(B:B,F236,A:A)</f>
        <v>0</v>
      </c>
      <c r="F236">
        <v>77954</v>
      </c>
      <c r="G236" s="2">
        <f>IF(ISERROR(VLOOKUP($F236,'Pay scales'!$B$3:$AB$61,G$1,1)),0,VLOOKUP($F236,'Pay scales'!$B$3:$AB$61,G$1,1))</f>
        <v>64696</v>
      </c>
      <c r="H236" s="2">
        <f>IF(ISERROR(VLOOKUP($F236,'Pay scales'!$B$3:$AB$61,H$1,1)),0,VLOOKUP($F236,'Pay scales'!$B$3:$AB$61,H$1,1))</f>
        <v>64696</v>
      </c>
      <c r="I236" s="2">
        <f>IF(ISERROR(VLOOKUP($F236,'Pay scales'!$B$3:$AB$61,I$1,1)),0,VLOOKUP($F236,'Pay scales'!$B$3:$AB$61,I$1,1))</f>
        <v>63583</v>
      </c>
      <c r="J236" s="2">
        <f>IF(ISERROR(VLOOKUP($F236,'Pay scales'!$B$3:$AB$61,J$1,1)),0,VLOOKUP($F236,'Pay scales'!$B$3:$AB$61,J$1,1))</f>
        <v>61881</v>
      </c>
      <c r="K236" s="2">
        <f>IF(ISERROR(VLOOKUP($F236,'Pay scales'!$B$3:$AB$61,K$1,1)),0,VLOOKUP($F236,'Pay scales'!$B$3:$AB$61,K$1,1))</f>
        <v>60668</v>
      </c>
      <c r="L236" s="2">
        <f>IF(ISERROR(VLOOKUP($F236,'Pay scales'!$B$3:$AB$61,L$1,1)),0,VLOOKUP($F236,'Pay scales'!$B$3:$AB$61,L$1,1))</f>
        <v>59478</v>
      </c>
      <c r="M236" s="2">
        <f>IF(ISERROR(VLOOKUP($F236,'Pay scales'!$B$3:$AB$61,M$1,1)),0,VLOOKUP($F236,'Pay scales'!$B$3:$AB$61,M$1,1))</f>
        <v>58889</v>
      </c>
      <c r="N236" s="2">
        <f>IF(ISERROR(VLOOKUP($F236,'Pay scales'!$B$3:$AB$61,N$1,1)),0,VLOOKUP($F236,'Pay scales'!$B$3:$AB$61,N$1,1))</f>
        <v>58306</v>
      </c>
      <c r="O236" s="2"/>
      <c r="P236" s="2"/>
      <c r="R236" s="20">
        <f t="shared" si="54"/>
        <v>0</v>
      </c>
      <c r="S236" s="37">
        <f>R236/R$4</f>
        <v>0</v>
      </c>
      <c r="T236" s="38">
        <f t="shared" si="55"/>
        <v>0</v>
      </c>
      <c r="U236" s="38">
        <f t="shared" si="56"/>
        <v>0</v>
      </c>
      <c r="V236" s="38">
        <f t="shared" si="57"/>
        <v>0</v>
      </c>
      <c r="W236" s="38">
        <f t="shared" si="58"/>
        <v>0</v>
      </c>
      <c r="X236" s="38">
        <f t="shared" si="59"/>
        <v>0</v>
      </c>
      <c r="Y236" s="38">
        <f t="shared" si="60"/>
        <v>0</v>
      </c>
      <c r="Z236" s="38">
        <f t="shared" si="61"/>
        <v>0</v>
      </c>
      <c r="AA236" s="38">
        <f t="shared" si="62"/>
        <v>0</v>
      </c>
    </row>
    <row r="237" spans="1:27">
      <c r="A237" s="20">
        <v>318</v>
      </c>
      <c r="B237" s="2">
        <v>19650</v>
      </c>
      <c r="E237" s="20">
        <f>SUMIF(B:B,F237,A:A)</f>
        <v>2</v>
      </c>
      <c r="F237">
        <v>88187</v>
      </c>
      <c r="G237" s="2">
        <f>IF(ISERROR(VLOOKUP($F237,'Pay scales'!$B$3:$AB$61,G$1,1)),0,VLOOKUP($F237,'Pay scales'!$B$3:$AB$61,G$1,1))</f>
        <v>64696</v>
      </c>
      <c r="H237" s="2">
        <f>IF(ISERROR(VLOOKUP($F237,'Pay scales'!$B$3:$AB$61,H$1,1)),0,VLOOKUP($F237,'Pay scales'!$B$3:$AB$61,H$1,1))</f>
        <v>64696</v>
      </c>
      <c r="I237" s="2">
        <f>IF(ISERROR(VLOOKUP($F237,'Pay scales'!$B$3:$AB$61,I$1,1)),0,VLOOKUP($F237,'Pay scales'!$B$3:$AB$61,I$1,1))</f>
        <v>63583</v>
      </c>
      <c r="J237" s="2">
        <f>IF(ISERROR(VLOOKUP($F237,'Pay scales'!$B$3:$AB$61,J$1,1)),0,VLOOKUP($F237,'Pay scales'!$B$3:$AB$61,J$1,1))</f>
        <v>61881</v>
      </c>
      <c r="K237" s="2">
        <f>IF(ISERROR(VLOOKUP($F237,'Pay scales'!$B$3:$AB$61,K$1,1)),0,VLOOKUP($F237,'Pay scales'!$B$3:$AB$61,K$1,1))</f>
        <v>60668</v>
      </c>
      <c r="L237" s="2">
        <f>IF(ISERROR(VLOOKUP($F237,'Pay scales'!$B$3:$AB$61,L$1,1)),0,VLOOKUP($F237,'Pay scales'!$B$3:$AB$61,L$1,1))</f>
        <v>59478</v>
      </c>
      <c r="M237" s="2">
        <f>IF(ISERROR(VLOOKUP($F237,'Pay scales'!$B$3:$AB$61,M$1,1)),0,VLOOKUP($F237,'Pay scales'!$B$3:$AB$61,M$1,1))</f>
        <v>58889</v>
      </c>
      <c r="N237" s="2">
        <f>IF(ISERROR(VLOOKUP($F237,'Pay scales'!$B$3:$AB$61,N$1,1)),0,VLOOKUP($F237,'Pay scales'!$B$3:$AB$61,N$1,1))</f>
        <v>58306</v>
      </c>
      <c r="O237" s="2"/>
      <c r="P237" s="2"/>
      <c r="R237" s="20">
        <f t="shared" si="54"/>
        <v>2</v>
      </c>
      <c r="S237" s="37">
        <f>R237/R$4</f>
        <v>7.885661965192323E-5</v>
      </c>
      <c r="T237" s="38">
        <f t="shared" si="55"/>
        <v>5.101707865000825</v>
      </c>
      <c r="U237" s="38">
        <f t="shared" si="56"/>
        <v>5.101707865000825</v>
      </c>
      <c r="V237" s="38">
        <f t="shared" si="57"/>
        <v>5.0139404473282347</v>
      </c>
      <c r="W237" s="38">
        <f t="shared" si="58"/>
        <v>4.8797264806806613</v>
      </c>
      <c r="X237" s="38">
        <f t="shared" si="59"/>
        <v>4.7840734010428783</v>
      </c>
      <c r="Y237" s="38">
        <f t="shared" si="60"/>
        <v>4.6902340236570899</v>
      </c>
      <c r="Z237" s="38">
        <f t="shared" si="61"/>
        <v>4.6437874746821075</v>
      </c>
      <c r="AA237" s="38">
        <f t="shared" si="62"/>
        <v>4.5978140654250357</v>
      </c>
    </row>
    <row r="238" spans="1:27">
      <c r="A238" s="20">
        <v>194</v>
      </c>
      <c r="B238" s="2">
        <v>20043</v>
      </c>
      <c r="E238" s="20">
        <f>SUMIF(B:B,F238,A:A)</f>
        <v>0</v>
      </c>
      <c r="F238">
        <v>0</v>
      </c>
    </row>
    <row r="239" spans="1:27">
      <c r="A239" s="20">
        <v>136</v>
      </c>
      <c r="B239" s="2">
        <v>20444</v>
      </c>
    </row>
    <row r="240" spans="1:27">
      <c r="A240" s="20">
        <v>56</v>
      </c>
      <c r="B240" s="2">
        <v>20852</v>
      </c>
    </row>
    <row r="241" spans="1:2">
      <c r="A241" s="20">
        <v>36</v>
      </c>
      <c r="B241" s="2">
        <v>21269</v>
      </c>
    </row>
    <row r="242" spans="1:2">
      <c r="A242" s="20">
        <v>26</v>
      </c>
      <c r="B242" s="2">
        <v>21695</v>
      </c>
    </row>
    <row r="243" spans="1:2">
      <c r="A243" s="20">
        <v>4</v>
      </c>
      <c r="B243" s="2">
        <v>22129</v>
      </c>
    </row>
    <row r="244" spans="1:2">
      <c r="A244" s="20">
        <v>3</v>
      </c>
      <c r="B244" s="2">
        <v>22571</v>
      </c>
    </row>
    <row r="245" spans="1:2">
      <c r="A245" s="20">
        <v>8</v>
      </c>
      <c r="B245" s="2">
        <v>23023</v>
      </c>
    </row>
    <row r="246" spans="1:2">
      <c r="A246" s="20">
        <v>1</v>
      </c>
      <c r="B246" s="2">
        <v>23484</v>
      </c>
    </row>
    <row r="247" spans="1:2">
      <c r="A247">
        <v>221.67</v>
      </c>
      <c r="B247">
        <v>18333</v>
      </c>
    </row>
    <row r="248" spans="1:2">
      <c r="A248">
        <v>0.84</v>
      </c>
      <c r="B248">
        <v>18459</v>
      </c>
    </row>
    <row r="249" spans="1:2">
      <c r="A249">
        <v>46.01</v>
      </c>
      <c r="B249">
        <v>18516</v>
      </c>
    </row>
    <row r="250" spans="1:2">
      <c r="A250">
        <v>308.97000000000003</v>
      </c>
      <c r="B250">
        <v>18887</v>
      </c>
    </row>
    <row r="251" spans="1:2">
      <c r="A251">
        <v>766.83</v>
      </c>
      <c r="B251">
        <v>19650</v>
      </c>
    </row>
    <row r="252" spans="1:2">
      <c r="A252">
        <v>256.64</v>
      </c>
      <c r="B252">
        <v>20043</v>
      </c>
    </row>
    <row r="253" spans="1:2">
      <c r="A253">
        <v>100.93</v>
      </c>
      <c r="B253">
        <v>22129</v>
      </c>
    </row>
    <row r="254" spans="1:2">
      <c r="A254">
        <v>130.03</v>
      </c>
      <c r="B254">
        <v>24920</v>
      </c>
    </row>
    <row r="255" spans="1:2">
      <c r="A255">
        <v>30.61</v>
      </c>
      <c r="B255">
        <v>27514</v>
      </c>
    </row>
    <row r="256" spans="1:2">
      <c r="A256">
        <v>37.03</v>
      </c>
      <c r="B256">
        <v>30095</v>
      </c>
    </row>
    <row r="257" spans="1:2">
      <c r="A257">
        <v>18.260000000000002</v>
      </c>
      <c r="B257">
        <v>33486</v>
      </c>
    </row>
    <row r="258" spans="1:2">
      <c r="A258">
        <v>2.0699999999999998</v>
      </c>
      <c r="B258">
        <v>36371</v>
      </c>
    </row>
    <row r="259" spans="1:2">
      <c r="A259">
        <v>7.95</v>
      </c>
      <c r="B259">
        <v>40578</v>
      </c>
    </row>
    <row r="260" spans="1:2">
      <c r="A260">
        <v>12.27</v>
      </c>
      <c r="B260">
        <v>18333</v>
      </c>
    </row>
    <row r="261" spans="1:2">
      <c r="A261">
        <v>6.65</v>
      </c>
      <c r="B261">
        <v>18516.518418750002</v>
      </c>
    </row>
    <row r="262" spans="1:2">
      <c r="A262">
        <v>118.35</v>
      </c>
      <c r="B262">
        <v>18886.618781250003</v>
      </c>
    </row>
    <row r="263" spans="1:2">
      <c r="A263">
        <v>189.28</v>
      </c>
      <c r="B263">
        <v>19264.037512499999</v>
      </c>
    </row>
    <row r="264" spans="1:2">
      <c r="A264">
        <v>32.36</v>
      </c>
      <c r="B264">
        <v>19649.820093750001</v>
      </c>
    </row>
    <row r="265" spans="1:2">
      <c r="A265">
        <v>242.66</v>
      </c>
      <c r="B265">
        <v>20042.921043750001</v>
      </c>
    </row>
    <row r="266" spans="1:2">
      <c r="A266">
        <v>94.06</v>
      </c>
      <c r="B266">
        <v>20443.340362499999</v>
      </c>
    </row>
    <row r="267" spans="1:2">
      <c r="A267">
        <v>71.78</v>
      </c>
      <c r="B267">
        <v>20852.123531249999</v>
      </c>
    </row>
    <row r="268" spans="1:2">
      <c r="A268">
        <v>79.39</v>
      </c>
      <c r="B268">
        <v>21269.270549999997</v>
      </c>
    </row>
    <row r="269" spans="1:2">
      <c r="A269">
        <v>0</v>
      </c>
      <c r="B269">
        <v>21694.781418750001</v>
      </c>
    </row>
    <row r="270" spans="1:2">
      <c r="A270">
        <v>569.77</v>
      </c>
      <c r="B270">
        <v>22128.656137499998</v>
      </c>
    </row>
    <row r="271" spans="1:2">
      <c r="A271">
        <v>34.799999999999997</v>
      </c>
      <c r="B271">
        <v>22570.894706249997</v>
      </c>
    </row>
    <row r="272" spans="1:2">
      <c r="A272">
        <v>0</v>
      </c>
      <c r="B272">
        <v>23022.542606250001</v>
      </c>
    </row>
    <row r="273" spans="1:2">
      <c r="A273">
        <v>36.03</v>
      </c>
      <c r="B273">
        <v>23483.599837500002</v>
      </c>
    </row>
    <row r="274" spans="1:2">
      <c r="A274">
        <v>33.42</v>
      </c>
      <c r="B274">
        <v>23953.02091875</v>
      </c>
    </row>
    <row r="275" spans="1:2">
      <c r="A275">
        <v>0</v>
      </c>
      <c r="B275">
        <v>24431.85133125</v>
      </c>
    </row>
    <row r="276" spans="1:2">
      <c r="A276">
        <v>377.31</v>
      </c>
      <c r="B276">
        <v>24920.091075</v>
      </c>
    </row>
    <row r="277" spans="1:2">
      <c r="A277">
        <v>0</v>
      </c>
      <c r="B277">
        <v>25418.785631249997</v>
      </c>
    </row>
    <row r="278" spans="1:2">
      <c r="A278">
        <v>42.81</v>
      </c>
      <c r="B278">
        <v>25926.889518749998</v>
      </c>
    </row>
    <row r="279" spans="1:2">
      <c r="A279">
        <v>28.36</v>
      </c>
      <c r="B279">
        <v>26445.44821875</v>
      </c>
    </row>
    <row r="280" spans="1:2">
      <c r="A280">
        <v>0</v>
      </c>
      <c r="B280">
        <v>26974.461731250001</v>
      </c>
    </row>
    <row r="281" spans="1:2">
      <c r="A281">
        <v>29.09</v>
      </c>
      <c r="B281">
        <v>27513.930056250003</v>
      </c>
    </row>
    <row r="282" spans="1:2">
      <c r="A282">
        <v>352.25</v>
      </c>
      <c r="B282">
        <v>28226.948268749999</v>
      </c>
    </row>
    <row r="283" spans="1:2">
      <c r="A283">
        <v>8.42</v>
      </c>
      <c r="B283">
        <v>29174.154281250001</v>
      </c>
    </row>
    <row r="284" spans="1:2">
      <c r="A284">
        <v>9.01</v>
      </c>
      <c r="B284">
        <v>30094.17778125</v>
      </c>
    </row>
    <row r="285" spans="1:2">
      <c r="A285">
        <v>12.55</v>
      </c>
      <c r="B285">
        <v>30983.882325000002</v>
      </c>
    </row>
    <row r="286" spans="1:2">
      <c r="A286">
        <v>120.96</v>
      </c>
      <c r="B286">
        <v>31894.496493750001</v>
      </c>
    </row>
    <row r="287" spans="1:2">
      <c r="A287">
        <v>3.95</v>
      </c>
      <c r="B287">
        <v>32797.792293749997</v>
      </c>
    </row>
    <row r="288" spans="1:2">
      <c r="A288">
        <v>4.88</v>
      </c>
      <c r="B288">
        <v>33485.718956249999</v>
      </c>
    </row>
    <row r="289" spans="1:2">
      <c r="A289">
        <v>6.81</v>
      </c>
      <c r="B289">
        <v>34373.332537499999</v>
      </c>
    </row>
    <row r="290" spans="1:2">
      <c r="A290">
        <v>43.42</v>
      </c>
      <c r="B290">
        <v>35336.220768750005</v>
      </c>
    </row>
    <row r="291" spans="1:2">
      <c r="A291">
        <v>3</v>
      </c>
      <c r="B291">
        <v>36370.201724999999</v>
      </c>
    </row>
    <row r="292" spans="1:2">
      <c r="A292">
        <v>2</v>
      </c>
      <c r="B292">
        <v>37568.323237500001</v>
      </c>
    </row>
    <row r="293" spans="1:2">
      <c r="A293">
        <v>4</v>
      </c>
      <c r="B293">
        <v>38553.166574999996</v>
      </c>
    </row>
    <row r="294" spans="1:2">
      <c r="A294">
        <v>20.09</v>
      </c>
      <c r="B294">
        <v>39570.419831250001</v>
      </c>
    </row>
    <row r="295" spans="1:2">
      <c r="A295">
        <v>0</v>
      </c>
      <c r="B295">
        <v>40578.263756249995</v>
      </c>
    </row>
    <row r="296" spans="1:2">
      <c r="A296">
        <v>0</v>
      </c>
      <c r="B296">
        <v>41591.335087499996</v>
      </c>
    </row>
    <row r="297" spans="1:2">
      <c r="A297">
        <v>0</v>
      </c>
      <c r="B297">
        <v>42613.815750000002</v>
      </c>
    </row>
    <row r="298" spans="1:2">
      <c r="A298">
        <v>1.89</v>
      </c>
      <c r="B298">
        <v>43570.431093749998</v>
      </c>
    </row>
    <row r="299" spans="1:2">
      <c r="A299">
        <v>1</v>
      </c>
      <c r="B299">
        <v>44624.276193750004</v>
      </c>
    </row>
    <row r="300" spans="1:2">
      <c r="A300">
        <v>1</v>
      </c>
      <c r="B300">
        <v>45647.802337500005</v>
      </c>
    </row>
    <row r="301" spans="1:2">
      <c r="A301">
        <v>2</v>
      </c>
      <c r="B301">
        <v>46661.919149999994</v>
      </c>
    </row>
    <row r="302" spans="1:2">
      <c r="A302">
        <v>0</v>
      </c>
      <c r="B302">
        <v>47664.535668750003</v>
      </c>
    </row>
    <row r="303" spans="1:2">
      <c r="A303">
        <v>0</v>
      </c>
      <c r="B303">
        <v>48680.743443749998</v>
      </c>
    </row>
    <row r="304" spans="1:2">
      <c r="A304">
        <v>0</v>
      </c>
      <c r="B304">
        <v>49700.087662499995</v>
      </c>
    </row>
    <row r="305" spans="1:2">
      <c r="A305">
        <v>0</v>
      </c>
      <c r="B305">
        <v>50730.932175000002</v>
      </c>
    </row>
    <row r="306" spans="1:2">
      <c r="A306">
        <v>0</v>
      </c>
      <c r="B306">
        <v>51772.231499999994</v>
      </c>
    </row>
    <row r="307" spans="1:2">
      <c r="A307">
        <v>0</v>
      </c>
      <c r="B307">
        <v>52814.576306249997</v>
      </c>
    </row>
    <row r="308" spans="1:2">
      <c r="A308">
        <v>0</v>
      </c>
      <c r="B308">
        <v>53854.830150000002</v>
      </c>
    </row>
    <row r="309" spans="1:2">
      <c r="A309">
        <v>1</v>
      </c>
      <c r="B309">
        <v>54901.356881250002</v>
      </c>
    </row>
    <row r="310" spans="1:2">
      <c r="A310">
        <v>0</v>
      </c>
      <c r="B310">
        <v>55941.610724999999</v>
      </c>
    </row>
    <row r="311" spans="1:2">
      <c r="A311">
        <v>0</v>
      </c>
      <c r="B311">
        <v>56989.182937500002</v>
      </c>
    </row>
    <row r="312" spans="1:2">
      <c r="A312">
        <v>0</v>
      </c>
      <c r="B312">
        <v>57831.840824999992</v>
      </c>
    </row>
    <row r="313" spans="1:2">
      <c r="A313">
        <v>86.180199999999971</v>
      </c>
      <c r="B313">
        <v>18333</v>
      </c>
    </row>
    <row r="314" spans="1:2">
      <c r="A314">
        <v>120.65730000000011</v>
      </c>
      <c r="B314">
        <v>18516</v>
      </c>
    </row>
    <row r="315" spans="1:2">
      <c r="A315">
        <v>47.281900000000007</v>
      </c>
      <c r="B315">
        <v>18887</v>
      </c>
    </row>
    <row r="316" spans="1:2">
      <c r="A316">
        <v>268.24679999999944</v>
      </c>
      <c r="B316">
        <v>19264</v>
      </c>
    </row>
    <row r="317" spans="1:2">
      <c r="A317">
        <v>41.702899999999978</v>
      </c>
      <c r="B317">
        <v>19650</v>
      </c>
    </row>
    <row r="318" spans="1:2">
      <c r="A318">
        <v>439.25010000000054</v>
      </c>
      <c r="B318">
        <v>20043</v>
      </c>
    </row>
    <row r="319" spans="1:2">
      <c r="A319">
        <v>22.589400000000005</v>
      </c>
      <c r="B319">
        <v>20444</v>
      </c>
    </row>
    <row r="320" spans="1:2">
      <c r="A320">
        <v>19.123600000000003</v>
      </c>
      <c r="B320">
        <v>20852</v>
      </c>
    </row>
    <row r="321" spans="1:2">
      <c r="A321">
        <v>26.802600000000002</v>
      </c>
      <c r="B321">
        <v>21269</v>
      </c>
    </row>
    <row r="322" spans="1:2">
      <c r="A322">
        <v>13.102499999999999</v>
      </c>
      <c r="B322">
        <v>21695</v>
      </c>
    </row>
    <row r="323" spans="1:2">
      <c r="A323">
        <v>164.95260000000002</v>
      </c>
      <c r="B323">
        <v>22129</v>
      </c>
    </row>
    <row r="324" spans="1:2">
      <c r="A324">
        <v>12.828199999999999</v>
      </c>
      <c r="B324">
        <v>22571</v>
      </c>
    </row>
    <row r="325" spans="1:2">
      <c r="A325">
        <v>8.6975999999999996</v>
      </c>
      <c r="B325">
        <v>23023</v>
      </c>
    </row>
    <row r="326" spans="1:2">
      <c r="A326">
        <v>10.206099999999998</v>
      </c>
      <c r="B326">
        <v>23484</v>
      </c>
    </row>
    <row r="327" spans="1:2">
      <c r="A327">
        <v>14.996400000000003</v>
      </c>
      <c r="B327">
        <v>23953</v>
      </c>
    </row>
    <row r="328" spans="1:2">
      <c r="A328">
        <v>11.9793</v>
      </c>
      <c r="B328">
        <v>24432</v>
      </c>
    </row>
    <row r="329" spans="1:2">
      <c r="A329">
        <v>131.10010000000005</v>
      </c>
      <c r="B329">
        <v>24920</v>
      </c>
    </row>
    <row r="330" spans="1:2">
      <c r="A330">
        <v>18.948599999999995</v>
      </c>
      <c r="B330">
        <v>25419</v>
      </c>
    </row>
    <row r="331" spans="1:2">
      <c r="A331">
        <v>14.6196</v>
      </c>
      <c r="B331">
        <v>25927</v>
      </c>
    </row>
    <row r="332" spans="1:2">
      <c r="A332">
        <v>17.356599999999997</v>
      </c>
      <c r="B332">
        <v>26446</v>
      </c>
    </row>
    <row r="333" spans="1:2">
      <c r="A333">
        <v>10.056100000000002</v>
      </c>
      <c r="B333">
        <v>26975</v>
      </c>
    </row>
    <row r="334" spans="1:2">
      <c r="A334">
        <v>86.327999999999989</v>
      </c>
      <c r="B334">
        <v>27514</v>
      </c>
    </row>
    <row r="335" spans="1:2">
      <c r="A335">
        <v>6.6986999999999997</v>
      </c>
      <c r="B335">
        <v>28226</v>
      </c>
    </row>
    <row r="336" spans="1:2">
      <c r="A336">
        <v>6.0506000000000011</v>
      </c>
      <c r="B336">
        <v>29174</v>
      </c>
    </row>
    <row r="337" spans="1:2">
      <c r="A337">
        <v>68.797700000000006</v>
      </c>
      <c r="B337">
        <v>30095</v>
      </c>
    </row>
    <row r="338" spans="1:2">
      <c r="A338">
        <v>0.88</v>
      </c>
      <c r="B338">
        <v>30984</v>
      </c>
    </row>
    <row r="339" spans="1:2">
      <c r="A339">
        <v>1.9470000000000001</v>
      </c>
      <c r="B339">
        <v>31895</v>
      </c>
    </row>
    <row r="340" spans="1:2">
      <c r="A340">
        <v>15.1472</v>
      </c>
      <c r="B340">
        <v>32798</v>
      </c>
    </row>
    <row r="341" spans="1:2">
      <c r="A341">
        <v>0</v>
      </c>
      <c r="B341">
        <v>31895</v>
      </c>
    </row>
    <row r="342" spans="1:2">
      <c r="A342">
        <v>0</v>
      </c>
      <c r="B342">
        <v>32798</v>
      </c>
    </row>
    <row r="343" spans="1:2">
      <c r="A343">
        <v>0.92500000000000004</v>
      </c>
      <c r="B343">
        <v>33486</v>
      </c>
    </row>
    <row r="344" spans="1:2">
      <c r="A344">
        <v>16.107900000000001</v>
      </c>
      <c r="B344">
        <v>34373</v>
      </c>
    </row>
    <row r="345" spans="1:2">
      <c r="A345">
        <v>0</v>
      </c>
      <c r="B345">
        <v>33486</v>
      </c>
    </row>
    <row r="346" spans="1:2">
      <c r="A346">
        <v>0.90200000000000002</v>
      </c>
      <c r="B346">
        <v>34373</v>
      </c>
    </row>
    <row r="347" spans="1:2">
      <c r="A347">
        <v>0</v>
      </c>
      <c r="B347">
        <v>35336</v>
      </c>
    </row>
    <row r="348" spans="1:2">
      <c r="A348">
        <v>8.4640000000000004</v>
      </c>
      <c r="B348">
        <v>36371</v>
      </c>
    </row>
    <row r="349" spans="1:2">
      <c r="A349">
        <v>0.88</v>
      </c>
      <c r="B349">
        <v>36371</v>
      </c>
    </row>
    <row r="350" spans="1:2">
      <c r="A350">
        <v>1.7549999999999999</v>
      </c>
      <c r="B350">
        <v>37568</v>
      </c>
    </row>
    <row r="351" spans="1:2">
      <c r="A351">
        <v>3.6619999999999999</v>
      </c>
      <c r="B351">
        <v>38553</v>
      </c>
    </row>
    <row r="352" spans="1:2">
      <c r="A352">
        <v>13.227100000000002</v>
      </c>
      <c r="B352">
        <v>39571</v>
      </c>
    </row>
    <row r="353" spans="1:2">
      <c r="A353">
        <v>0.93500000000000005</v>
      </c>
      <c r="B353">
        <v>39571</v>
      </c>
    </row>
    <row r="354" spans="1:2">
      <c r="A354">
        <v>1</v>
      </c>
      <c r="B354">
        <v>40578</v>
      </c>
    </row>
    <row r="355" spans="1:2">
      <c r="A355">
        <v>2.4676</v>
      </c>
      <c r="B355">
        <v>41591</v>
      </c>
    </row>
    <row r="356" spans="1:2">
      <c r="A356">
        <v>4.673</v>
      </c>
      <c r="B356">
        <v>42614</v>
      </c>
    </row>
    <row r="357" spans="1:2">
      <c r="A357">
        <v>0</v>
      </c>
      <c r="B357">
        <v>42614</v>
      </c>
    </row>
    <row r="358" spans="1:2">
      <c r="A358">
        <v>0</v>
      </c>
      <c r="B358">
        <v>43570</v>
      </c>
    </row>
    <row r="359" spans="1:2">
      <c r="A359">
        <v>0</v>
      </c>
      <c r="B359">
        <v>44624</v>
      </c>
    </row>
    <row r="360" spans="1:2">
      <c r="A360">
        <v>1.7190999999999999</v>
      </c>
      <c r="B360">
        <v>45648</v>
      </c>
    </row>
    <row r="361" spans="1:2">
      <c r="A361">
        <v>0</v>
      </c>
      <c r="B361">
        <v>44624</v>
      </c>
    </row>
    <row r="362" spans="1:2">
      <c r="A362">
        <v>1</v>
      </c>
      <c r="B362">
        <v>45648</v>
      </c>
    </row>
    <row r="363" spans="1:2">
      <c r="A363">
        <v>0</v>
      </c>
      <c r="B363">
        <v>46662</v>
      </c>
    </row>
    <row r="364" spans="1:2">
      <c r="A364">
        <v>1.8108</v>
      </c>
      <c r="B364">
        <v>47665</v>
      </c>
    </row>
    <row r="365" spans="1:2">
      <c r="A365">
        <v>0</v>
      </c>
      <c r="B365">
        <v>46657</v>
      </c>
    </row>
    <row r="366" spans="1:2">
      <c r="A366">
        <v>0</v>
      </c>
      <c r="B366">
        <v>47644</v>
      </c>
    </row>
    <row r="367" spans="1:2">
      <c r="A367">
        <v>0</v>
      </c>
      <c r="B367">
        <v>48646</v>
      </c>
    </row>
    <row r="368" spans="1:2">
      <c r="A368">
        <v>0</v>
      </c>
      <c r="B368">
        <v>49527</v>
      </c>
    </row>
    <row r="369" spans="1:2">
      <c r="A369">
        <v>0</v>
      </c>
      <c r="B369">
        <v>50422</v>
      </c>
    </row>
    <row r="370" spans="1:2">
      <c r="A370">
        <v>0</v>
      </c>
      <c r="B370">
        <v>49658</v>
      </c>
    </row>
    <row r="371" spans="1:2">
      <c r="A371">
        <v>0</v>
      </c>
      <c r="B371">
        <v>50534</v>
      </c>
    </row>
    <row r="372" spans="1:2">
      <c r="A372">
        <v>1</v>
      </c>
      <c r="B372">
        <v>51436</v>
      </c>
    </row>
    <row r="373" spans="1:2">
      <c r="A373">
        <v>1</v>
      </c>
      <c r="B373">
        <v>52332</v>
      </c>
    </row>
    <row r="374" spans="1:2">
      <c r="A374">
        <v>1</v>
      </c>
      <c r="B374">
        <v>53217</v>
      </c>
    </row>
    <row r="375" spans="1:2">
      <c r="A375">
        <v>1.2161999999999999</v>
      </c>
      <c r="B375">
        <v>52556</v>
      </c>
    </row>
    <row r="376" spans="1:2">
      <c r="A376">
        <v>0</v>
      </c>
      <c r="B376">
        <v>53449</v>
      </c>
    </row>
    <row r="377" spans="1:2">
      <c r="A377">
        <v>0</v>
      </c>
      <c r="B377">
        <v>54355</v>
      </c>
    </row>
    <row r="378" spans="1:2">
      <c r="A378">
        <v>0</v>
      </c>
      <c r="B378">
        <v>55170</v>
      </c>
    </row>
    <row r="379" spans="1:2">
      <c r="A379">
        <v>1</v>
      </c>
      <c r="B379">
        <v>56126</v>
      </c>
    </row>
    <row r="380" spans="1:2">
      <c r="A380">
        <v>0</v>
      </c>
      <c r="B380">
        <v>57248</v>
      </c>
    </row>
    <row r="381" spans="1:2">
      <c r="A381">
        <v>0</v>
      </c>
      <c r="B381">
        <v>59682</v>
      </c>
    </row>
    <row r="382" spans="1:2">
      <c r="A382">
        <v>0</v>
      </c>
      <c r="B382">
        <v>62237</v>
      </c>
    </row>
    <row r="383" spans="1:2">
      <c r="A383">
        <v>0</v>
      </c>
      <c r="B383">
        <v>64556</v>
      </c>
    </row>
    <row r="384" spans="1:2">
      <c r="A384">
        <v>0</v>
      </c>
      <c r="B384">
        <v>66991</v>
      </c>
    </row>
    <row r="385" spans="1:2">
      <c r="A385">
        <v>0</v>
      </c>
      <c r="B385">
        <v>68209</v>
      </c>
    </row>
    <row r="386" spans="1:2">
      <c r="A386">
        <v>0</v>
      </c>
      <c r="B386">
        <v>70646</v>
      </c>
    </row>
    <row r="387" spans="1:2">
      <c r="A387">
        <v>0</v>
      </c>
      <c r="B387">
        <v>73082</v>
      </c>
    </row>
    <row r="388" spans="1:2">
      <c r="A388">
        <v>0</v>
      </c>
      <c r="B388">
        <v>75517</v>
      </c>
    </row>
    <row r="389" spans="1:2">
      <c r="A389">
        <v>0</v>
      </c>
      <c r="B389">
        <v>77954</v>
      </c>
    </row>
    <row r="390" spans="1:2">
      <c r="A390">
        <v>4.6602000000000006</v>
      </c>
      <c r="B390">
        <v>18328.214285714286</v>
      </c>
    </row>
    <row r="391" spans="1:2">
      <c r="A391">
        <v>8.0078000000000014</v>
      </c>
      <c r="B391">
        <v>17710.842857142856</v>
      </c>
    </row>
    <row r="392" spans="1:2">
      <c r="A392">
        <v>5.7052000000000005</v>
      </c>
      <c r="B392">
        <v>13177.021428571428</v>
      </c>
    </row>
    <row r="393" spans="1:2">
      <c r="A393">
        <v>0.83400000000000007</v>
      </c>
      <c r="B393">
        <v>9279.8642857142859</v>
      </c>
    </row>
    <row r="394" spans="1:2">
      <c r="A394">
        <v>15.9442</v>
      </c>
      <c r="B394">
        <v>9279.8642857142859</v>
      </c>
    </row>
    <row r="395" spans="1:2">
      <c r="A395">
        <v>4.8918999999999997</v>
      </c>
      <c r="B395">
        <v>19000</v>
      </c>
    </row>
    <row r="396" spans="1:2">
      <c r="A396">
        <v>7.9322999999999997</v>
      </c>
      <c r="B396">
        <v>21000</v>
      </c>
    </row>
    <row r="397" spans="1:2">
      <c r="A397">
        <v>2.08</v>
      </c>
      <c r="B397">
        <v>18333</v>
      </c>
    </row>
    <row r="398" spans="1:2">
      <c r="A398">
        <v>0.41</v>
      </c>
      <c r="B398">
        <v>18333</v>
      </c>
    </row>
    <row r="399" spans="1:2">
      <c r="A399">
        <v>1.9</v>
      </c>
      <c r="B399">
        <v>18516</v>
      </c>
    </row>
    <row r="400" spans="1:2">
      <c r="A400">
        <v>3.36</v>
      </c>
      <c r="B400">
        <v>18516</v>
      </c>
    </row>
    <row r="401" spans="1:2">
      <c r="A401">
        <v>1.79</v>
      </c>
      <c r="B401">
        <v>18887</v>
      </c>
    </row>
    <row r="402" spans="1:2">
      <c r="A402">
        <v>1.44</v>
      </c>
      <c r="B402">
        <v>18887</v>
      </c>
    </row>
    <row r="403" spans="1:2">
      <c r="A403">
        <v>8.9499999999999993</v>
      </c>
      <c r="B403">
        <v>19264</v>
      </c>
    </row>
    <row r="404" spans="1:2">
      <c r="A404">
        <v>1.68</v>
      </c>
      <c r="B404">
        <v>19650</v>
      </c>
    </row>
    <row r="405" spans="1:2">
      <c r="A405">
        <v>2.2400000000000002</v>
      </c>
      <c r="B405">
        <v>20043</v>
      </c>
    </row>
    <row r="406" spans="1:2">
      <c r="A406">
        <v>2.74</v>
      </c>
      <c r="B406">
        <v>20444</v>
      </c>
    </row>
    <row r="407" spans="1:2">
      <c r="A407">
        <v>2.62</v>
      </c>
      <c r="B407">
        <v>21695</v>
      </c>
    </row>
    <row r="408" spans="1:2">
      <c r="A408">
        <v>1</v>
      </c>
      <c r="B408">
        <v>22129</v>
      </c>
    </row>
    <row r="409" spans="1:2">
      <c r="A409">
        <v>8.81</v>
      </c>
      <c r="B409">
        <v>23484</v>
      </c>
    </row>
    <row r="410" spans="1:2">
      <c r="A410">
        <v>1</v>
      </c>
      <c r="B410">
        <v>23953</v>
      </c>
    </row>
    <row r="411" spans="1:2">
      <c r="A411">
        <v>1.59</v>
      </c>
      <c r="B411">
        <v>24432</v>
      </c>
    </row>
    <row r="412" spans="1:2">
      <c r="A412">
        <v>1</v>
      </c>
      <c r="B412">
        <v>24920</v>
      </c>
    </row>
    <row r="413" spans="1:2">
      <c r="A413">
        <v>2.59</v>
      </c>
      <c r="B413">
        <v>25419</v>
      </c>
    </row>
    <row r="414" spans="1:2">
      <c r="A414">
        <v>8.39</v>
      </c>
      <c r="B414">
        <v>25927</v>
      </c>
    </row>
    <row r="415" spans="1:2">
      <c r="A415">
        <v>1</v>
      </c>
      <c r="B415">
        <v>27514</v>
      </c>
    </row>
    <row r="416" spans="1:2">
      <c r="A416">
        <v>0.9</v>
      </c>
      <c r="B416">
        <v>29174</v>
      </c>
    </row>
    <row r="417" spans="1:2">
      <c r="A417">
        <v>0.28000000000000003</v>
      </c>
      <c r="B417">
        <v>30095</v>
      </c>
    </row>
    <row r="418" spans="1:2">
      <c r="A418">
        <v>4.04</v>
      </c>
      <c r="B418">
        <v>30984</v>
      </c>
    </row>
    <row r="419" spans="1:2">
      <c r="A419">
        <v>1</v>
      </c>
      <c r="B419">
        <v>31895</v>
      </c>
    </row>
    <row r="420" spans="1:2">
      <c r="A420">
        <v>1.54</v>
      </c>
      <c r="B420">
        <v>32798</v>
      </c>
    </row>
    <row r="421" spans="1:2">
      <c r="A421">
        <v>1</v>
      </c>
      <c r="B421">
        <v>33486</v>
      </c>
    </row>
    <row r="422" spans="1:2">
      <c r="A422">
        <v>4.5199999999999996</v>
      </c>
      <c r="B422">
        <v>35336</v>
      </c>
    </row>
    <row r="423" spans="1:2">
      <c r="A423">
        <v>2</v>
      </c>
      <c r="B423">
        <v>36961</v>
      </c>
    </row>
    <row r="424" spans="1:2">
      <c r="A424">
        <v>3</v>
      </c>
      <c r="B424">
        <v>41591</v>
      </c>
    </row>
    <row r="425" spans="1:2">
      <c r="A425">
        <v>1</v>
      </c>
      <c r="B425">
        <v>41604</v>
      </c>
    </row>
    <row r="426" spans="1:2">
      <c r="A426">
        <v>1.81</v>
      </c>
      <c r="B426">
        <v>43570</v>
      </c>
    </row>
    <row r="427" spans="1:2">
      <c r="A427">
        <v>1</v>
      </c>
      <c r="B427">
        <v>44331</v>
      </c>
    </row>
    <row r="428" spans="1:2">
      <c r="A428">
        <v>2</v>
      </c>
      <c r="B428">
        <v>45648</v>
      </c>
    </row>
    <row r="429" spans="1:2">
      <c r="A429">
        <v>0.6</v>
      </c>
      <c r="B429">
        <v>46566</v>
      </c>
    </row>
    <row r="430" spans="1:2">
      <c r="A430">
        <v>1.81</v>
      </c>
      <c r="B430">
        <v>51610</v>
      </c>
    </row>
    <row r="431" spans="1:2">
      <c r="A431">
        <v>1</v>
      </c>
      <c r="B431">
        <v>54091</v>
      </c>
    </row>
    <row r="432" spans="1:2">
      <c r="A432">
        <v>1</v>
      </c>
      <c r="B432">
        <v>67364</v>
      </c>
    </row>
    <row r="433" spans="1:2">
      <c r="A433">
        <v>2</v>
      </c>
      <c r="B433">
        <v>88187</v>
      </c>
    </row>
    <row r="434" spans="1:2">
      <c r="A434">
        <v>34.5</v>
      </c>
      <c r="B434">
        <v>18333</v>
      </c>
    </row>
    <row r="435" spans="1:2">
      <c r="A435">
        <v>81</v>
      </c>
      <c r="B435">
        <v>18516</v>
      </c>
    </row>
    <row r="436" spans="1:2">
      <c r="A436">
        <v>18.8</v>
      </c>
      <c r="B436">
        <v>18887</v>
      </c>
    </row>
    <row r="437" spans="1:2">
      <c r="A437">
        <v>36.200000000000003</v>
      </c>
      <c r="B437">
        <v>19264</v>
      </c>
    </row>
    <row r="438" spans="1:2">
      <c r="A438">
        <v>10</v>
      </c>
      <c r="B438">
        <v>19650</v>
      </c>
    </row>
    <row r="439" spans="1:2">
      <c r="A439">
        <v>50.6</v>
      </c>
      <c r="B439">
        <v>20444</v>
      </c>
    </row>
    <row r="440" spans="1:2">
      <c r="A440">
        <v>27</v>
      </c>
      <c r="B440">
        <v>20852</v>
      </c>
    </row>
    <row r="441" spans="1:2">
      <c r="A441">
        <v>19</v>
      </c>
      <c r="B441">
        <v>21269</v>
      </c>
    </row>
    <row r="442" spans="1:2">
      <c r="A442">
        <v>9.1</v>
      </c>
      <c r="B442">
        <v>21695</v>
      </c>
    </row>
    <row r="443" spans="1:2">
      <c r="A443">
        <v>92.5</v>
      </c>
      <c r="B443">
        <v>22129</v>
      </c>
    </row>
    <row r="444" spans="1:2">
      <c r="A444">
        <v>28.2</v>
      </c>
      <c r="B444">
        <v>22571</v>
      </c>
    </row>
    <row r="445" spans="1:2">
      <c r="A445">
        <v>29.5</v>
      </c>
      <c r="B445">
        <v>23023</v>
      </c>
    </row>
    <row r="446" spans="1:2">
      <c r="A446">
        <v>17.100000000000001</v>
      </c>
      <c r="B446">
        <v>23484</v>
      </c>
    </row>
    <row r="447" spans="1:2">
      <c r="A447">
        <v>11.3</v>
      </c>
      <c r="B447">
        <v>23953</v>
      </c>
    </row>
    <row r="448" spans="1:2">
      <c r="A448">
        <v>2.6</v>
      </c>
      <c r="B448">
        <v>24432</v>
      </c>
    </row>
    <row r="449" spans="1:2">
      <c r="A449">
        <v>110.5</v>
      </c>
      <c r="B449">
        <v>24920</v>
      </c>
    </row>
    <row r="450" spans="1:2">
      <c r="A450">
        <v>14.9</v>
      </c>
      <c r="B450">
        <v>25419</v>
      </c>
    </row>
    <row r="451" spans="1:2">
      <c r="A451">
        <v>17.600000000000001</v>
      </c>
      <c r="B451">
        <v>25927</v>
      </c>
    </row>
    <row r="452" spans="1:2">
      <c r="A452">
        <v>2.4</v>
      </c>
      <c r="B452">
        <v>26446</v>
      </c>
    </row>
    <row r="453" spans="1:2">
      <c r="A453">
        <v>4.7</v>
      </c>
      <c r="B453">
        <v>26975</v>
      </c>
    </row>
    <row r="454" spans="1:2">
      <c r="A454">
        <v>7.9</v>
      </c>
      <c r="B454">
        <v>27514</v>
      </c>
    </row>
    <row r="455" spans="1:2">
      <c r="A455">
        <v>54.8</v>
      </c>
      <c r="B455">
        <v>28226</v>
      </c>
    </row>
    <row r="456" spans="1:2">
      <c r="A456">
        <v>1</v>
      </c>
      <c r="B456">
        <v>29174</v>
      </c>
    </row>
    <row r="457" spans="1:2">
      <c r="A457">
        <v>5</v>
      </c>
      <c r="B457">
        <v>30095</v>
      </c>
    </row>
    <row r="458" spans="1:2">
      <c r="A458">
        <v>4.7</v>
      </c>
      <c r="B458">
        <v>30984</v>
      </c>
    </row>
    <row r="459" spans="1:2">
      <c r="A459">
        <v>2</v>
      </c>
      <c r="B459">
        <v>31895</v>
      </c>
    </row>
    <row r="460" spans="1:2">
      <c r="A460">
        <v>12</v>
      </c>
      <c r="B460">
        <v>32798</v>
      </c>
    </row>
    <row r="461" spans="1:2">
      <c r="A461">
        <v>2</v>
      </c>
      <c r="B461">
        <v>33486</v>
      </c>
    </row>
    <row r="462" spans="1:2">
      <c r="A462">
        <v>4.2</v>
      </c>
      <c r="B462">
        <v>35336</v>
      </c>
    </row>
    <row r="463" spans="1:2">
      <c r="A463">
        <v>2</v>
      </c>
      <c r="B463">
        <v>39516</v>
      </c>
    </row>
    <row r="464" spans="1:2">
      <c r="A464">
        <v>3</v>
      </c>
      <c r="B464">
        <v>41441</v>
      </c>
    </row>
    <row r="465" spans="1:2">
      <c r="A465">
        <v>3</v>
      </c>
      <c r="B465">
        <v>55204</v>
      </c>
    </row>
    <row r="466" spans="1:2">
      <c r="A466">
        <v>99.494054054054203</v>
      </c>
      <c r="B466">
        <v>18333</v>
      </c>
    </row>
    <row r="467" spans="1:2">
      <c r="A467">
        <v>162.74202702702601</v>
      </c>
      <c r="B467">
        <v>18516</v>
      </c>
    </row>
    <row r="468" spans="1:2">
      <c r="A468">
        <v>7.2567567567567597</v>
      </c>
      <c r="B468">
        <v>18887</v>
      </c>
    </row>
    <row r="469" spans="1:2">
      <c r="A469">
        <v>317.82354155071499</v>
      </c>
      <c r="B469">
        <v>19264</v>
      </c>
    </row>
    <row r="470" spans="1:2">
      <c r="A470">
        <v>89.529111091561106</v>
      </c>
      <c r="B470">
        <v>19650</v>
      </c>
    </row>
    <row r="471" spans="1:2">
      <c r="A471">
        <v>773.099802348136</v>
      </c>
      <c r="B471">
        <v>20444</v>
      </c>
    </row>
    <row r="472" spans="1:2">
      <c r="A472">
        <v>166.59459459459501</v>
      </c>
      <c r="B472">
        <v>22571</v>
      </c>
    </row>
    <row r="473" spans="1:2">
      <c r="A473">
        <v>233.76273212677501</v>
      </c>
      <c r="B473">
        <v>24920</v>
      </c>
    </row>
    <row r="474" spans="1:2">
      <c r="A474">
        <v>137.688108108108</v>
      </c>
      <c r="B474">
        <v>27514</v>
      </c>
    </row>
    <row r="475" spans="1:2">
      <c r="A475">
        <v>26.6437837837838</v>
      </c>
      <c r="B475">
        <v>30095</v>
      </c>
    </row>
    <row r="476" spans="1:2">
      <c r="A476">
        <v>8.7972972972973</v>
      </c>
      <c r="B476">
        <v>32798</v>
      </c>
    </row>
    <row r="477" spans="1:2">
      <c r="A477">
        <v>6.6081081081081097</v>
      </c>
      <c r="B477">
        <v>37568</v>
      </c>
    </row>
  </sheetData>
  <mergeCells count="5">
    <mergeCell ref="E1:F1"/>
    <mergeCell ref="A2:B2"/>
    <mergeCell ref="T2:AA2"/>
    <mergeCell ref="C4:D4"/>
    <mergeCell ref="G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FF22-5EBF-410B-B776-A98E8F7DCF4E}">
  <dimension ref="A1:R61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1" sqref="B1:I1"/>
    </sheetView>
  </sheetViews>
  <sheetFormatPr defaultColWidth="10.5703125" defaultRowHeight="15"/>
  <sheetData>
    <row r="1" spans="1:18">
      <c r="A1" s="61" t="s">
        <v>1</v>
      </c>
      <c r="B1" s="60" t="s">
        <v>257</v>
      </c>
      <c r="C1" s="60"/>
      <c r="D1" s="60"/>
      <c r="E1" s="60"/>
      <c r="F1" s="60"/>
      <c r="G1" s="60"/>
      <c r="H1" s="60"/>
      <c r="I1" s="60"/>
      <c r="J1" s="13"/>
      <c r="K1" s="61" t="s">
        <v>1</v>
      </c>
      <c r="L1" s="60" t="s">
        <v>271</v>
      </c>
      <c r="M1" s="60"/>
      <c r="N1" s="60"/>
      <c r="O1" s="60"/>
      <c r="P1" s="60"/>
      <c r="Q1" s="60"/>
      <c r="R1" s="60"/>
    </row>
    <row r="2" spans="1:18" s="3" customFormat="1">
      <c r="A2" s="61"/>
      <c r="B2" s="41">
        <v>44652</v>
      </c>
      <c r="C2" s="41">
        <v>44287</v>
      </c>
      <c r="D2" s="41">
        <v>43922</v>
      </c>
      <c r="E2" s="41">
        <v>43556</v>
      </c>
      <c r="F2" s="41">
        <v>43191</v>
      </c>
      <c r="G2" s="41">
        <v>42826</v>
      </c>
      <c r="H2" s="41">
        <v>42461</v>
      </c>
      <c r="I2" s="41">
        <v>42095</v>
      </c>
      <c r="J2" s="41"/>
      <c r="K2" s="61"/>
      <c r="L2" s="41">
        <v>44652</v>
      </c>
      <c r="M2" s="41">
        <v>44287</v>
      </c>
      <c r="N2" s="41">
        <v>43922</v>
      </c>
      <c r="O2" s="41">
        <v>43556</v>
      </c>
      <c r="P2" s="41">
        <v>43191</v>
      </c>
      <c r="Q2" s="41">
        <v>42826</v>
      </c>
      <c r="R2" s="41">
        <v>42461</v>
      </c>
    </row>
    <row r="3" spans="1:18">
      <c r="A3">
        <v>1</v>
      </c>
      <c r="B3" s="2">
        <v>18333</v>
      </c>
      <c r="C3" s="2">
        <v>18333</v>
      </c>
      <c r="D3" s="2">
        <v>17842</v>
      </c>
      <c r="E3" s="2">
        <v>17364</v>
      </c>
      <c r="F3" s="2">
        <v>16495</v>
      </c>
      <c r="G3" s="2">
        <v>15115</v>
      </c>
      <c r="H3" s="2">
        <v>14615</v>
      </c>
      <c r="I3" s="2">
        <v>13715</v>
      </c>
      <c r="K3">
        <v>1</v>
      </c>
      <c r="L3" s="37">
        <f t="shared" ref="L3:L61" si="0">B3/C3-1</f>
        <v>0</v>
      </c>
      <c r="M3" s="37">
        <f t="shared" ref="M3:M61" si="1">C3/D3-1</f>
        <v>2.7519336397264782E-2</v>
      </c>
      <c r="N3" s="37">
        <f t="shared" ref="N3:N61" si="2">D3/E3-1</f>
        <v>2.7528219304307822E-2</v>
      </c>
      <c r="O3" s="37">
        <f t="shared" ref="O3:O61" si="3">E3/F3-1</f>
        <v>5.2682631100333444E-2</v>
      </c>
      <c r="P3" s="37">
        <f t="shared" ref="P3:P61" si="4">F3/G3-1</f>
        <v>9.1300033079722231E-2</v>
      </c>
      <c r="Q3" s="37">
        <f t="shared" ref="Q3:Q61" si="5">G3/H3-1</f>
        <v>3.4211426616489904E-2</v>
      </c>
      <c r="R3" s="37">
        <f>H3/I3-1</f>
        <v>6.5621582209259843E-2</v>
      </c>
    </row>
    <row r="4" spans="1:18">
      <c r="A4">
        <v>2</v>
      </c>
      <c r="B4" s="2">
        <v>18516</v>
      </c>
      <c r="C4" s="2">
        <v>18516</v>
      </c>
      <c r="D4" s="2">
        <v>18198</v>
      </c>
      <c r="E4" s="2">
        <v>17711</v>
      </c>
      <c r="F4" s="2">
        <v>16755</v>
      </c>
      <c r="G4" s="2">
        <v>15375</v>
      </c>
      <c r="H4" s="2">
        <v>14975</v>
      </c>
      <c r="I4" s="2">
        <v>14075</v>
      </c>
      <c r="K4">
        <v>2</v>
      </c>
      <c r="L4" s="37">
        <f t="shared" si="0"/>
        <v>0</v>
      </c>
      <c r="M4" s="37">
        <f t="shared" si="1"/>
        <v>1.747444774151008E-2</v>
      </c>
      <c r="N4" s="37">
        <f t="shared" si="2"/>
        <v>2.749703574050022E-2</v>
      </c>
      <c r="O4" s="37">
        <f t="shared" si="3"/>
        <v>5.7057594747836449E-2</v>
      </c>
      <c r="P4" s="37">
        <f t="shared" si="4"/>
        <v>8.9756097560975689E-2</v>
      </c>
      <c r="Q4" s="37">
        <f t="shared" si="5"/>
        <v>2.6711185308847973E-2</v>
      </c>
      <c r="R4" s="37">
        <f t="shared" ref="R4:R61" si="6">H4/I4-1</f>
        <v>6.3943161634103074E-2</v>
      </c>
    </row>
    <row r="5" spans="1:18">
      <c r="A5">
        <v>3</v>
      </c>
      <c r="B5" s="2">
        <v>18887</v>
      </c>
      <c r="C5" s="2">
        <v>18887</v>
      </c>
      <c r="D5" s="2">
        <v>18562</v>
      </c>
      <c r="E5" s="2">
        <v>18065</v>
      </c>
      <c r="F5" s="2">
        <v>17007</v>
      </c>
      <c r="G5" s="2">
        <v>15807</v>
      </c>
      <c r="H5" s="2">
        <v>15507</v>
      </c>
      <c r="I5" s="2">
        <v>15207</v>
      </c>
      <c r="K5">
        <v>3</v>
      </c>
      <c r="L5" s="37">
        <f t="shared" si="0"/>
        <v>0</v>
      </c>
      <c r="M5" s="37">
        <f t="shared" si="1"/>
        <v>1.7508889128326599E-2</v>
      </c>
      <c r="N5" s="37">
        <f t="shared" si="2"/>
        <v>2.7511763077774809E-2</v>
      </c>
      <c r="O5" s="37">
        <f t="shared" si="3"/>
        <v>6.2209678367730836E-2</v>
      </c>
      <c r="P5" s="37">
        <f t="shared" si="4"/>
        <v>7.5915733535775187E-2</v>
      </c>
      <c r="Q5" s="37">
        <f t="shared" si="5"/>
        <v>1.9346101760495227E-2</v>
      </c>
      <c r="R5" s="37">
        <f t="shared" si="6"/>
        <v>1.9727756954034392E-2</v>
      </c>
    </row>
    <row r="6" spans="1:18">
      <c r="A6">
        <v>4</v>
      </c>
      <c r="B6" s="2">
        <v>19264</v>
      </c>
      <c r="C6" s="2">
        <v>19264</v>
      </c>
      <c r="D6" s="2">
        <v>18933</v>
      </c>
      <c r="E6" s="2">
        <v>18426</v>
      </c>
      <c r="F6" s="2">
        <v>17391</v>
      </c>
      <c r="G6" s="2">
        <v>16491</v>
      </c>
      <c r="H6" s="2">
        <v>16191</v>
      </c>
      <c r="I6" s="2">
        <v>15941</v>
      </c>
      <c r="K6">
        <v>4</v>
      </c>
      <c r="L6" s="37">
        <f t="shared" si="0"/>
        <v>0</v>
      </c>
      <c r="M6" s="37">
        <f t="shared" si="1"/>
        <v>1.7482702160249275E-2</v>
      </c>
      <c r="N6" s="37">
        <f t="shared" si="2"/>
        <v>2.7515467274503491E-2</v>
      </c>
      <c r="O6" s="37">
        <f t="shared" si="3"/>
        <v>5.9513541486976074E-2</v>
      </c>
      <c r="P6" s="37">
        <f t="shared" si="4"/>
        <v>5.4575222848826543E-2</v>
      </c>
      <c r="Q6" s="37">
        <f t="shared" si="5"/>
        <v>1.8528812303131303E-2</v>
      </c>
      <c r="R6" s="37">
        <f t="shared" si="6"/>
        <v>1.5682830437237394E-2</v>
      </c>
    </row>
    <row r="7" spans="1:18">
      <c r="A7">
        <v>5</v>
      </c>
      <c r="B7" s="2">
        <v>19650</v>
      </c>
      <c r="C7" s="2">
        <v>19650</v>
      </c>
      <c r="D7" s="2">
        <v>19312</v>
      </c>
      <c r="E7" s="2">
        <v>18795</v>
      </c>
      <c r="F7" s="2">
        <v>17972</v>
      </c>
      <c r="G7" s="2">
        <v>17072</v>
      </c>
      <c r="H7" s="2">
        <v>16772</v>
      </c>
      <c r="I7" s="2">
        <v>16572</v>
      </c>
      <c r="K7">
        <v>5</v>
      </c>
      <c r="L7" s="37">
        <f t="shared" si="0"/>
        <v>0</v>
      </c>
      <c r="M7" s="37">
        <f t="shared" si="1"/>
        <v>1.7502071251035645E-2</v>
      </c>
      <c r="N7" s="37">
        <f t="shared" si="2"/>
        <v>2.7507315775472163E-2</v>
      </c>
      <c r="O7" s="37">
        <f t="shared" si="3"/>
        <v>4.5793456487869921E-2</v>
      </c>
      <c r="P7" s="37">
        <f t="shared" si="4"/>
        <v>5.271790065604498E-2</v>
      </c>
      <c r="Q7" s="37">
        <f t="shared" si="5"/>
        <v>1.7886954447889236E-2</v>
      </c>
      <c r="R7" s="37">
        <f t="shared" si="6"/>
        <v>1.2068549360366942E-2</v>
      </c>
    </row>
    <row r="8" spans="1:18">
      <c r="A8">
        <v>6</v>
      </c>
      <c r="B8" s="2">
        <v>20043</v>
      </c>
      <c r="C8" s="2">
        <v>20043</v>
      </c>
      <c r="D8" s="2">
        <v>19698</v>
      </c>
      <c r="E8" s="2">
        <v>19171</v>
      </c>
      <c r="F8" s="2">
        <v>18672</v>
      </c>
      <c r="G8" s="2">
        <v>17772</v>
      </c>
      <c r="H8" s="2">
        <v>17547</v>
      </c>
      <c r="I8" s="2">
        <v>17372</v>
      </c>
      <c r="K8">
        <v>6</v>
      </c>
      <c r="L8" s="37">
        <f t="shared" si="0"/>
        <v>0</v>
      </c>
      <c r="M8" s="37">
        <f t="shared" si="1"/>
        <v>1.7514468473956768E-2</v>
      </c>
      <c r="N8" s="37">
        <f t="shared" si="2"/>
        <v>2.7489437170726605E-2</v>
      </c>
      <c r="O8" s="37">
        <f t="shared" si="3"/>
        <v>2.6724507283633292E-2</v>
      </c>
      <c r="P8" s="37">
        <f t="shared" si="4"/>
        <v>5.0641458474004031E-2</v>
      </c>
      <c r="Q8" s="37">
        <f t="shared" si="5"/>
        <v>1.2822704735852231E-2</v>
      </c>
      <c r="R8" s="37">
        <f t="shared" si="6"/>
        <v>1.0073681786783251E-2</v>
      </c>
    </row>
    <row r="9" spans="1:18">
      <c r="A9">
        <v>7</v>
      </c>
      <c r="B9" s="2">
        <v>20444</v>
      </c>
      <c r="C9" s="2">
        <v>20444</v>
      </c>
      <c r="D9" s="2">
        <v>20092</v>
      </c>
      <c r="E9" s="2">
        <v>19554</v>
      </c>
      <c r="F9" s="2">
        <v>18870</v>
      </c>
      <c r="G9" s="2">
        <v>18070</v>
      </c>
      <c r="H9" s="2">
        <v>17891</v>
      </c>
      <c r="I9" s="2">
        <v>17714</v>
      </c>
      <c r="K9">
        <v>7</v>
      </c>
      <c r="L9" s="37">
        <f t="shared" si="0"/>
        <v>0</v>
      </c>
      <c r="M9" s="37">
        <f t="shared" si="1"/>
        <v>1.7519410710730599E-2</v>
      </c>
      <c r="N9" s="37">
        <f t="shared" si="2"/>
        <v>2.7513552214380788E-2</v>
      </c>
      <c r="O9" s="37">
        <f t="shared" si="3"/>
        <v>3.6248012718600897E-2</v>
      </c>
      <c r="P9" s="37">
        <f t="shared" si="4"/>
        <v>4.4272274488101893E-2</v>
      </c>
      <c r="Q9" s="37">
        <f t="shared" si="5"/>
        <v>1.0005030462243658E-2</v>
      </c>
      <c r="R9" s="37">
        <f t="shared" si="6"/>
        <v>9.9920966467201833E-3</v>
      </c>
    </row>
    <row r="10" spans="1:18">
      <c r="A10">
        <v>8</v>
      </c>
      <c r="B10" s="2">
        <v>20852</v>
      </c>
      <c r="C10" s="2">
        <v>20852</v>
      </c>
      <c r="D10" s="2">
        <v>20493</v>
      </c>
      <c r="E10" s="2">
        <v>19945</v>
      </c>
      <c r="F10" s="2">
        <v>19446</v>
      </c>
      <c r="G10" s="2">
        <v>18746</v>
      </c>
      <c r="H10" s="2">
        <v>18560</v>
      </c>
      <c r="I10" s="2">
        <v>18376</v>
      </c>
      <c r="K10">
        <v>8</v>
      </c>
      <c r="L10" s="37">
        <f t="shared" si="0"/>
        <v>0</v>
      </c>
      <c r="M10" s="37">
        <f t="shared" si="1"/>
        <v>1.751817693846669E-2</v>
      </c>
      <c r="N10" s="37">
        <f t="shared" si="2"/>
        <v>2.7475557783905646E-2</v>
      </c>
      <c r="O10" s="37">
        <f t="shared" si="3"/>
        <v>2.5660804278514915E-2</v>
      </c>
      <c r="P10" s="37">
        <f t="shared" si="4"/>
        <v>3.7341299477221757E-2</v>
      </c>
      <c r="Q10" s="37">
        <f t="shared" si="5"/>
        <v>1.0021551724137989E-2</v>
      </c>
      <c r="R10" s="37">
        <f t="shared" si="6"/>
        <v>1.0013060513713645E-2</v>
      </c>
    </row>
    <row r="11" spans="1:18">
      <c r="A11">
        <v>9</v>
      </c>
      <c r="B11" s="2">
        <v>21269</v>
      </c>
      <c r="C11" s="2">
        <v>21269</v>
      </c>
      <c r="D11" s="2">
        <v>20903</v>
      </c>
      <c r="E11" s="2">
        <v>20344</v>
      </c>
      <c r="F11" s="2">
        <v>19819</v>
      </c>
      <c r="G11" s="2">
        <v>19430</v>
      </c>
      <c r="H11" s="2">
        <v>19238</v>
      </c>
      <c r="I11" s="2">
        <v>19048</v>
      </c>
      <c r="K11">
        <v>9</v>
      </c>
      <c r="L11" s="37">
        <f t="shared" si="0"/>
        <v>0</v>
      </c>
      <c r="M11" s="37">
        <f t="shared" si="1"/>
        <v>1.7509448404535277E-2</v>
      </c>
      <c r="N11" s="37">
        <f t="shared" si="2"/>
        <v>2.7477388910735367E-2</v>
      </c>
      <c r="O11" s="37">
        <f t="shared" si="3"/>
        <v>2.6489732075281269E-2</v>
      </c>
      <c r="P11" s="37">
        <f t="shared" si="4"/>
        <v>2.0020586721564593E-2</v>
      </c>
      <c r="Q11" s="37">
        <f t="shared" si="5"/>
        <v>9.980247426967459E-3</v>
      </c>
      <c r="R11" s="37">
        <f t="shared" si="6"/>
        <v>9.9748005039899112E-3</v>
      </c>
    </row>
    <row r="12" spans="1:18">
      <c r="A12">
        <v>10</v>
      </c>
      <c r="B12" s="2">
        <v>21695</v>
      </c>
      <c r="C12" s="2">
        <v>21695</v>
      </c>
      <c r="D12" s="2">
        <v>21322</v>
      </c>
      <c r="E12" s="2">
        <v>20751</v>
      </c>
      <c r="F12" s="2">
        <v>19819</v>
      </c>
      <c r="G12" s="2">
        <v>19430</v>
      </c>
      <c r="H12" s="2">
        <v>19238</v>
      </c>
      <c r="I12" s="2">
        <v>19048</v>
      </c>
      <c r="K12">
        <v>10</v>
      </c>
      <c r="L12" s="37">
        <f t="shared" si="0"/>
        <v>0</v>
      </c>
      <c r="M12" s="37">
        <f t="shared" si="1"/>
        <v>1.7493668511396665E-2</v>
      </c>
      <c r="N12" s="37">
        <f t="shared" si="2"/>
        <v>2.7516746180906937E-2</v>
      </c>
      <c r="O12" s="37">
        <f t="shared" si="3"/>
        <v>4.7025581512689874E-2</v>
      </c>
      <c r="P12" s="37">
        <f t="shared" si="4"/>
        <v>2.0020586721564593E-2</v>
      </c>
      <c r="Q12" s="37">
        <f t="shared" si="5"/>
        <v>9.980247426967459E-3</v>
      </c>
      <c r="R12" s="37">
        <f t="shared" si="6"/>
        <v>9.9748005039899112E-3</v>
      </c>
    </row>
    <row r="13" spans="1:18">
      <c r="A13">
        <v>11</v>
      </c>
      <c r="B13" s="2">
        <v>22129</v>
      </c>
      <c r="C13" s="2">
        <v>22129</v>
      </c>
      <c r="D13" s="2">
        <v>21748</v>
      </c>
      <c r="E13" s="2">
        <v>21166</v>
      </c>
      <c r="F13" s="2">
        <v>20541</v>
      </c>
      <c r="G13" s="2">
        <v>20138</v>
      </c>
      <c r="H13" s="2">
        <v>19939</v>
      </c>
      <c r="I13" s="2">
        <v>19742</v>
      </c>
      <c r="K13">
        <v>11</v>
      </c>
      <c r="L13" s="37">
        <f t="shared" si="0"/>
        <v>0</v>
      </c>
      <c r="M13" s="37">
        <f t="shared" si="1"/>
        <v>1.7518852308258337E-2</v>
      </c>
      <c r="N13" s="37">
        <f t="shared" si="2"/>
        <v>2.7496929037134965E-2</v>
      </c>
      <c r="O13" s="37">
        <f t="shared" si="3"/>
        <v>3.0426950976096601E-2</v>
      </c>
      <c r="P13" s="37">
        <f t="shared" si="4"/>
        <v>2.0011917767404963E-2</v>
      </c>
      <c r="Q13" s="37">
        <f t="shared" si="5"/>
        <v>9.9804403430463484E-3</v>
      </c>
      <c r="R13" s="37">
        <f t="shared" si="6"/>
        <v>9.9787255597203472E-3</v>
      </c>
    </row>
    <row r="14" spans="1:18">
      <c r="A14">
        <v>12</v>
      </c>
      <c r="B14" s="2">
        <v>22571</v>
      </c>
      <c r="C14" s="2">
        <v>22571</v>
      </c>
      <c r="D14" s="2">
        <v>22183</v>
      </c>
      <c r="E14" s="2">
        <v>21589</v>
      </c>
      <c r="F14" s="2">
        <v>21074</v>
      </c>
      <c r="G14" s="2">
        <v>20661</v>
      </c>
      <c r="H14" s="2">
        <v>20456</v>
      </c>
      <c r="I14" s="2">
        <v>20253</v>
      </c>
      <c r="K14">
        <v>12</v>
      </c>
      <c r="L14" s="37">
        <f t="shared" si="0"/>
        <v>0</v>
      </c>
      <c r="M14" s="37">
        <f t="shared" si="1"/>
        <v>1.7490871387999762E-2</v>
      </c>
      <c r="N14" s="37">
        <f t="shared" si="2"/>
        <v>2.7514011765250812E-2</v>
      </c>
      <c r="O14" s="37">
        <f t="shared" si="3"/>
        <v>2.4437695738825038E-2</v>
      </c>
      <c r="P14" s="37">
        <f t="shared" si="4"/>
        <v>1.9989351919074583E-2</v>
      </c>
      <c r="Q14" s="37">
        <f t="shared" si="5"/>
        <v>1.00215095815408E-2</v>
      </c>
      <c r="R14" s="37">
        <f t="shared" si="6"/>
        <v>1.0023206438552368E-2</v>
      </c>
    </row>
    <row r="15" spans="1:18">
      <c r="A15">
        <v>13</v>
      </c>
      <c r="B15" s="2">
        <v>23023</v>
      </c>
      <c r="C15" s="2">
        <v>23023</v>
      </c>
      <c r="D15" s="2">
        <v>22627</v>
      </c>
      <c r="E15" s="2">
        <v>22021</v>
      </c>
      <c r="F15" s="2">
        <v>21074</v>
      </c>
      <c r="G15" s="2">
        <v>20661</v>
      </c>
      <c r="H15" s="2">
        <v>20456</v>
      </c>
      <c r="I15" s="2">
        <v>20253</v>
      </c>
      <c r="K15">
        <v>13</v>
      </c>
      <c r="L15" s="37">
        <f t="shared" si="0"/>
        <v>0</v>
      </c>
      <c r="M15" s="37">
        <f t="shared" si="1"/>
        <v>1.7501215362177858E-2</v>
      </c>
      <c r="N15" s="37">
        <f t="shared" si="2"/>
        <v>2.7519186231324655E-2</v>
      </c>
      <c r="O15" s="37">
        <f t="shared" si="3"/>
        <v>4.4936889057606511E-2</v>
      </c>
      <c r="P15" s="37">
        <f t="shared" si="4"/>
        <v>1.9989351919074583E-2</v>
      </c>
      <c r="Q15" s="37">
        <f t="shared" si="5"/>
        <v>1.00215095815408E-2</v>
      </c>
      <c r="R15" s="37">
        <f t="shared" si="6"/>
        <v>1.0023206438552368E-2</v>
      </c>
    </row>
    <row r="16" spans="1:18">
      <c r="A16">
        <v>14</v>
      </c>
      <c r="B16" s="2">
        <v>23484</v>
      </c>
      <c r="C16" s="2">
        <v>23484</v>
      </c>
      <c r="D16" s="2">
        <v>23080</v>
      </c>
      <c r="E16" s="2">
        <v>22462</v>
      </c>
      <c r="F16" s="2">
        <v>21693</v>
      </c>
      <c r="G16" s="2">
        <v>21268</v>
      </c>
      <c r="H16" s="2">
        <v>21057</v>
      </c>
      <c r="I16" s="2">
        <v>20849</v>
      </c>
      <c r="K16">
        <v>14</v>
      </c>
      <c r="L16" s="37">
        <f t="shared" si="0"/>
        <v>0</v>
      </c>
      <c r="M16" s="37">
        <f t="shared" si="1"/>
        <v>1.7504332755632568E-2</v>
      </c>
      <c r="N16" s="37">
        <f t="shared" si="2"/>
        <v>2.7513133291781733E-2</v>
      </c>
      <c r="O16" s="37">
        <f t="shared" si="3"/>
        <v>3.5449223251740269E-2</v>
      </c>
      <c r="P16" s="37">
        <f t="shared" si="4"/>
        <v>1.9983073161557341E-2</v>
      </c>
      <c r="Q16" s="37">
        <f t="shared" si="5"/>
        <v>1.0020420762691717E-2</v>
      </c>
      <c r="R16" s="37">
        <f t="shared" si="6"/>
        <v>9.9764976737493072E-3</v>
      </c>
    </row>
    <row r="17" spans="1:18">
      <c r="A17">
        <v>15</v>
      </c>
      <c r="B17" s="2">
        <v>23953</v>
      </c>
      <c r="C17" s="2">
        <v>23953</v>
      </c>
      <c r="D17" s="2">
        <v>23541</v>
      </c>
      <c r="E17" s="2">
        <v>22911</v>
      </c>
      <c r="F17" s="2">
        <v>22401</v>
      </c>
      <c r="G17" s="2">
        <v>21962</v>
      </c>
      <c r="H17" s="2">
        <v>21745</v>
      </c>
      <c r="I17" s="2">
        <v>21530</v>
      </c>
      <c r="K17">
        <v>15</v>
      </c>
      <c r="L17" s="37">
        <f t="shared" si="0"/>
        <v>0</v>
      </c>
      <c r="M17" s="37">
        <f t="shared" si="1"/>
        <v>1.7501380570069225E-2</v>
      </c>
      <c r="N17" s="37">
        <f t="shared" si="2"/>
        <v>2.7497708524289566E-2</v>
      </c>
      <c r="O17" s="37">
        <f t="shared" si="3"/>
        <v>2.27668407660373E-2</v>
      </c>
      <c r="P17" s="37">
        <f t="shared" si="4"/>
        <v>1.9989072033512523E-2</v>
      </c>
      <c r="Q17" s="37">
        <f t="shared" si="5"/>
        <v>9.9793055874912717E-3</v>
      </c>
      <c r="R17" s="37">
        <f t="shared" si="6"/>
        <v>9.9860659544821484E-3</v>
      </c>
    </row>
    <row r="18" spans="1:18">
      <c r="A18">
        <v>16</v>
      </c>
      <c r="B18" s="2">
        <v>24432</v>
      </c>
      <c r="C18" s="2">
        <v>24432</v>
      </c>
      <c r="D18" s="2">
        <v>24012</v>
      </c>
      <c r="E18" s="2">
        <v>23369</v>
      </c>
      <c r="F18" s="2">
        <v>22401</v>
      </c>
      <c r="G18" s="2">
        <v>21962</v>
      </c>
      <c r="H18" s="2">
        <v>21745</v>
      </c>
      <c r="I18" s="2">
        <v>21530</v>
      </c>
      <c r="K18">
        <v>16</v>
      </c>
      <c r="L18" s="37">
        <f t="shared" si="0"/>
        <v>0</v>
      </c>
      <c r="M18" s="37">
        <f t="shared" si="1"/>
        <v>1.7491254372813625E-2</v>
      </c>
      <c r="N18" s="37">
        <f t="shared" si="2"/>
        <v>2.7515084085754538E-2</v>
      </c>
      <c r="O18" s="37">
        <f t="shared" si="3"/>
        <v>4.3212356591223688E-2</v>
      </c>
      <c r="P18" s="37">
        <f t="shared" si="4"/>
        <v>1.9989072033512523E-2</v>
      </c>
      <c r="Q18" s="37">
        <f t="shared" si="5"/>
        <v>9.9793055874912717E-3</v>
      </c>
      <c r="R18" s="37">
        <f t="shared" si="6"/>
        <v>9.9860659544821484E-3</v>
      </c>
    </row>
    <row r="19" spans="1:18">
      <c r="A19">
        <v>17</v>
      </c>
      <c r="B19" s="2">
        <v>24920</v>
      </c>
      <c r="C19" s="2">
        <v>24920</v>
      </c>
      <c r="D19" s="2">
        <v>24491</v>
      </c>
      <c r="E19" s="2">
        <v>23836</v>
      </c>
      <c r="F19" s="2">
        <v>23111</v>
      </c>
      <c r="G19" s="2">
        <v>22658</v>
      </c>
      <c r="H19" s="2">
        <v>22434</v>
      </c>
      <c r="I19" s="2">
        <v>22212</v>
      </c>
      <c r="K19">
        <v>17</v>
      </c>
      <c r="L19" s="37">
        <f t="shared" si="0"/>
        <v>0</v>
      </c>
      <c r="M19" s="37">
        <f t="shared" si="1"/>
        <v>1.7516638765260772E-2</v>
      </c>
      <c r="N19" s="37">
        <f t="shared" si="2"/>
        <v>2.7479442859540182E-2</v>
      </c>
      <c r="O19" s="37">
        <f t="shared" si="3"/>
        <v>3.1370343126649658E-2</v>
      </c>
      <c r="P19" s="37">
        <f t="shared" si="4"/>
        <v>1.9992938476476318E-2</v>
      </c>
      <c r="Q19" s="37">
        <f t="shared" si="5"/>
        <v>9.9848444325576491E-3</v>
      </c>
      <c r="R19" s="37">
        <f t="shared" si="6"/>
        <v>9.9945975148567623E-3</v>
      </c>
    </row>
    <row r="20" spans="1:18">
      <c r="A20">
        <v>18</v>
      </c>
      <c r="B20" s="2">
        <v>25419</v>
      </c>
      <c r="C20" s="2">
        <v>25419</v>
      </c>
      <c r="D20" s="2">
        <v>24982</v>
      </c>
      <c r="E20" s="2">
        <v>24313</v>
      </c>
      <c r="F20" s="2">
        <v>23111</v>
      </c>
      <c r="G20" s="2">
        <v>22658</v>
      </c>
      <c r="H20" s="2">
        <v>22434</v>
      </c>
      <c r="I20" s="2">
        <v>22212</v>
      </c>
      <c r="K20">
        <v>18</v>
      </c>
      <c r="L20" s="37">
        <f t="shared" si="0"/>
        <v>0</v>
      </c>
      <c r="M20" s="37">
        <f t="shared" si="1"/>
        <v>1.7492594668160999E-2</v>
      </c>
      <c r="N20" s="37">
        <f t="shared" si="2"/>
        <v>2.7516143626866274E-2</v>
      </c>
      <c r="O20" s="37">
        <f t="shared" si="3"/>
        <v>5.2009865432045332E-2</v>
      </c>
      <c r="P20" s="37">
        <f t="shared" si="4"/>
        <v>1.9992938476476318E-2</v>
      </c>
      <c r="Q20" s="37">
        <f t="shared" si="5"/>
        <v>9.9848444325576491E-3</v>
      </c>
      <c r="R20" s="37">
        <f t="shared" si="6"/>
        <v>9.9945975148567623E-3</v>
      </c>
    </row>
    <row r="21" spans="1:18">
      <c r="A21">
        <v>19</v>
      </c>
      <c r="B21" s="2">
        <v>25927</v>
      </c>
      <c r="C21" s="2">
        <v>25927</v>
      </c>
      <c r="D21" s="2">
        <v>25481</v>
      </c>
      <c r="E21" s="2">
        <v>24799</v>
      </c>
      <c r="F21" s="2">
        <v>23866</v>
      </c>
      <c r="G21" s="2">
        <v>23398</v>
      </c>
      <c r="H21" s="2">
        <v>23166</v>
      </c>
      <c r="I21" s="2">
        <v>22937</v>
      </c>
      <c r="K21">
        <v>19</v>
      </c>
      <c r="L21" s="37">
        <f t="shared" si="0"/>
        <v>0</v>
      </c>
      <c r="M21" s="37">
        <f t="shared" si="1"/>
        <v>1.7503237706526509E-2</v>
      </c>
      <c r="N21" s="37">
        <f t="shared" si="2"/>
        <v>2.7501108915682027E-2</v>
      </c>
      <c r="O21" s="37">
        <f t="shared" si="3"/>
        <v>3.9093270761753063E-2</v>
      </c>
      <c r="P21" s="37">
        <f t="shared" si="4"/>
        <v>2.0001709547824653E-2</v>
      </c>
      <c r="Q21" s="37">
        <f t="shared" si="5"/>
        <v>1.0014676681343371E-2</v>
      </c>
      <c r="R21" s="37">
        <f t="shared" si="6"/>
        <v>9.9838688581768142E-3</v>
      </c>
    </row>
    <row r="22" spans="1:18">
      <c r="A22">
        <v>20</v>
      </c>
      <c r="B22" s="2">
        <v>26446</v>
      </c>
      <c r="C22" s="2">
        <v>26446</v>
      </c>
      <c r="D22" s="2">
        <v>25991</v>
      </c>
      <c r="E22" s="2">
        <v>25295</v>
      </c>
      <c r="F22" s="2">
        <v>24657</v>
      </c>
      <c r="G22" s="2">
        <v>24174</v>
      </c>
      <c r="H22" s="2">
        <v>23935</v>
      </c>
      <c r="I22" s="2">
        <v>23698</v>
      </c>
      <c r="K22">
        <v>20</v>
      </c>
      <c r="L22" s="37">
        <f t="shared" si="0"/>
        <v>0</v>
      </c>
      <c r="M22" s="37">
        <f t="shared" si="1"/>
        <v>1.7506059789927253E-2</v>
      </c>
      <c r="N22" s="37">
        <f t="shared" si="2"/>
        <v>2.7515319233049951E-2</v>
      </c>
      <c r="O22" s="37">
        <f t="shared" si="3"/>
        <v>2.5875005069554202E-2</v>
      </c>
      <c r="P22" s="37">
        <f t="shared" si="4"/>
        <v>1.9980143956316754E-2</v>
      </c>
      <c r="Q22" s="37">
        <f t="shared" si="5"/>
        <v>9.9853770628786087E-3</v>
      </c>
      <c r="R22" s="37">
        <f t="shared" si="6"/>
        <v>1.00008439530761E-2</v>
      </c>
    </row>
    <row r="23" spans="1:18">
      <c r="A23">
        <v>21</v>
      </c>
      <c r="B23" s="2">
        <v>26975</v>
      </c>
      <c r="C23" s="2">
        <v>26975</v>
      </c>
      <c r="D23" s="2">
        <v>26511</v>
      </c>
      <c r="E23" s="2">
        <v>25801</v>
      </c>
      <c r="F23" s="2">
        <v>24657</v>
      </c>
      <c r="G23" s="2">
        <v>24174</v>
      </c>
      <c r="H23" s="2">
        <v>23935</v>
      </c>
      <c r="I23" s="2">
        <v>23698</v>
      </c>
      <c r="K23">
        <v>21</v>
      </c>
      <c r="L23" s="37">
        <f t="shared" si="0"/>
        <v>0</v>
      </c>
      <c r="M23" s="37">
        <f t="shared" si="1"/>
        <v>1.7502168911017968E-2</v>
      </c>
      <c r="N23" s="37">
        <f t="shared" si="2"/>
        <v>2.751831324367271E-2</v>
      </c>
      <c r="O23" s="37">
        <f t="shared" si="3"/>
        <v>4.6396560814373267E-2</v>
      </c>
      <c r="P23" s="37">
        <f t="shared" si="4"/>
        <v>1.9980143956316754E-2</v>
      </c>
      <c r="Q23" s="37">
        <f t="shared" si="5"/>
        <v>9.9853770628786087E-3</v>
      </c>
      <c r="R23" s="37">
        <f t="shared" si="6"/>
        <v>1.00008439530761E-2</v>
      </c>
    </row>
    <row r="24" spans="1:18">
      <c r="A24">
        <v>22</v>
      </c>
      <c r="B24" s="2">
        <v>27514</v>
      </c>
      <c r="C24" s="2">
        <v>27514</v>
      </c>
      <c r="D24" s="2">
        <v>27041</v>
      </c>
      <c r="E24" s="2">
        <v>26317</v>
      </c>
      <c r="F24" s="2">
        <v>25463</v>
      </c>
      <c r="G24" s="2">
        <v>24964</v>
      </c>
      <c r="H24" s="2">
        <v>24717</v>
      </c>
      <c r="I24" s="2">
        <v>24472</v>
      </c>
      <c r="K24">
        <v>22</v>
      </c>
      <c r="L24" s="37">
        <f t="shared" si="0"/>
        <v>0</v>
      </c>
      <c r="M24" s="37">
        <f t="shared" si="1"/>
        <v>1.7491956658407526E-2</v>
      </c>
      <c r="N24" s="37">
        <f t="shared" si="2"/>
        <v>2.7510734506212664E-2</v>
      </c>
      <c r="O24" s="37">
        <f t="shared" si="3"/>
        <v>3.3538860307112284E-2</v>
      </c>
      <c r="P24" s="37">
        <f t="shared" si="4"/>
        <v>1.9988783848742253E-2</v>
      </c>
      <c r="Q24" s="37">
        <f t="shared" si="5"/>
        <v>9.9931221426547978E-3</v>
      </c>
      <c r="R24" s="37">
        <f t="shared" si="6"/>
        <v>1.0011441647597152E-2</v>
      </c>
    </row>
    <row r="25" spans="1:18">
      <c r="A25">
        <v>23</v>
      </c>
      <c r="B25" s="2">
        <v>28226</v>
      </c>
      <c r="C25" s="2">
        <v>28226</v>
      </c>
      <c r="D25" s="2">
        <v>27741</v>
      </c>
      <c r="E25" s="2">
        <v>26999</v>
      </c>
      <c r="F25" s="2">
        <v>26470</v>
      </c>
      <c r="G25" s="2">
        <v>25951</v>
      </c>
      <c r="H25" s="2">
        <v>25694</v>
      </c>
      <c r="I25" s="2">
        <v>25440</v>
      </c>
      <c r="K25">
        <v>23</v>
      </c>
      <c r="L25" s="37">
        <f t="shared" si="0"/>
        <v>0</v>
      </c>
      <c r="M25" s="37">
        <f t="shared" si="1"/>
        <v>1.7483147687538336E-2</v>
      </c>
      <c r="N25" s="37">
        <f t="shared" si="2"/>
        <v>2.7482499351827894E-2</v>
      </c>
      <c r="O25" s="37">
        <f t="shared" si="3"/>
        <v>1.9984888553078894E-2</v>
      </c>
      <c r="P25" s="37">
        <f t="shared" si="4"/>
        <v>1.9999229316789435E-2</v>
      </c>
      <c r="Q25" s="37">
        <f t="shared" si="5"/>
        <v>1.0002335175527399E-2</v>
      </c>
      <c r="R25" s="37">
        <f t="shared" si="6"/>
        <v>9.9842767295597046E-3</v>
      </c>
    </row>
    <row r="26" spans="1:18">
      <c r="A26">
        <v>24</v>
      </c>
      <c r="B26" s="2">
        <v>29174</v>
      </c>
      <c r="C26" s="2">
        <v>29174</v>
      </c>
      <c r="D26" s="2">
        <v>28672</v>
      </c>
      <c r="E26" s="2">
        <v>27905</v>
      </c>
      <c r="F26" s="2">
        <v>27358</v>
      </c>
      <c r="G26" s="2">
        <v>26822</v>
      </c>
      <c r="H26" s="2">
        <v>26556</v>
      </c>
      <c r="I26" s="2">
        <v>26293</v>
      </c>
      <c r="K26">
        <v>24</v>
      </c>
      <c r="L26" s="37">
        <f t="shared" si="0"/>
        <v>0</v>
      </c>
      <c r="M26" s="37">
        <f t="shared" si="1"/>
        <v>1.7508370535714191E-2</v>
      </c>
      <c r="N26" s="37">
        <f t="shared" si="2"/>
        <v>2.7486113599713313E-2</v>
      </c>
      <c r="O26" s="37">
        <f t="shared" si="3"/>
        <v>1.9994151619270317E-2</v>
      </c>
      <c r="P26" s="37">
        <f t="shared" si="4"/>
        <v>1.9983595555886913E-2</v>
      </c>
      <c r="Q26" s="37">
        <f t="shared" si="5"/>
        <v>1.0016568760355504E-2</v>
      </c>
      <c r="R26" s="37">
        <f t="shared" si="6"/>
        <v>1.0002662305556687E-2</v>
      </c>
    </row>
    <row r="27" spans="1:18">
      <c r="A27">
        <v>25</v>
      </c>
      <c r="B27" s="2">
        <v>30095</v>
      </c>
      <c r="C27" s="2">
        <v>30095</v>
      </c>
      <c r="D27" s="2">
        <v>29577</v>
      </c>
      <c r="E27" s="2">
        <v>28785</v>
      </c>
      <c r="F27" s="2">
        <v>28221</v>
      </c>
      <c r="G27" s="2">
        <v>27668</v>
      </c>
      <c r="H27" s="2">
        <v>27394</v>
      </c>
      <c r="I27" s="2">
        <v>27123</v>
      </c>
      <c r="K27">
        <v>25</v>
      </c>
      <c r="L27" s="37">
        <f t="shared" si="0"/>
        <v>0</v>
      </c>
      <c r="M27" s="37">
        <f t="shared" si="1"/>
        <v>1.7513608547181869E-2</v>
      </c>
      <c r="N27" s="37">
        <f t="shared" si="2"/>
        <v>2.7514330380406404E-2</v>
      </c>
      <c r="O27" s="37">
        <f t="shared" si="3"/>
        <v>1.9985117465717073E-2</v>
      </c>
      <c r="P27" s="37">
        <f t="shared" si="4"/>
        <v>1.9986988578863718E-2</v>
      </c>
      <c r="Q27" s="37">
        <f t="shared" si="5"/>
        <v>1.0002190260641086E-2</v>
      </c>
      <c r="R27" s="37">
        <f t="shared" si="6"/>
        <v>9.9915201120819308E-3</v>
      </c>
    </row>
    <row r="28" spans="1:18">
      <c r="A28">
        <v>26</v>
      </c>
      <c r="B28" s="2">
        <v>30984</v>
      </c>
      <c r="C28" s="2">
        <v>30984</v>
      </c>
      <c r="D28" s="2">
        <v>30451</v>
      </c>
      <c r="E28" s="2">
        <v>29636</v>
      </c>
      <c r="F28" s="2">
        <v>29055</v>
      </c>
      <c r="G28" s="2">
        <v>28485</v>
      </c>
      <c r="H28" s="2">
        <v>28203</v>
      </c>
      <c r="I28" s="2">
        <v>27924</v>
      </c>
      <c r="K28">
        <v>26</v>
      </c>
      <c r="L28" s="37">
        <f t="shared" si="0"/>
        <v>0</v>
      </c>
      <c r="M28" s="37">
        <f t="shared" si="1"/>
        <v>1.7503530261731903E-2</v>
      </c>
      <c r="N28" s="37">
        <f t="shared" si="2"/>
        <v>2.750033742745317E-2</v>
      </c>
      <c r="O28" s="37">
        <f t="shared" si="3"/>
        <v>1.9996558251591745E-2</v>
      </c>
      <c r="P28" s="37">
        <f t="shared" si="4"/>
        <v>2.0010531858873026E-2</v>
      </c>
      <c r="Q28" s="37">
        <f t="shared" si="5"/>
        <v>9.9989362833741158E-3</v>
      </c>
      <c r="R28" s="37">
        <f t="shared" si="6"/>
        <v>9.9914052428018429E-3</v>
      </c>
    </row>
    <row r="29" spans="1:18">
      <c r="A29">
        <v>27</v>
      </c>
      <c r="B29" s="2">
        <v>31895</v>
      </c>
      <c r="C29" s="2">
        <v>31895</v>
      </c>
      <c r="D29" s="2">
        <v>31346</v>
      </c>
      <c r="E29" s="2">
        <v>30507</v>
      </c>
      <c r="F29" s="2">
        <v>29909</v>
      </c>
      <c r="G29" s="2">
        <v>29323</v>
      </c>
      <c r="H29" s="2">
        <v>29033</v>
      </c>
      <c r="I29" s="2">
        <v>28746</v>
      </c>
      <c r="K29">
        <v>27</v>
      </c>
      <c r="L29" s="37">
        <f t="shared" si="0"/>
        <v>0</v>
      </c>
      <c r="M29" s="37">
        <f t="shared" si="1"/>
        <v>1.7514196388694003E-2</v>
      </c>
      <c r="N29" s="37">
        <f t="shared" si="2"/>
        <v>2.7501884813321498E-2</v>
      </c>
      <c r="O29" s="37">
        <f t="shared" si="3"/>
        <v>1.99939817446253E-2</v>
      </c>
      <c r="P29" s="37">
        <f t="shared" si="4"/>
        <v>1.9984312655594527E-2</v>
      </c>
      <c r="Q29" s="37">
        <f t="shared" si="5"/>
        <v>9.9886336238073081E-3</v>
      </c>
      <c r="R29" s="37">
        <f t="shared" si="6"/>
        <v>9.9839977736033703E-3</v>
      </c>
    </row>
    <row r="30" spans="1:18">
      <c r="A30">
        <v>28</v>
      </c>
      <c r="B30" s="2">
        <v>32798</v>
      </c>
      <c r="C30" s="2">
        <v>32798</v>
      </c>
      <c r="D30" s="2">
        <v>32234</v>
      </c>
      <c r="E30" s="2">
        <v>31371</v>
      </c>
      <c r="F30" s="2">
        <v>30756</v>
      </c>
      <c r="G30" s="2">
        <v>30153</v>
      </c>
      <c r="H30" s="2">
        <v>29854</v>
      </c>
      <c r="I30" s="2">
        <v>29558</v>
      </c>
      <c r="K30">
        <v>28</v>
      </c>
      <c r="L30" s="37">
        <f t="shared" si="0"/>
        <v>0</v>
      </c>
      <c r="M30" s="37">
        <f t="shared" si="1"/>
        <v>1.7497052801389801E-2</v>
      </c>
      <c r="N30" s="37">
        <f t="shared" si="2"/>
        <v>2.750948328073699E-2</v>
      </c>
      <c r="O30" s="37">
        <f t="shared" si="3"/>
        <v>1.9996098322278666E-2</v>
      </c>
      <c r="P30" s="37">
        <f t="shared" si="4"/>
        <v>1.9998010148243983E-2</v>
      </c>
      <c r="Q30" s="37">
        <f t="shared" si="5"/>
        <v>1.001540832049308E-2</v>
      </c>
      <c r="R30" s="37">
        <f t="shared" si="6"/>
        <v>1.0014209351106196E-2</v>
      </c>
    </row>
    <row r="31" spans="1:18">
      <c r="A31">
        <v>29</v>
      </c>
      <c r="B31" s="2">
        <v>33486</v>
      </c>
      <c r="C31" s="2">
        <v>33486</v>
      </c>
      <c r="D31" s="2">
        <v>32910</v>
      </c>
      <c r="E31" s="2">
        <v>32029</v>
      </c>
      <c r="F31" s="2">
        <v>31401</v>
      </c>
      <c r="G31" s="2">
        <v>30785</v>
      </c>
      <c r="H31" s="2">
        <v>30480</v>
      </c>
      <c r="I31" s="2">
        <v>30178</v>
      </c>
      <c r="K31">
        <v>29</v>
      </c>
      <c r="L31" s="37">
        <f t="shared" si="0"/>
        <v>0</v>
      </c>
      <c r="M31" s="37">
        <f t="shared" si="1"/>
        <v>1.7502278942570726E-2</v>
      </c>
      <c r="N31" s="37">
        <f t="shared" si="2"/>
        <v>2.750632239532913E-2</v>
      </c>
      <c r="O31" s="37">
        <f t="shared" si="3"/>
        <v>1.9999363077608967E-2</v>
      </c>
      <c r="P31" s="37">
        <f t="shared" si="4"/>
        <v>2.0009745005684643E-2</v>
      </c>
      <c r="Q31" s="37">
        <f t="shared" si="5"/>
        <v>1.0006561679789971E-2</v>
      </c>
      <c r="R31" s="37">
        <f t="shared" si="6"/>
        <v>1.0007290078865472E-2</v>
      </c>
    </row>
    <row r="32" spans="1:18">
      <c r="A32">
        <v>30</v>
      </c>
      <c r="B32" s="2">
        <v>34373</v>
      </c>
      <c r="C32" s="2">
        <v>34373</v>
      </c>
      <c r="D32" s="2">
        <v>33782</v>
      </c>
      <c r="E32" s="2">
        <v>32878</v>
      </c>
      <c r="F32" s="2">
        <v>32233</v>
      </c>
      <c r="G32" s="2">
        <v>31601</v>
      </c>
      <c r="H32" s="2">
        <v>31288</v>
      </c>
      <c r="I32" s="2">
        <v>30978</v>
      </c>
      <c r="K32">
        <v>30</v>
      </c>
      <c r="L32" s="37">
        <f t="shared" si="0"/>
        <v>0</v>
      </c>
      <c r="M32" s="37">
        <f t="shared" si="1"/>
        <v>1.7494523710851917E-2</v>
      </c>
      <c r="N32" s="37">
        <f t="shared" si="2"/>
        <v>2.7495589756067806E-2</v>
      </c>
      <c r="O32" s="37">
        <f t="shared" si="3"/>
        <v>2.0010548195948274E-2</v>
      </c>
      <c r="P32" s="37">
        <f t="shared" si="4"/>
        <v>1.9999367108635813E-2</v>
      </c>
      <c r="Q32" s="37">
        <f t="shared" si="5"/>
        <v>1.0003835336231059E-2</v>
      </c>
      <c r="R32" s="37">
        <f t="shared" si="6"/>
        <v>1.0007101814190733E-2</v>
      </c>
    </row>
    <row r="33" spans="1:18">
      <c r="A33">
        <v>31</v>
      </c>
      <c r="B33" s="2">
        <v>35336</v>
      </c>
      <c r="C33" s="2">
        <v>35336</v>
      </c>
      <c r="D33" s="2">
        <v>34728</v>
      </c>
      <c r="E33" s="2">
        <v>33799</v>
      </c>
      <c r="F33" s="2">
        <v>33136</v>
      </c>
      <c r="G33" s="2">
        <v>32486</v>
      </c>
      <c r="H33" s="2">
        <v>32164</v>
      </c>
      <c r="I33" s="2">
        <v>31846</v>
      </c>
      <c r="K33">
        <v>31</v>
      </c>
      <c r="L33" s="37">
        <f t="shared" si="0"/>
        <v>0</v>
      </c>
      <c r="M33" s="37">
        <f t="shared" si="1"/>
        <v>1.7507486754203994E-2</v>
      </c>
      <c r="N33" s="37">
        <f t="shared" si="2"/>
        <v>2.7486020296458413E-2</v>
      </c>
      <c r="O33" s="37">
        <f t="shared" si="3"/>
        <v>2.0008450024142865E-2</v>
      </c>
      <c r="P33" s="37">
        <f t="shared" si="4"/>
        <v>2.0008619097457325E-2</v>
      </c>
      <c r="Q33" s="37">
        <f t="shared" si="5"/>
        <v>1.0011192637731536E-2</v>
      </c>
      <c r="R33" s="37">
        <f t="shared" si="6"/>
        <v>9.9855554857752882E-3</v>
      </c>
    </row>
    <row r="34" spans="1:18">
      <c r="A34">
        <v>32</v>
      </c>
      <c r="B34" s="2">
        <v>36371</v>
      </c>
      <c r="C34" s="2">
        <v>36371</v>
      </c>
      <c r="D34" s="2">
        <v>35745</v>
      </c>
      <c r="E34" s="2">
        <v>34788</v>
      </c>
      <c r="F34" s="2">
        <v>34106</v>
      </c>
      <c r="G34" s="2">
        <v>33437</v>
      </c>
      <c r="H34" s="2">
        <v>33106</v>
      </c>
      <c r="I34" s="2">
        <v>32778</v>
      </c>
      <c r="K34">
        <v>32</v>
      </c>
      <c r="L34" s="37">
        <f t="shared" si="0"/>
        <v>0</v>
      </c>
      <c r="M34" s="37">
        <f t="shared" si="1"/>
        <v>1.7512938872569661E-2</v>
      </c>
      <c r="N34" s="37">
        <f t="shared" si="2"/>
        <v>2.7509486029665409E-2</v>
      </c>
      <c r="O34" s="37">
        <f t="shared" si="3"/>
        <v>1.9996481557497114E-2</v>
      </c>
      <c r="P34" s="37">
        <f t="shared" si="4"/>
        <v>2.0007775817208584E-2</v>
      </c>
      <c r="Q34" s="37">
        <f t="shared" si="5"/>
        <v>9.998187639702838E-3</v>
      </c>
      <c r="R34" s="37">
        <f t="shared" si="6"/>
        <v>1.0006711818902891E-2</v>
      </c>
    </row>
    <row r="35" spans="1:18">
      <c r="A35">
        <v>33</v>
      </c>
      <c r="B35" s="2">
        <v>37568</v>
      </c>
      <c r="C35" s="2">
        <v>37568</v>
      </c>
      <c r="D35" s="2">
        <v>36922</v>
      </c>
      <c r="E35" s="2">
        <v>35934</v>
      </c>
      <c r="F35" s="2">
        <v>35229</v>
      </c>
      <c r="G35" s="2">
        <v>34538</v>
      </c>
      <c r="H35">
        <v>34196</v>
      </c>
      <c r="I35">
        <v>33857</v>
      </c>
      <c r="K35">
        <v>33</v>
      </c>
      <c r="L35" s="37">
        <f t="shared" si="0"/>
        <v>0</v>
      </c>
      <c r="M35" s="37">
        <f t="shared" si="1"/>
        <v>1.7496343643356171E-2</v>
      </c>
      <c r="N35" s="37">
        <f t="shared" si="2"/>
        <v>2.7494851672510645E-2</v>
      </c>
      <c r="O35" s="37">
        <f t="shared" si="3"/>
        <v>2.0011921996082815E-2</v>
      </c>
      <c r="P35" s="37">
        <f t="shared" si="4"/>
        <v>2.0006948867913543E-2</v>
      </c>
      <c r="Q35" s="37">
        <f t="shared" si="5"/>
        <v>1.0001169727453574E-2</v>
      </c>
      <c r="R35" s="37">
        <f t="shared" si="6"/>
        <v>1.001270047552949E-2</v>
      </c>
    </row>
    <row r="36" spans="1:18">
      <c r="A36">
        <v>34</v>
      </c>
      <c r="B36" s="2">
        <v>38553</v>
      </c>
      <c r="C36" s="2">
        <v>38553</v>
      </c>
      <c r="D36" s="2">
        <v>37890</v>
      </c>
      <c r="E36" s="2">
        <v>36876</v>
      </c>
      <c r="F36" s="2">
        <v>36153</v>
      </c>
      <c r="G36" s="2">
        <v>35444</v>
      </c>
      <c r="H36" s="2">
        <v>35093</v>
      </c>
      <c r="I36" s="2">
        <v>34746</v>
      </c>
      <c r="K36">
        <v>34</v>
      </c>
      <c r="L36" s="37">
        <f t="shared" si="0"/>
        <v>0</v>
      </c>
      <c r="M36" s="37">
        <f t="shared" si="1"/>
        <v>1.7498020585906549E-2</v>
      </c>
      <c r="N36" s="37">
        <f t="shared" si="2"/>
        <v>2.7497559388220072E-2</v>
      </c>
      <c r="O36" s="37">
        <f t="shared" si="3"/>
        <v>1.9998340386689906E-2</v>
      </c>
      <c r="P36" s="37">
        <f t="shared" si="4"/>
        <v>2.0003385622390235E-2</v>
      </c>
      <c r="Q36" s="37">
        <f t="shared" si="5"/>
        <v>1.0001994699797789E-2</v>
      </c>
      <c r="R36" s="37">
        <f t="shared" si="6"/>
        <v>9.9867610660220318E-3</v>
      </c>
    </row>
    <row r="37" spans="1:18">
      <c r="A37">
        <v>35</v>
      </c>
      <c r="B37" s="2">
        <v>39571</v>
      </c>
      <c r="C37" s="2">
        <v>39571</v>
      </c>
      <c r="D37" s="2">
        <v>38890</v>
      </c>
      <c r="E37" s="2">
        <v>37849</v>
      </c>
      <c r="F37" s="2">
        <v>37107</v>
      </c>
      <c r="G37" s="2">
        <v>36379</v>
      </c>
      <c r="H37" s="2">
        <v>36019</v>
      </c>
      <c r="I37" s="2">
        <v>35662</v>
      </c>
      <c r="K37">
        <v>35</v>
      </c>
      <c r="L37" s="37">
        <f t="shared" si="0"/>
        <v>0</v>
      </c>
      <c r="M37" s="37">
        <f t="shared" si="1"/>
        <v>1.7510928259192537E-2</v>
      </c>
      <c r="N37" s="37">
        <f t="shared" si="2"/>
        <v>2.7504029168538224E-2</v>
      </c>
      <c r="O37" s="37">
        <f t="shared" si="3"/>
        <v>1.9996227126957145E-2</v>
      </c>
      <c r="P37" s="37">
        <f t="shared" si="4"/>
        <v>2.0011545122185836E-2</v>
      </c>
      <c r="Q37" s="37">
        <f t="shared" si="5"/>
        <v>9.9947250062466519E-3</v>
      </c>
      <c r="R37" s="37">
        <f t="shared" si="6"/>
        <v>1.001065559979808E-2</v>
      </c>
    </row>
    <row r="38" spans="1:18">
      <c r="A38">
        <v>36</v>
      </c>
      <c r="B38" s="2">
        <v>40578</v>
      </c>
      <c r="C38" s="2">
        <v>40578</v>
      </c>
      <c r="D38" s="2">
        <v>39880</v>
      </c>
      <c r="E38" s="2">
        <v>38813</v>
      </c>
      <c r="F38" s="2">
        <v>38052</v>
      </c>
      <c r="G38" s="2">
        <v>37306</v>
      </c>
      <c r="H38" s="2">
        <v>36937</v>
      </c>
      <c r="I38" s="2">
        <v>36571</v>
      </c>
      <c r="K38">
        <v>36</v>
      </c>
      <c r="L38" s="37">
        <f t="shared" si="0"/>
        <v>0</v>
      </c>
      <c r="M38" s="37">
        <f t="shared" si="1"/>
        <v>1.7502507522567656E-2</v>
      </c>
      <c r="N38" s="37">
        <f t="shared" si="2"/>
        <v>2.7490789168577612E-2</v>
      </c>
      <c r="O38" s="37">
        <f t="shared" si="3"/>
        <v>1.99989488068959E-2</v>
      </c>
      <c r="P38" s="37">
        <f t="shared" si="4"/>
        <v>1.9996783359245152E-2</v>
      </c>
      <c r="Q38" s="37">
        <f t="shared" si="5"/>
        <v>9.9899829439316079E-3</v>
      </c>
      <c r="R38" s="37">
        <f t="shared" si="6"/>
        <v>1.0007929780427194E-2</v>
      </c>
    </row>
    <row r="39" spans="1:18">
      <c r="A39">
        <v>37</v>
      </c>
      <c r="B39" s="2">
        <v>41591</v>
      </c>
      <c r="C39" s="2">
        <v>41591</v>
      </c>
      <c r="D39" s="2">
        <v>40876</v>
      </c>
      <c r="E39" s="2">
        <v>39782</v>
      </c>
      <c r="F39" s="2">
        <v>39002</v>
      </c>
      <c r="G39" s="2">
        <v>38237</v>
      </c>
      <c r="H39" s="2">
        <v>37858</v>
      </c>
      <c r="I39" s="2">
        <v>37483</v>
      </c>
      <c r="K39">
        <v>37</v>
      </c>
      <c r="L39" s="37">
        <f t="shared" si="0"/>
        <v>0</v>
      </c>
      <c r="M39" s="37">
        <f t="shared" si="1"/>
        <v>1.7491926803014035E-2</v>
      </c>
      <c r="N39" s="37">
        <f t="shared" si="2"/>
        <v>2.749987431501677E-2</v>
      </c>
      <c r="O39" s="37">
        <f t="shared" si="3"/>
        <v>1.9998974411568726E-2</v>
      </c>
      <c r="P39" s="37">
        <f t="shared" si="4"/>
        <v>2.0006799696628885E-2</v>
      </c>
      <c r="Q39" s="37">
        <f t="shared" si="5"/>
        <v>1.0011094088435701E-2</v>
      </c>
      <c r="R39" s="37">
        <f t="shared" si="6"/>
        <v>1.0004535389376512E-2</v>
      </c>
    </row>
    <row r="40" spans="1:18">
      <c r="A40">
        <v>38</v>
      </c>
      <c r="B40" s="2">
        <v>42614</v>
      </c>
      <c r="C40" s="2">
        <v>42614</v>
      </c>
      <c r="D40" s="2">
        <v>41881</v>
      </c>
      <c r="E40" s="2">
        <v>40760</v>
      </c>
      <c r="F40" s="2">
        <v>39961</v>
      </c>
      <c r="G40" s="2">
        <v>39177</v>
      </c>
      <c r="H40" s="2">
        <v>38789</v>
      </c>
      <c r="I40" s="2">
        <v>38405</v>
      </c>
      <c r="K40">
        <v>38</v>
      </c>
      <c r="L40" s="37">
        <f t="shared" si="0"/>
        <v>0</v>
      </c>
      <c r="M40" s="37">
        <f t="shared" si="1"/>
        <v>1.750196986700403E-2</v>
      </c>
      <c r="N40" s="37">
        <f t="shared" si="2"/>
        <v>2.7502453385672254E-2</v>
      </c>
      <c r="O40" s="37">
        <f t="shared" si="3"/>
        <v>1.9994494632266546E-2</v>
      </c>
      <c r="P40" s="37">
        <f t="shared" si="4"/>
        <v>2.0011741583071618E-2</v>
      </c>
      <c r="Q40" s="37">
        <f t="shared" si="5"/>
        <v>1.0002835855525971E-2</v>
      </c>
      <c r="R40" s="37">
        <f t="shared" si="6"/>
        <v>9.998698086186586E-3</v>
      </c>
    </row>
    <row r="41" spans="1:18">
      <c r="A41">
        <v>39</v>
      </c>
      <c r="B41" s="2">
        <v>43570</v>
      </c>
      <c r="C41" s="2">
        <v>43570</v>
      </c>
      <c r="D41" s="2">
        <v>42821</v>
      </c>
      <c r="E41" s="2">
        <v>41675</v>
      </c>
      <c r="F41" s="2">
        <v>40858</v>
      </c>
      <c r="G41" s="2">
        <v>40057</v>
      </c>
      <c r="H41" s="2">
        <v>39660</v>
      </c>
      <c r="I41" s="2">
        <v>39267</v>
      </c>
      <c r="K41">
        <v>39</v>
      </c>
      <c r="L41" s="37">
        <f t="shared" si="0"/>
        <v>0</v>
      </c>
      <c r="M41" s="37">
        <f t="shared" si="1"/>
        <v>1.7491417762312889E-2</v>
      </c>
      <c r="N41" s="37">
        <f t="shared" si="2"/>
        <v>2.7498500299939943E-2</v>
      </c>
      <c r="O41" s="37">
        <f t="shared" si="3"/>
        <v>1.9996083998237824E-2</v>
      </c>
      <c r="P41" s="37">
        <f t="shared" si="4"/>
        <v>1.9996504980402952E-2</v>
      </c>
      <c r="Q41" s="37">
        <f t="shared" si="5"/>
        <v>1.0010085728693996E-2</v>
      </c>
      <c r="R41" s="37">
        <f t="shared" si="6"/>
        <v>1.0008404003361671E-2</v>
      </c>
    </row>
    <row r="42" spans="1:18">
      <c r="A42">
        <v>40</v>
      </c>
      <c r="B42" s="2">
        <v>44624</v>
      </c>
      <c r="C42" s="2">
        <v>44624</v>
      </c>
      <c r="D42" s="2">
        <v>43857</v>
      </c>
      <c r="E42" s="2">
        <v>42683</v>
      </c>
      <c r="F42" s="2">
        <v>41846</v>
      </c>
      <c r="G42" s="2">
        <v>41025</v>
      </c>
      <c r="H42" s="2">
        <v>40619</v>
      </c>
      <c r="I42" s="2">
        <v>40217</v>
      </c>
      <c r="K42">
        <v>40</v>
      </c>
      <c r="L42" s="37">
        <f t="shared" si="0"/>
        <v>0</v>
      </c>
      <c r="M42" s="37">
        <f t="shared" si="1"/>
        <v>1.7488656314841311E-2</v>
      </c>
      <c r="N42" s="37">
        <f t="shared" si="2"/>
        <v>2.7505095705550264E-2</v>
      </c>
      <c r="O42" s="37">
        <f t="shared" si="3"/>
        <v>2.0001911771734493E-2</v>
      </c>
      <c r="P42" s="37">
        <f t="shared" si="4"/>
        <v>2.001218769043267E-2</v>
      </c>
      <c r="Q42" s="37">
        <f t="shared" si="5"/>
        <v>9.9953223860755891E-3</v>
      </c>
      <c r="R42" s="37">
        <f t="shared" si="6"/>
        <v>9.9957729318447264E-3</v>
      </c>
    </row>
    <row r="43" spans="1:18">
      <c r="A43">
        <v>41</v>
      </c>
      <c r="B43" s="2">
        <v>45648</v>
      </c>
      <c r="C43" s="2">
        <v>45648</v>
      </c>
      <c r="D43" s="2">
        <v>44863</v>
      </c>
      <c r="E43" s="2">
        <v>43662</v>
      </c>
      <c r="F43" s="2">
        <v>42806</v>
      </c>
      <c r="G43" s="2">
        <v>41967</v>
      </c>
      <c r="H43" s="2">
        <v>41551</v>
      </c>
      <c r="I43" s="2">
        <v>41140</v>
      </c>
      <c r="K43">
        <v>41</v>
      </c>
      <c r="L43" s="37">
        <f t="shared" si="0"/>
        <v>0</v>
      </c>
      <c r="M43" s="37">
        <f t="shared" si="1"/>
        <v>1.749771526647792E-2</v>
      </c>
      <c r="N43" s="37">
        <f t="shared" si="2"/>
        <v>2.7506756447253977E-2</v>
      </c>
      <c r="O43" s="37">
        <f t="shared" si="3"/>
        <v>1.9997196654674587E-2</v>
      </c>
      <c r="P43" s="37">
        <f t="shared" si="4"/>
        <v>1.9991898396358954E-2</v>
      </c>
      <c r="Q43" s="37">
        <f t="shared" si="5"/>
        <v>1.0011792736636993E-2</v>
      </c>
      <c r="R43" s="37">
        <f t="shared" si="6"/>
        <v>9.9902771025766057E-3</v>
      </c>
    </row>
    <row r="44" spans="1:18">
      <c r="A44">
        <v>42</v>
      </c>
      <c r="B44" s="2">
        <v>46662</v>
      </c>
      <c r="C44" s="2">
        <v>46662</v>
      </c>
      <c r="D44" s="2">
        <v>45859</v>
      </c>
      <c r="E44" s="2">
        <v>44632</v>
      </c>
      <c r="F44" s="2">
        <v>43757</v>
      </c>
      <c r="G44" s="2">
        <v>42899</v>
      </c>
      <c r="H44" s="2">
        <v>42474</v>
      </c>
      <c r="I44" s="2">
        <v>42053</v>
      </c>
      <c r="K44">
        <v>42</v>
      </c>
      <c r="L44" s="37">
        <f t="shared" si="0"/>
        <v>0</v>
      </c>
      <c r="M44" s="37">
        <f t="shared" si="1"/>
        <v>1.7510194291196823E-2</v>
      </c>
      <c r="N44" s="37">
        <f t="shared" si="2"/>
        <v>2.7491485929378001E-2</v>
      </c>
      <c r="O44" s="37">
        <f t="shared" si="3"/>
        <v>1.9996800511917989E-2</v>
      </c>
      <c r="P44" s="37">
        <f t="shared" si="4"/>
        <v>2.0000466211333556E-2</v>
      </c>
      <c r="Q44" s="37">
        <f t="shared" si="5"/>
        <v>1.0006121391910261E-2</v>
      </c>
      <c r="R44" s="37">
        <f t="shared" si="6"/>
        <v>1.0011176372672681E-2</v>
      </c>
    </row>
    <row r="45" spans="1:18">
      <c r="A45">
        <v>43</v>
      </c>
      <c r="B45" s="2">
        <v>47665</v>
      </c>
      <c r="C45" s="2">
        <v>47665</v>
      </c>
      <c r="D45" s="2">
        <v>46845</v>
      </c>
      <c r="E45" s="2">
        <v>45591</v>
      </c>
      <c r="F45" s="2">
        <v>44697</v>
      </c>
      <c r="G45" s="2">
        <v>43821</v>
      </c>
      <c r="H45" s="2">
        <v>43387</v>
      </c>
      <c r="I45" s="2">
        <v>42957</v>
      </c>
      <c r="K45">
        <v>43</v>
      </c>
      <c r="L45" s="37">
        <f t="shared" si="0"/>
        <v>0</v>
      </c>
      <c r="M45" s="37">
        <f t="shared" si="1"/>
        <v>1.7504536236524704E-2</v>
      </c>
      <c r="N45" s="37">
        <f t="shared" si="2"/>
        <v>2.7505428703033408E-2</v>
      </c>
      <c r="O45" s="37">
        <f t="shared" si="3"/>
        <v>2.0001342371971376E-2</v>
      </c>
      <c r="P45" s="37">
        <f t="shared" si="4"/>
        <v>1.9990415554186347E-2</v>
      </c>
      <c r="Q45" s="37">
        <f t="shared" si="5"/>
        <v>1.0002996289210975E-2</v>
      </c>
      <c r="R45" s="37">
        <f t="shared" si="6"/>
        <v>1.0010010010010006E-2</v>
      </c>
    </row>
    <row r="46" spans="1:18">
      <c r="A46">
        <v>44</v>
      </c>
      <c r="B46" s="2">
        <v>48545</v>
      </c>
      <c r="C46" s="2">
        <v>48545</v>
      </c>
      <c r="D46" s="2">
        <v>47710</v>
      </c>
      <c r="E46" s="2">
        <v>46433</v>
      </c>
      <c r="F46" s="2">
        <v>45523</v>
      </c>
      <c r="G46" s="2">
        <v>44630</v>
      </c>
      <c r="H46" s="2">
        <v>44188</v>
      </c>
      <c r="I46" s="2">
        <v>43750</v>
      </c>
      <c r="K46">
        <v>44</v>
      </c>
      <c r="L46" s="37">
        <f t="shared" si="0"/>
        <v>0</v>
      </c>
      <c r="M46" s="37">
        <f t="shared" si="1"/>
        <v>1.7501571997484699E-2</v>
      </c>
      <c r="N46" s="37">
        <f t="shared" si="2"/>
        <v>2.75019921176749E-2</v>
      </c>
      <c r="O46" s="37">
        <f t="shared" si="3"/>
        <v>1.9989895217801923E-2</v>
      </c>
      <c r="P46" s="37">
        <f t="shared" si="4"/>
        <v>2.0008962581223422E-2</v>
      </c>
      <c r="Q46" s="37">
        <f t="shared" si="5"/>
        <v>1.0002715669412465E-2</v>
      </c>
      <c r="R46" s="37">
        <f t="shared" si="6"/>
        <v>1.001142857142856E-2</v>
      </c>
    </row>
    <row r="47" spans="1:18">
      <c r="A47">
        <v>45</v>
      </c>
      <c r="B47" s="2">
        <v>49472</v>
      </c>
      <c r="C47" s="2">
        <v>49472</v>
      </c>
      <c r="D47" s="2">
        <v>48621</v>
      </c>
      <c r="E47" s="2">
        <v>47320</v>
      </c>
      <c r="F47" s="2">
        <v>46392</v>
      </c>
      <c r="G47" s="2">
        <v>45482</v>
      </c>
      <c r="H47" s="2">
        <v>45032</v>
      </c>
      <c r="I47" s="2">
        <v>44586</v>
      </c>
      <c r="K47">
        <v>45</v>
      </c>
      <c r="L47" s="37">
        <f t="shared" si="0"/>
        <v>0</v>
      </c>
      <c r="M47" s="37">
        <f t="shared" si="1"/>
        <v>1.7502725159910248E-2</v>
      </c>
      <c r="N47" s="37">
        <f t="shared" si="2"/>
        <v>2.7493660185967883E-2</v>
      </c>
      <c r="O47" s="37">
        <f t="shared" si="3"/>
        <v>2.0003448870494989E-2</v>
      </c>
      <c r="P47" s="37">
        <f t="shared" si="4"/>
        <v>2.0007915219207639E-2</v>
      </c>
      <c r="Q47" s="37">
        <f t="shared" si="5"/>
        <v>9.9928939420856899E-3</v>
      </c>
      <c r="R47" s="37">
        <f t="shared" si="6"/>
        <v>1.0003139999102961E-2</v>
      </c>
    </row>
    <row r="48" spans="1:18">
      <c r="A48">
        <v>46</v>
      </c>
      <c r="B48" s="2">
        <v>50343</v>
      </c>
      <c r="C48" s="2">
        <v>50343</v>
      </c>
      <c r="D48" s="2">
        <v>49477</v>
      </c>
      <c r="E48" s="2">
        <v>48153</v>
      </c>
      <c r="F48" s="2">
        <v>47209</v>
      </c>
      <c r="G48" s="2">
        <v>46283</v>
      </c>
      <c r="H48" s="2">
        <v>45825</v>
      </c>
      <c r="I48" s="2">
        <v>45371</v>
      </c>
      <c r="K48">
        <v>46</v>
      </c>
      <c r="L48" s="37">
        <f t="shared" si="0"/>
        <v>0</v>
      </c>
      <c r="M48" s="37">
        <f t="shared" si="1"/>
        <v>1.7503082240232892E-2</v>
      </c>
      <c r="N48" s="37">
        <f t="shared" si="2"/>
        <v>2.7495690818848173E-2</v>
      </c>
      <c r="O48" s="37">
        <f t="shared" si="3"/>
        <v>1.9996187167701018E-2</v>
      </c>
      <c r="P48" s="37">
        <f t="shared" si="4"/>
        <v>2.0007346109802704E-2</v>
      </c>
      <c r="Q48" s="37">
        <f t="shared" si="5"/>
        <v>9.9945444626294844E-3</v>
      </c>
      <c r="R48" s="37">
        <f t="shared" si="6"/>
        <v>1.0006391748032861E-2</v>
      </c>
    </row>
    <row r="49" spans="1:18">
      <c r="A49">
        <v>47</v>
      </c>
      <c r="B49" s="2">
        <v>51250</v>
      </c>
      <c r="C49" s="2">
        <v>51250</v>
      </c>
      <c r="D49" s="2">
        <v>50369</v>
      </c>
      <c r="E49" s="2">
        <v>49021</v>
      </c>
      <c r="F49" s="2">
        <v>48060</v>
      </c>
      <c r="G49" s="2">
        <v>47118</v>
      </c>
      <c r="H49" s="2">
        <v>46651</v>
      </c>
      <c r="I49" s="2">
        <v>46189</v>
      </c>
      <c r="K49">
        <v>47</v>
      </c>
      <c r="L49" s="37">
        <f t="shared" si="0"/>
        <v>0</v>
      </c>
      <c r="M49" s="37">
        <f t="shared" si="1"/>
        <v>1.7490917032301656E-2</v>
      </c>
      <c r="N49" s="37">
        <f t="shared" si="2"/>
        <v>2.7498419044899025E-2</v>
      </c>
      <c r="O49" s="37">
        <f t="shared" si="3"/>
        <v>1.9995838535164401E-2</v>
      </c>
      <c r="P49" s="37">
        <f t="shared" si="4"/>
        <v>1.9992359607793109E-2</v>
      </c>
      <c r="Q49" s="37">
        <f t="shared" si="5"/>
        <v>1.0010503526183712E-2</v>
      </c>
      <c r="R49" s="37">
        <f t="shared" si="6"/>
        <v>1.0002381519409465E-2</v>
      </c>
    </row>
    <row r="50" spans="1:18">
      <c r="A50">
        <v>48</v>
      </c>
      <c r="B50" s="2">
        <v>52199</v>
      </c>
      <c r="C50" s="2">
        <v>52199</v>
      </c>
      <c r="D50" s="2">
        <v>51301</v>
      </c>
      <c r="E50" s="2">
        <v>49928</v>
      </c>
      <c r="F50" s="2">
        <v>48949</v>
      </c>
      <c r="G50" s="2">
        <v>47989</v>
      </c>
      <c r="H50" s="2">
        <v>47514</v>
      </c>
      <c r="I50" s="2">
        <v>47044</v>
      </c>
      <c r="K50">
        <v>48</v>
      </c>
      <c r="L50" s="37">
        <f t="shared" si="0"/>
        <v>0</v>
      </c>
      <c r="M50" s="37">
        <f t="shared" si="1"/>
        <v>1.7504532075398149E-2</v>
      </c>
      <c r="N50" s="37">
        <f t="shared" si="2"/>
        <v>2.7499599423169263E-2</v>
      </c>
      <c r="O50" s="37">
        <f t="shared" si="3"/>
        <v>2.0000408588531027E-2</v>
      </c>
      <c r="P50" s="37">
        <f t="shared" si="4"/>
        <v>2.0004584383921387E-2</v>
      </c>
      <c r="Q50" s="37">
        <f t="shared" si="5"/>
        <v>9.9970535000211136E-3</v>
      </c>
      <c r="R50" s="37">
        <f t="shared" si="6"/>
        <v>9.9906470538220216E-3</v>
      </c>
    </row>
    <row r="51" spans="1:18">
      <c r="A51">
        <v>49</v>
      </c>
      <c r="B51" s="2">
        <v>53213</v>
      </c>
      <c r="C51" s="2">
        <v>53213</v>
      </c>
      <c r="D51" s="2">
        <v>52298</v>
      </c>
      <c r="E51" s="2">
        <v>50898</v>
      </c>
      <c r="F51" s="2">
        <v>49900</v>
      </c>
      <c r="G51" s="2">
        <v>48922</v>
      </c>
      <c r="H51" s="2">
        <v>48438</v>
      </c>
      <c r="I51" s="2">
        <v>47958</v>
      </c>
      <c r="K51">
        <v>49</v>
      </c>
      <c r="L51" s="37">
        <f t="shared" si="0"/>
        <v>0</v>
      </c>
      <c r="M51" s="37">
        <f t="shared" si="1"/>
        <v>1.7495888944127902E-2</v>
      </c>
      <c r="N51" s="37">
        <f t="shared" si="2"/>
        <v>2.7505992376910759E-2</v>
      </c>
      <c r="O51" s="37">
        <f t="shared" si="3"/>
        <v>2.0000000000000018E-2</v>
      </c>
      <c r="P51" s="37">
        <f t="shared" si="4"/>
        <v>1.9991006091329089E-2</v>
      </c>
      <c r="Q51" s="37">
        <f t="shared" si="5"/>
        <v>9.9921549196910764E-3</v>
      </c>
      <c r="R51" s="37">
        <f t="shared" si="6"/>
        <v>1.0008757662955059E-2</v>
      </c>
    </row>
    <row r="52" spans="1:18">
      <c r="A52">
        <v>50</v>
      </c>
      <c r="B52" s="2">
        <v>54220</v>
      </c>
      <c r="C52" s="2">
        <v>54220</v>
      </c>
      <c r="D52" s="2">
        <v>53287</v>
      </c>
      <c r="E52" s="2">
        <v>51861</v>
      </c>
      <c r="F52" s="2">
        <v>50844</v>
      </c>
      <c r="G52" s="2">
        <v>49847</v>
      </c>
      <c r="H52" s="2">
        <v>49353</v>
      </c>
      <c r="I52" s="2">
        <v>48864</v>
      </c>
      <c r="K52">
        <v>50</v>
      </c>
      <c r="L52" s="37">
        <f t="shared" si="0"/>
        <v>0</v>
      </c>
      <c r="M52" s="37">
        <f t="shared" si="1"/>
        <v>1.7508960909790483E-2</v>
      </c>
      <c r="N52" s="37">
        <f t="shared" si="2"/>
        <v>2.7496577389560573E-2</v>
      </c>
      <c r="O52" s="37">
        <f t="shared" si="3"/>
        <v>2.000236016049084E-2</v>
      </c>
      <c r="P52" s="37">
        <f t="shared" si="4"/>
        <v>2.0001203683270852E-2</v>
      </c>
      <c r="Q52" s="37">
        <f t="shared" si="5"/>
        <v>1.0009523230604112E-2</v>
      </c>
      <c r="R52" s="37">
        <f t="shared" si="6"/>
        <v>1.0007367387033339E-2</v>
      </c>
    </row>
    <row r="53" spans="1:18">
      <c r="A53">
        <v>51</v>
      </c>
      <c r="B53" s="2">
        <v>55243</v>
      </c>
      <c r="C53" s="2">
        <v>55243</v>
      </c>
      <c r="D53" s="2">
        <v>54293</v>
      </c>
      <c r="E53" s="2">
        <v>52840</v>
      </c>
      <c r="F53" s="2">
        <v>51804</v>
      </c>
      <c r="G53" s="2">
        <v>50788</v>
      </c>
      <c r="H53" s="2">
        <v>50285</v>
      </c>
      <c r="I53" s="2">
        <v>49787</v>
      </c>
      <c r="K53">
        <v>51</v>
      </c>
      <c r="L53" s="37">
        <f t="shared" si="0"/>
        <v>0</v>
      </c>
      <c r="M53" s="37">
        <f t="shared" si="1"/>
        <v>1.7497651630965283E-2</v>
      </c>
      <c r="N53" s="37">
        <f t="shared" si="2"/>
        <v>2.7498107494322577E-2</v>
      </c>
      <c r="O53" s="37">
        <f t="shared" si="3"/>
        <v>1.9998455717705088E-2</v>
      </c>
      <c r="P53" s="37">
        <f t="shared" si="4"/>
        <v>2.000472552571475E-2</v>
      </c>
      <c r="Q53" s="37">
        <f t="shared" si="5"/>
        <v>1.0002982996917487E-2</v>
      </c>
      <c r="R53" s="37">
        <f t="shared" si="6"/>
        <v>1.0002611123385519E-2</v>
      </c>
    </row>
    <row r="54" spans="1:18">
      <c r="A54">
        <v>52</v>
      </c>
      <c r="B54" s="2">
        <v>56268</v>
      </c>
      <c r="C54" s="2">
        <v>56268</v>
      </c>
      <c r="D54" s="2">
        <v>55300</v>
      </c>
      <c r="E54" s="2">
        <v>53820</v>
      </c>
      <c r="F54" s="2">
        <v>52765</v>
      </c>
      <c r="G54" s="2">
        <v>51730</v>
      </c>
      <c r="H54" s="2">
        <v>51218</v>
      </c>
      <c r="I54" s="2">
        <v>50711</v>
      </c>
      <c r="K54">
        <v>52</v>
      </c>
      <c r="L54" s="37">
        <f t="shared" si="0"/>
        <v>0</v>
      </c>
      <c r="M54" s="37">
        <f t="shared" si="1"/>
        <v>1.7504520795660117E-2</v>
      </c>
      <c r="N54" s="37">
        <f t="shared" si="2"/>
        <v>2.7499070977331952E-2</v>
      </c>
      <c r="O54" s="37">
        <f t="shared" si="3"/>
        <v>1.9994314412963066E-2</v>
      </c>
      <c r="P54" s="37">
        <f t="shared" si="4"/>
        <v>2.0007732456988281E-2</v>
      </c>
      <c r="Q54" s="37">
        <f t="shared" si="5"/>
        <v>9.9964856105274613E-3</v>
      </c>
      <c r="R54" s="37">
        <f t="shared" si="6"/>
        <v>9.9978308453787523E-3</v>
      </c>
    </row>
    <row r="55" spans="1:18">
      <c r="A55">
        <v>53</v>
      </c>
      <c r="B55" s="2">
        <v>57289</v>
      </c>
      <c r="C55" s="2">
        <v>57289</v>
      </c>
      <c r="D55" s="2">
        <v>56304</v>
      </c>
      <c r="E55" s="2">
        <v>54797</v>
      </c>
      <c r="F55" s="2">
        <v>53723</v>
      </c>
      <c r="G55" s="2">
        <v>52670</v>
      </c>
      <c r="H55" s="2">
        <v>52149</v>
      </c>
      <c r="I55" s="2">
        <v>51633</v>
      </c>
      <c r="K55">
        <v>53</v>
      </c>
      <c r="L55" s="37">
        <f t="shared" si="0"/>
        <v>0</v>
      </c>
      <c r="M55" s="37">
        <f t="shared" si="1"/>
        <v>1.7494316567206569E-2</v>
      </c>
      <c r="N55" s="37">
        <f t="shared" si="2"/>
        <v>2.7501505556873473E-2</v>
      </c>
      <c r="O55" s="37">
        <f t="shared" si="3"/>
        <v>1.9991437559332192E-2</v>
      </c>
      <c r="P55" s="37">
        <f t="shared" si="4"/>
        <v>1.9992405543952874E-2</v>
      </c>
      <c r="Q55" s="37">
        <f t="shared" si="5"/>
        <v>9.9906038466701652E-3</v>
      </c>
      <c r="R55" s="37">
        <f t="shared" si="6"/>
        <v>9.9936087385974481E-3</v>
      </c>
    </row>
    <row r="56" spans="1:18">
      <c r="A56">
        <v>54</v>
      </c>
      <c r="B56" s="2">
        <v>58312</v>
      </c>
      <c r="C56" s="2">
        <v>58312</v>
      </c>
      <c r="D56" s="2">
        <v>57309</v>
      </c>
      <c r="E56" s="2">
        <v>55775</v>
      </c>
      <c r="F56" s="2">
        <v>54681</v>
      </c>
      <c r="G56" s="2">
        <v>53609</v>
      </c>
      <c r="H56" s="2">
        <v>53078</v>
      </c>
      <c r="I56" s="2">
        <v>52552</v>
      </c>
      <c r="K56">
        <v>54</v>
      </c>
      <c r="L56" s="37">
        <f t="shared" si="0"/>
        <v>0</v>
      </c>
      <c r="M56" s="37">
        <f t="shared" si="1"/>
        <v>1.7501614057128911E-2</v>
      </c>
      <c r="N56" s="37">
        <f t="shared" si="2"/>
        <v>2.7503361721201269E-2</v>
      </c>
      <c r="O56" s="37">
        <f t="shared" si="3"/>
        <v>2.0006949397413987E-2</v>
      </c>
      <c r="P56" s="37">
        <f t="shared" si="4"/>
        <v>1.9996642354828564E-2</v>
      </c>
      <c r="Q56" s="37">
        <f t="shared" si="5"/>
        <v>1.0004144843438034E-2</v>
      </c>
      <c r="R56" s="37">
        <f t="shared" si="6"/>
        <v>1.0009133810321202E-2</v>
      </c>
    </row>
    <row r="57" spans="1:18">
      <c r="A57">
        <v>55</v>
      </c>
      <c r="B57" s="2">
        <v>59550</v>
      </c>
      <c r="C57" s="2">
        <v>59550</v>
      </c>
      <c r="D57" s="2">
        <v>58526</v>
      </c>
      <c r="E57" s="2">
        <v>56960</v>
      </c>
      <c r="F57" s="2">
        <v>55843</v>
      </c>
      <c r="G57" s="2">
        <v>54748</v>
      </c>
      <c r="H57" s="2">
        <v>54206</v>
      </c>
      <c r="I57" s="2">
        <v>53669</v>
      </c>
      <c r="K57">
        <v>55</v>
      </c>
      <c r="L57" s="37">
        <f t="shared" si="0"/>
        <v>0</v>
      </c>
      <c r="M57" s="37">
        <f t="shared" si="1"/>
        <v>1.749649728325875E-2</v>
      </c>
      <c r="N57" s="37">
        <f t="shared" si="2"/>
        <v>2.7492977528089879E-2</v>
      </c>
      <c r="O57" s="37">
        <f t="shared" si="3"/>
        <v>2.000250702863382E-2</v>
      </c>
      <c r="P57" s="37">
        <f t="shared" si="4"/>
        <v>2.0000730620296725E-2</v>
      </c>
      <c r="Q57" s="37">
        <f t="shared" si="5"/>
        <v>9.9988931114636248E-3</v>
      </c>
      <c r="R57" s="37">
        <f t="shared" si="6"/>
        <v>1.0005776146378764E-2</v>
      </c>
    </row>
    <row r="58" spans="1:18">
      <c r="A58">
        <v>56</v>
      </c>
      <c r="B58" s="2">
        <v>60799</v>
      </c>
      <c r="C58" s="2">
        <v>60799</v>
      </c>
      <c r="D58" s="2">
        <v>59753</v>
      </c>
      <c r="E58" s="2">
        <v>58154</v>
      </c>
      <c r="F58" s="2">
        <v>57014</v>
      </c>
      <c r="G58" s="2">
        <v>55896</v>
      </c>
      <c r="H58" s="2">
        <v>55343</v>
      </c>
      <c r="I58" s="2">
        <v>54795</v>
      </c>
      <c r="K58">
        <v>56</v>
      </c>
      <c r="L58" s="37">
        <f t="shared" si="0"/>
        <v>0</v>
      </c>
      <c r="M58" s="37">
        <f t="shared" si="1"/>
        <v>1.7505397218549712E-2</v>
      </c>
      <c r="N58" s="37">
        <f t="shared" si="2"/>
        <v>2.7495959005399362E-2</v>
      </c>
      <c r="O58" s="37">
        <f t="shared" si="3"/>
        <v>1.9995088925527149E-2</v>
      </c>
      <c r="P58" s="37">
        <f t="shared" si="4"/>
        <v>2.0001431229426103E-2</v>
      </c>
      <c r="Q58" s="37">
        <f t="shared" si="5"/>
        <v>9.9922302730246493E-3</v>
      </c>
      <c r="R58" s="37">
        <f t="shared" si="6"/>
        <v>1.0000912492015734E-2</v>
      </c>
    </row>
    <row r="59" spans="1:18">
      <c r="A59">
        <v>57</v>
      </c>
      <c r="B59" s="2">
        <v>62068</v>
      </c>
      <c r="C59" s="2">
        <v>62068</v>
      </c>
      <c r="D59" s="2">
        <v>61000</v>
      </c>
      <c r="E59" s="2">
        <v>59367</v>
      </c>
      <c r="F59" s="2">
        <v>58203</v>
      </c>
      <c r="G59" s="2">
        <v>57062</v>
      </c>
      <c r="H59" s="2">
        <v>56497</v>
      </c>
      <c r="I59" s="2">
        <v>55938</v>
      </c>
      <c r="K59">
        <v>57</v>
      </c>
      <c r="L59" s="37">
        <f t="shared" si="0"/>
        <v>0</v>
      </c>
      <c r="M59" s="37">
        <f t="shared" si="1"/>
        <v>1.7508196721311542E-2</v>
      </c>
      <c r="N59" s="37">
        <f t="shared" si="2"/>
        <v>2.7506864082739613E-2</v>
      </c>
      <c r="O59" s="37">
        <f t="shared" si="3"/>
        <v>1.9998969125302857E-2</v>
      </c>
      <c r="P59" s="37">
        <f t="shared" si="4"/>
        <v>1.9995794048578652E-2</v>
      </c>
      <c r="Q59" s="37">
        <f t="shared" si="5"/>
        <v>1.0000531001645996E-2</v>
      </c>
      <c r="R59" s="37">
        <f t="shared" si="6"/>
        <v>9.9932067646322231E-3</v>
      </c>
    </row>
    <row r="60" spans="1:18">
      <c r="A60">
        <v>58</v>
      </c>
      <c r="B60" s="2">
        <v>63365</v>
      </c>
      <c r="C60" s="2">
        <v>63365</v>
      </c>
      <c r="D60" s="2">
        <v>62275</v>
      </c>
      <c r="E60" s="2">
        <v>60608</v>
      </c>
      <c r="F60" s="2">
        <v>59420</v>
      </c>
      <c r="G60" s="2">
        <v>58255</v>
      </c>
      <c r="H60" s="2">
        <v>57678</v>
      </c>
      <c r="I60" s="2">
        <v>57107</v>
      </c>
      <c r="K60">
        <v>58</v>
      </c>
      <c r="L60" s="37">
        <f t="shared" si="0"/>
        <v>0</v>
      </c>
      <c r="M60" s="37">
        <f t="shared" si="1"/>
        <v>1.7503010839020394E-2</v>
      </c>
      <c r="N60" s="37">
        <f t="shared" si="2"/>
        <v>2.750461985216468E-2</v>
      </c>
      <c r="O60" s="37">
        <f t="shared" si="3"/>
        <v>1.9993268259845154E-2</v>
      </c>
      <c r="P60" s="37">
        <f t="shared" si="4"/>
        <v>1.9998283409149442E-2</v>
      </c>
      <c r="Q60" s="37">
        <f t="shared" si="5"/>
        <v>1.0003814279274659E-2</v>
      </c>
      <c r="R60" s="37">
        <f t="shared" si="6"/>
        <v>9.9987742308298433E-3</v>
      </c>
    </row>
    <row r="61" spans="1:18">
      <c r="A61">
        <v>59</v>
      </c>
      <c r="B61" s="2">
        <v>64696</v>
      </c>
      <c r="C61" s="2">
        <v>64696</v>
      </c>
      <c r="D61" s="2">
        <v>63583</v>
      </c>
      <c r="E61" s="2">
        <v>61881</v>
      </c>
      <c r="F61" s="2">
        <v>60668</v>
      </c>
      <c r="G61" s="2">
        <v>59478</v>
      </c>
      <c r="H61" s="2">
        <v>58889</v>
      </c>
      <c r="I61" s="2">
        <v>58306</v>
      </c>
      <c r="K61">
        <v>59</v>
      </c>
      <c r="L61" s="37">
        <f t="shared" si="0"/>
        <v>0</v>
      </c>
      <c r="M61" s="37">
        <f t="shared" si="1"/>
        <v>1.7504678923611738E-2</v>
      </c>
      <c r="N61" s="37">
        <f t="shared" si="2"/>
        <v>2.7504403613386907E-2</v>
      </c>
      <c r="O61" s="37">
        <f t="shared" si="3"/>
        <v>1.9994066064482174E-2</v>
      </c>
      <c r="P61" s="37">
        <f t="shared" si="4"/>
        <v>2.000739769326465E-2</v>
      </c>
      <c r="Q61" s="37">
        <f t="shared" si="5"/>
        <v>1.0001867921003882E-2</v>
      </c>
      <c r="R61" s="37">
        <f t="shared" si="6"/>
        <v>9.9989709463863541E-3</v>
      </c>
    </row>
  </sheetData>
  <mergeCells count="4">
    <mergeCell ref="B1:I1"/>
    <mergeCell ref="L1:R1"/>
    <mergeCell ref="A1:A2"/>
    <mergeCell ref="K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D414-1406-4086-8863-AA1A1D88B224}">
  <dimension ref="A1:I78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3" max="8" width="11.28515625" customWidth="1"/>
    <col min="9" max="9" width="10.7109375" bestFit="1" customWidth="1"/>
  </cols>
  <sheetData>
    <row r="1" spans="1:9" ht="15.75" customHeight="1">
      <c r="A1" s="62" t="s">
        <v>279</v>
      </c>
      <c r="B1" s="62" t="s">
        <v>280</v>
      </c>
      <c r="C1" s="63" t="s">
        <v>285</v>
      </c>
      <c r="D1" s="63"/>
      <c r="E1" s="63"/>
      <c r="F1" s="63"/>
      <c r="G1" s="63"/>
      <c r="H1" s="63"/>
      <c r="I1" s="63"/>
    </row>
    <row r="2" spans="1:9" ht="38.25" customHeight="1">
      <c r="A2" s="62"/>
      <c r="B2" s="62"/>
      <c r="C2" s="44">
        <v>42095</v>
      </c>
      <c r="D2" s="44">
        <v>42461</v>
      </c>
      <c r="E2" s="44">
        <v>42826</v>
      </c>
      <c r="F2" s="44">
        <v>43191</v>
      </c>
      <c r="G2" s="44">
        <v>43556</v>
      </c>
      <c r="H2" s="44">
        <v>43922</v>
      </c>
      <c r="I2" s="44">
        <v>44287</v>
      </c>
    </row>
    <row r="3" spans="1:9">
      <c r="A3" s="45">
        <v>6</v>
      </c>
      <c r="B3" s="45">
        <v>1</v>
      </c>
      <c r="C3" s="46">
        <v>13614</v>
      </c>
      <c r="D3" s="46">
        <v>14514</v>
      </c>
      <c r="E3" s="46">
        <v>15014</v>
      </c>
      <c r="F3" s="46">
        <v>16394</v>
      </c>
      <c r="G3" s="46">
        <v>17364</v>
      </c>
      <c r="H3" s="46">
        <v>17842</v>
      </c>
      <c r="I3" s="46">
        <v>18333</v>
      </c>
    </row>
    <row r="4" spans="1:9">
      <c r="A4" s="45">
        <v>7</v>
      </c>
      <c r="B4" s="45">
        <v>1</v>
      </c>
      <c r="C4" s="46">
        <v>13715</v>
      </c>
      <c r="D4" s="46">
        <v>14615</v>
      </c>
      <c r="E4" s="46">
        <v>15115</v>
      </c>
      <c r="F4" s="46">
        <v>16495</v>
      </c>
      <c r="G4" s="46">
        <v>17364</v>
      </c>
      <c r="H4" s="46">
        <v>17842</v>
      </c>
      <c r="I4" s="46">
        <v>18333</v>
      </c>
    </row>
    <row r="5" spans="1:9">
      <c r="A5" s="45">
        <v>8</v>
      </c>
      <c r="B5" s="45">
        <v>2</v>
      </c>
      <c r="C5" s="46">
        <v>13871</v>
      </c>
      <c r="D5" s="46">
        <v>14771</v>
      </c>
      <c r="E5" s="46">
        <v>15246</v>
      </c>
      <c r="F5" s="46">
        <v>16626</v>
      </c>
      <c r="G5" s="46">
        <v>17711</v>
      </c>
      <c r="H5" s="46">
        <v>18198</v>
      </c>
      <c r="I5" s="46">
        <v>18698</v>
      </c>
    </row>
    <row r="6" spans="1:9">
      <c r="A6" s="45">
        <v>9</v>
      </c>
      <c r="B6" s="45">
        <v>2</v>
      </c>
      <c r="C6" s="46">
        <v>14075</v>
      </c>
      <c r="D6" s="46">
        <v>14975</v>
      </c>
      <c r="E6" s="46">
        <v>15375</v>
      </c>
      <c r="F6" s="46">
        <v>16755</v>
      </c>
      <c r="G6" s="46">
        <v>17711</v>
      </c>
      <c r="H6" s="46">
        <v>18198</v>
      </c>
      <c r="I6" s="46">
        <v>18698</v>
      </c>
    </row>
    <row r="7" spans="1:9">
      <c r="A7" s="45">
        <v>10</v>
      </c>
      <c r="B7" s="45">
        <v>3</v>
      </c>
      <c r="C7" s="46">
        <v>14338</v>
      </c>
      <c r="D7" s="46">
        <v>15238</v>
      </c>
      <c r="E7" s="46">
        <v>15613</v>
      </c>
      <c r="F7" s="46">
        <v>16863</v>
      </c>
      <c r="G7" s="46">
        <v>18065</v>
      </c>
      <c r="H7" s="46">
        <v>18562</v>
      </c>
      <c r="I7" s="46">
        <v>19072</v>
      </c>
    </row>
    <row r="8" spans="1:9">
      <c r="A8" s="45">
        <v>11</v>
      </c>
      <c r="B8" s="45">
        <v>3</v>
      </c>
      <c r="C8" s="46">
        <v>15207</v>
      </c>
      <c r="D8" s="46">
        <v>15507</v>
      </c>
      <c r="E8" s="46">
        <v>15807</v>
      </c>
      <c r="F8" s="46">
        <v>17007</v>
      </c>
      <c r="G8" s="46">
        <v>18065</v>
      </c>
      <c r="H8" s="46">
        <v>18562</v>
      </c>
      <c r="I8" s="46">
        <v>19072</v>
      </c>
    </row>
    <row r="9" spans="1:9">
      <c r="A9" s="45">
        <v>12</v>
      </c>
      <c r="B9" s="45">
        <v>4</v>
      </c>
      <c r="C9" s="46">
        <v>15523</v>
      </c>
      <c r="D9" s="46">
        <v>15823</v>
      </c>
      <c r="E9" s="46">
        <v>16123</v>
      </c>
      <c r="F9" s="46">
        <v>17173</v>
      </c>
      <c r="G9" s="46">
        <v>18426</v>
      </c>
      <c r="H9" s="46">
        <v>18933</v>
      </c>
      <c r="I9" s="46">
        <v>19454</v>
      </c>
    </row>
    <row r="10" spans="1:9">
      <c r="A10" s="45">
        <v>13</v>
      </c>
      <c r="B10" s="45">
        <v>4</v>
      </c>
      <c r="C10" s="46">
        <v>15941</v>
      </c>
      <c r="D10" s="46">
        <v>16191</v>
      </c>
      <c r="E10" s="46">
        <v>16491</v>
      </c>
      <c r="F10" s="46">
        <v>17391</v>
      </c>
      <c r="G10" s="46">
        <v>18426</v>
      </c>
      <c r="H10" s="46">
        <v>18933</v>
      </c>
      <c r="I10" s="46">
        <v>19454</v>
      </c>
    </row>
    <row r="11" spans="1:9">
      <c r="A11" s="45">
        <v>14</v>
      </c>
      <c r="B11" s="45">
        <v>5</v>
      </c>
      <c r="C11" s="46">
        <v>16231</v>
      </c>
      <c r="D11" s="46">
        <v>16481</v>
      </c>
      <c r="E11" s="46">
        <v>16781</v>
      </c>
      <c r="F11" s="46">
        <v>17681</v>
      </c>
      <c r="G11" s="46">
        <v>18795</v>
      </c>
      <c r="H11" s="46">
        <v>19312</v>
      </c>
      <c r="I11" s="46">
        <v>19843</v>
      </c>
    </row>
    <row r="12" spans="1:9">
      <c r="A12" s="45">
        <v>15</v>
      </c>
      <c r="B12" s="45">
        <v>5</v>
      </c>
      <c r="C12" s="46">
        <v>16572</v>
      </c>
      <c r="D12" s="46">
        <v>16772</v>
      </c>
      <c r="E12" s="46">
        <v>17072</v>
      </c>
      <c r="F12" s="46">
        <v>17972</v>
      </c>
      <c r="G12" s="46">
        <v>18795</v>
      </c>
      <c r="H12" s="46">
        <v>19312</v>
      </c>
      <c r="I12" s="46">
        <v>19843</v>
      </c>
    </row>
    <row r="13" spans="1:9">
      <c r="A13" s="45">
        <v>16</v>
      </c>
      <c r="B13" s="45">
        <v>6</v>
      </c>
      <c r="C13" s="46">
        <v>16969</v>
      </c>
      <c r="D13" s="46">
        <v>17169</v>
      </c>
      <c r="E13" s="46">
        <v>17419</v>
      </c>
      <c r="F13" s="46">
        <v>18319</v>
      </c>
      <c r="G13" s="46">
        <v>19171</v>
      </c>
      <c r="H13" s="46">
        <v>19698</v>
      </c>
      <c r="I13" s="46">
        <v>20240</v>
      </c>
    </row>
    <row r="14" spans="1:9">
      <c r="A14" s="45">
        <v>17</v>
      </c>
      <c r="B14" s="45">
        <v>6</v>
      </c>
      <c r="C14" s="46">
        <v>17372</v>
      </c>
      <c r="D14" s="46">
        <v>17547</v>
      </c>
      <c r="E14" s="46">
        <v>17772</v>
      </c>
      <c r="F14" s="46">
        <v>18672</v>
      </c>
      <c r="G14" s="46">
        <v>19171</v>
      </c>
      <c r="H14" s="46">
        <v>19698</v>
      </c>
      <c r="I14" s="46">
        <v>20240</v>
      </c>
    </row>
    <row r="15" spans="1:9">
      <c r="A15" s="45">
        <v>18</v>
      </c>
      <c r="B15" s="45">
        <v>7</v>
      </c>
      <c r="C15" s="46">
        <v>17714</v>
      </c>
      <c r="D15" s="46">
        <v>17891</v>
      </c>
      <c r="E15" s="46">
        <v>18070</v>
      </c>
      <c r="F15" s="46">
        <v>18870</v>
      </c>
      <c r="G15" s="46">
        <v>19554</v>
      </c>
      <c r="H15" s="46">
        <v>20092</v>
      </c>
      <c r="I15" s="46">
        <v>20645</v>
      </c>
    </row>
    <row r="16" spans="1:9">
      <c r="A16" s="45">
        <v>19</v>
      </c>
      <c r="B16" s="45">
        <v>8</v>
      </c>
      <c r="C16" s="46">
        <v>18376</v>
      </c>
      <c r="D16" s="46">
        <v>18560</v>
      </c>
      <c r="E16" s="46">
        <v>18746</v>
      </c>
      <c r="F16" s="46">
        <v>19446</v>
      </c>
      <c r="G16" s="46">
        <v>19945</v>
      </c>
      <c r="H16" s="46">
        <v>20493</v>
      </c>
      <c r="I16" s="46">
        <v>21057</v>
      </c>
    </row>
    <row r="17" spans="1:9">
      <c r="A17" s="45">
        <v>20</v>
      </c>
      <c r="B17" s="45">
        <v>9</v>
      </c>
      <c r="C17" s="46">
        <v>19048</v>
      </c>
      <c r="D17" s="46">
        <v>19238</v>
      </c>
      <c r="E17" s="46">
        <v>19430</v>
      </c>
      <c r="F17" s="46">
        <v>19819</v>
      </c>
      <c r="G17" s="46">
        <v>20344</v>
      </c>
      <c r="H17" s="46">
        <v>20903</v>
      </c>
      <c r="I17" s="46">
        <v>21478</v>
      </c>
    </row>
    <row r="18" spans="1:9">
      <c r="A18" s="45">
        <v>20</v>
      </c>
      <c r="B18" s="45">
        <v>10</v>
      </c>
      <c r="C18" s="46">
        <v>19048</v>
      </c>
      <c r="D18" s="46">
        <v>19238</v>
      </c>
      <c r="E18" s="46">
        <v>19430</v>
      </c>
      <c r="F18" s="46">
        <v>19819</v>
      </c>
      <c r="G18" s="46">
        <v>20751</v>
      </c>
      <c r="H18" s="46">
        <v>21322</v>
      </c>
      <c r="I18" s="46">
        <v>21908</v>
      </c>
    </row>
    <row r="19" spans="1:9">
      <c r="A19" s="45">
        <v>21</v>
      </c>
      <c r="B19" s="45">
        <v>11</v>
      </c>
      <c r="C19" s="46">
        <v>19742</v>
      </c>
      <c r="D19" s="46">
        <v>19939</v>
      </c>
      <c r="E19" s="46">
        <v>20138</v>
      </c>
      <c r="F19" s="46">
        <v>20541</v>
      </c>
      <c r="G19" s="46">
        <v>21166</v>
      </c>
      <c r="H19" s="46">
        <v>21748</v>
      </c>
      <c r="I19" s="46">
        <v>22346</v>
      </c>
    </row>
    <row r="20" spans="1:9">
      <c r="A20" s="45">
        <v>22</v>
      </c>
      <c r="B20" s="45">
        <v>12</v>
      </c>
      <c r="C20" s="46">
        <v>20253</v>
      </c>
      <c r="D20" s="46">
        <v>20456</v>
      </c>
      <c r="E20" s="46">
        <v>20661</v>
      </c>
      <c r="F20" s="46">
        <v>21074</v>
      </c>
      <c r="G20" s="46">
        <v>21589</v>
      </c>
      <c r="H20" s="46">
        <v>22183</v>
      </c>
      <c r="I20" s="46">
        <v>22793</v>
      </c>
    </row>
    <row r="21" spans="1:9">
      <c r="A21" s="47"/>
      <c r="B21" s="45">
        <v>13</v>
      </c>
      <c r="C21" s="46">
        <v>20253</v>
      </c>
      <c r="D21" s="46">
        <v>20456</v>
      </c>
      <c r="E21" s="46">
        <v>20661</v>
      </c>
      <c r="F21" s="46">
        <v>21074</v>
      </c>
      <c r="G21" s="46">
        <v>22021</v>
      </c>
      <c r="H21" s="46">
        <v>22627</v>
      </c>
      <c r="I21" s="46">
        <v>23249</v>
      </c>
    </row>
    <row r="22" spans="1:9">
      <c r="A22" s="45">
        <v>23</v>
      </c>
      <c r="B22" s="45">
        <v>14</v>
      </c>
      <c r="C22" s="46">
        <v>20849</v>
      </c>
      <c r="D22" s="46">
        <v>21057</v>
      </c>
      <c r="E22" s="46">
        <v>21268</v>
      </c>
      <c r="F22" s="46">
        <v>21693</v>
      </c>
      <c r="G22" s="46">
        <v>22462</v>
      </c>
      <c r="H22" s="46">
        <v>23080</v>
      </c>
      <c r="I22" s="46">
        <v>23715</v>
      </c>
    </row>
    <row r="23" spans="1:9">
      <c r="A23" s="45">
        <v>24</v>
      </c>
      <c r="B23" s="45">
        <v>15</v>
      </c>
      <c r="C23" s="46">
        <v>21530</v>
      </c>
      <c r="D23" s="46">
        <v>21745</v>
      </c>
      <c r="E23" s="46">
        <v>21962</v>
      </c>
      <c r="F23" s="46">
        <v>22401</v>
      </c>
      <c r="G23" s="46">
        <v>22911</v>
      </c>
      <c r="H23" s="46">
        <v>23541</v>
      </c>
      <c r="I23" s="46">
        <v>24188</v>
      </c>
    </row>
    <row r="24" spans="1:9">
      <c r="A24" s="47"/>
      <c r="B24" s="45">
        <v>16</v>
      </c>
      <c r="C24" s="46">
        <v>21530</v>
      </c>
      <c r="D24" s="46">
        <v>21745</v>
      </c>
      <c r="E24" s="46">
        <v>21962</v>
      </c>
      <c r="F24" s="46">
        <v>22401</v>
      </c>
      <c r="G24" s="46">
        <v>23369</v>
      </c>
      <c r="H24" s="46">
        <v>24012</v>
      </c>
      <c r="I24" s="46">
        <v>24672</v>
      </c>
    </row>
    <row r="25" spans="1:9">
      <c r="A25" s="45">
        <v>25</v>
      </c>
      <c r="B25" s="45">
        <v>17</v>
      </c>
      <c r="C25" s="46">
        <v>22212</v>
      </c>
      <c r="D25" s="46">
        <v>22434</v>
      </c>
      <c r="E25" s="46">
        <v>22658</v>
      </c>
      <c r="F25" s="46">
        <v>23111</v>
      </c>
      <c r="G25" s="46">
        <v>23836</v>
      </c>
      <c r="H25" s="46">
        <v>24491</v>
      </c>
      <c r="I25" s="46">
        <v>25165</v>
      </c>
    </row>
    <row r="26" spans="1:9">
      <c r="A26" s="47"/>
      <c r="B26" s="45">
        <v>18</v>
      </c>
      <c r="C26" s="46">
        <v>22212</v>
      </c>
      <c r="D26" s="46">
        <v>22434</v>
      </c>
      <c r="E26" s="46">
        <v>22658</v>
      </c>
      <c r="F26" s="46">
        <v>23111</v>
      </c>
      <c r="G26" s="46">
        <v>24313</v>
      </c>
      <c r="H26" s="46">
        <v>24982</v>
      </c>
      <c r="I26" s="46">
        <v>25669</v>
      </c>
    </row>
    <row r="27" spans="1:9">
      <c r="A27" s="45">
        <v>26</v>
      </c>
      <c r="B27" s="45">
        <v>19</v>
      </c>
      <c r="C27" s="46">
        <v>22937</v>
      </c>
      <c r="D27" s="46">
        <v>23166</v>
      </c>
      <c r="E27" s="46">
        <v>23398</v>
      </c>
      <c r="F27" s="46">
        <v>23866</v>
      </c>
      <c r="G27" s="46">
        <v>24799</v>
      </c>
      <c r="H27" s="46">
        <v>25481</v>
      </c>
      <c r="I27" s="46">
        <v>26182</v>
      </c>
    </row>
    <row r="28" spans="1:9">
      <c r="A28" s="45">
        <v>27</v>
      </c>
      <c r="B28" s="45">
        <v>20</v>
      </c>
      <c r="C28" s="46">
        <v>23698</v>
      </c>
      <c r="D28" s="46">
        <v>23935</v>
      </c>
      <c r="E28" s="46">
        <v>24174</v>
      </c>
      <c r="F28" s="46">
        <v>24657</v>
      </c>
      <c r="G28" s="46">
        <v>25295</v>
      </c>
      <c r="H28" s="46">
        <v>25991</v>
      </c>
      <c r="I28" s="46">
        <v>26706</v>
      </c>
    </row>
    <row r="29" spans="1:9">
      <c r="A29" s="47"/>
      <c r="B29" s="45">
        <v>21</v>
      </c>
      <c r="C29" s="46">
        <v>23698</v>
      </c>
      <c r="D29" s="46">
        <v>23935</v>
      </c>
      <c r="E29" s="46">
        <v>24174</v>
      </c>
      <c r="F29" s="46">
        <v>24657</v>
      </c>
      <c r="G29" s="46">
        <v>25801</v>
      </c>
      <c r="H29" s="46">
        <v>26511</v>
      </c>
      <c r="I29" s="46">
        <v>27240</v>
      </c>
    </row>
    <row r="30" spans="1:9">
      <c r="A30" s="45">
        <v>28</v>
      </c>
      <c r="B30" s="45">
        <v>22</v>
      </c>
      <c r="C30" s="46">
        <v>24472</v>
      </c>
      <c r="D30" s="46">
        <v>24717</v>
      </c>
      <c r="E30" s="46">
        <v>24964</v>
      </c>
      <c r="F30" s="46">
        <v>25463</v>
      </c>
      <c r="G30" s="46">
        <v>26317</v>
      </c>
      <c r="H30" s="46">
        <v>27041</v>
      </c>
      <c r="I30" s="46">
        <v>27785</v>
      </c>
    </row>
    <row r="31" spans="1:9">
      <c r="A31" s="45">
        <v>29</v>
      </c>
      <c r="B31" s="45">
        <v>23</v>
      </c>
      <c r="C31" s="46">
        <v>25440</v>
      </c>
      <c r="D31" s="46">
        <v>25694</v>
      </c>
      <c r="E31" s="46">
        <v>25951</v>
      </c>
      <c r="F31" s="46">
        <v>26470</v>
      </c>
      <c r="G31" s="46">
        <v>26999</v>
      </c>
      <c r="H31" s="46">
        <v>27741</v>
      </c>
      <c r="I31" s="46">
        <v>28504</v>
      </c>
    </row>
    <row r="32" spans="1:9">
      <c r="A32" s="45">
        <v>30</v>
      </c>
      <c r="B32" s="45">
        <v>24</v>
      </c>
      <c r="C32" s="46">
        <v>26293</v>
      </c>
      <c r="D32" s="46">
        <v>26556</v>
      </c>
      <c r="E32" s="46">
        <v>26822</v>
      </c>
      <c r="F32" s="46">
        <v>27358</v>
      </c>
      <c r="G32" s="46">
        <v>27905</v>
      </c>
      <c r="H32" s="46">
        <v>28672</v>
      </c>
      <c r="I32" s="46">
        <v>29460</v>
      </c>
    </row>
    <row r="33" spans="1:9">
      <c r="A33" s="45">
        <v>31</v>
      </c>
      <c r="B33" s="45">
        <v>25</v>
      </c>
      <c r="C33" s="46">
        <v>27123</v>
      </c>
      <c r="D33" s="46">
        <v>27394</v>
      </c>
      <c r="E33" s="46">
        <v>27668</v>
      </c>
      <c r="F33" s="46">
        <v>28221</v>
      </c>
      <c r="G33" s="46">
        <v>28785</v>
      </c>
      <c r="H33" s="46">
        <v>29577</v>
      </c>
      <c r="I33" s="46">
        <v>30390</v>
      </c>
    </row>
    <row r="34" spans="1:9">
      <c r="A34" s="45">
        <v>32</v>
      </c>
      <c r="B34" s="45">
        <v>26</v>
      </c>
      <c r="C34" s="46">
        <v>27924</v>
      </c>
      <c r="D34" s="46">
        <v>28203</v>
      </c>
      <c r="E34" s="46">
        <v>28485</v>
      </c>
      <c r="F34" s="46">
        <v>29055</v>
      </c>
      <c r="G34" s="46">
        <v>29636</v>
      </c>
      <c r="H34" s="46">
        <v>30451</v>
      </c>
      <c r="I34" s="46">
        <v>31288</v>
      </c>
    </row>
    <row r="35" spans="1:9">
      <c r="A35" s="45">
        <v>33</v>
      </c>
      <c r="B35" s="45">
        <v>27</v>
      </c>
      <c r="C35" s="46">
        <v>28746</v>
      </c>
      <c r="D35" s="46">
        <v>29033</v>
      </c>
      <c r="E35" s="46">
        <v>29323</v>
      </c>
      <c r="F35" s="46">
        <v>29909</v>
      </c>
      <c r="G35" s="46">
        <v>30507</v>
      </c>
      <c r="H35" s="46">
        <v>31346</v>
      </c>
      <c r="I35" s="46">
        <v>32208</v>
      </c>
    </row>
    <row r="36" spans="1:9">
      <c r="A36" s="45">
        <v>34</v>
      </c>
      <c r="B36" s="45">
        <v>28</v>
      </c>
      <c r="C36" s="46">
        <v>29558</v>
      </c>
      <c r="D36" s="46">
        <v>29854</v>
      </c>
      <c r="E36" s="46">
        <v>30153</v>
      </c>
      <c r="F36" s="46">
        <v>30756</v>
      </c>
      <c r="G36" s="46">
        <v>31371</v>
      </c>
      <c r="H36" s="46">
        <v>32234</v>
      </c>
      <c r="I36" s="46">
        <v>33120</v>
      </c>
    </row>
    <row r="37" spans="1:9">
      <c r="A37" s="45">
        <v>35</v>
      </c>
      <c r="B37" s="45">
        <v>29</v>
      </c>
      <c r="C37" s="46">
        <v>30178</v>
      </c>
      <c r="D37" s="46">
        <v>30480</v>
      </c>
      <c r="E37" s="46">
        <v>30785</v>
      </c>
      <c r="F37" s="46">
        <v>31401</v>
      </c>
      <c r="G37" s="46">
        <v>32029</v>
      </c>
      <c r="H37" s="46">
        <v>32910</v>
      </c>
      <c r="I37" s="46">
        <v>33815</v>
      </c>
    </row>
    <row r="38" spans="1:9">
      <c r="A38" s="45">
        <v>36</v>
      </c>
      <c r="B38" s="45">
        <v>30</v>
      </c>
      <c r="C38" s="46">
        <v>30978</v>
      </c>
      <c r="D38" s="46">
        <v>31288</v>
      </c>
      <c r="E38" s="46">
        <v>31601</v>
      </c>
      <c r="F38" s="46">
        <v>32233</v>
      </c>
      <c r="G38" s="46">
        <v>32878</v>
      </c>
      <c r="H38" s="46">
        <v>33782</v>
      </c>
      <c r="I38" s="46">
        <v>34711</v>
      </c>
    </row>
    <row r="39" spans="1:9">
      <c r="A39" s="45">
        <v>37</v>
      </c>
      <c r="B39" s="45">
        <v>31</v>
      </c>
      <c r="C39" s="46">
        <v>31846</v>
      </c>
      <c r="D39" s="46">
        <v>32164</v>
      </c>
      <c r="E39" s="46">
        <v>32486</v>
      </c>
      <c r="F39" s="46">
        <v>33136</v>
      </c>
      <c r="G39" s="46">
        <v>33799</v>
      </c>
      <c r="H39" s="46">
        <v>34728</v>
      </c>
      <c r="I39" s="46">
        <v>35683</v>
      </c>
    </row>
    <row r="40" spans="1:9">
      <c r="A40" s="45">
        <v>38</v>
      </c>
      <c r="B40" s="45">
        <v>32</v>
      </c>
      <c r="C40" s="46">
        <v>32778</v>
      </c>
      <c r="D40" s="46">
        <v>33106</v>
      </c>
      <c r="E40" s="46">
        <v>33437</v>
      </c>
      <c r="F40" s="46">
        <v>34106</v>
      </c>
      <c r="G40" s="46">
        <v>34788</v>
      </c>
      <c r="H40" s="46">
        <v>35745</v>
      </c>
      <c r="I40" s="46">
        <v>36728</v>
      </c>
    </row>
    <row r="41" spans="1:9">
      <c r="A41" s="45">
        <v>39</v>
      </c>
      <c r="B41" s="45">
        <v>33</v>
      </c>
      <c r="C41" s="46">
        <v>33857</v>
      </c>
      <c r="D41" s="46">
        <v>34196</v>
      </c>
      <c r="E41" s="46">
        <v>34538</v>
      </c>
      <c r="F41" s="46">
        <v>35229</v>
      </c>
      <c r="G41" s="46">
        <v>35934</v>
      </c>
      <c r="H41" s="46">
        <v>36922</v>
      </c>
      <c r="I41" s="46">
        <v>37937</v>
      </c>
    </row>
    <row r="42" spans="1:9">
      <c r="A42" s="45">
        <v>40</v>
      </c>
      <c r="B42" s="45">
        <v>34</v>
      </c>
      <c r="C42" s="46">
        <v>34746</v>
      </c>
      <c r="D42" s="46">
        <v>35093</v>
      </c>
      <c r="E42" s="46">
        <v>35444</v>
      </c>
      <c r="F42" s="46">
        <v>36153</v>
      </c>
      <c r="G42" s="46">
        <v>36876</v>
      </c>
      <c r="H42" s="46">
        <v>37890</v>
      </c>
      <c r="I42" s="46">
        <v>38932</v>
      </c>
    </row>
    <row r="43" spans="1:9">
      <c r="A43" s="45">
        <v>41</v>
      </c>
      <c r="B43" s="45">
        <v>35</v>
      </c>
      <c r="C43" s="46">
        <v>35662</v>
      </c>
      <c r="D43" s="46">
        <v>36019</v>
      </c>
      <c r="E43" s="46">
        <v>36379</v>
      </c>
      <c r="F43" s="46">
        <v>37107</v>
      </c>
      <c r="G43" s="46">
        <v>37849</v>
      </c>
      <c r="H43" s="46">
        <v>38890</v>
      </c>
      <c r="I43" s="46">
        <v>39959</v>
      </c>
    </row>
    <row r="44" spans="1:9">
      <c r="A44" s="45">
        <v>42</v>
      </c>
      <c r="B44" s="45">
        <v>36</v>
      </c>
      <c r="C44" s="46">
        <v>36571</v>
      </c>
      <c r="D44" s="46">
        <v>36937</v>
      </c>
      <c r="E44" s="46">
        <v>37306</v>
      </c>
      <c r="F44" s="46">
        <v>38052</v>
      </c>
      <c r="G44" s="46">
        <v>38813</v>
      </c>
      <c r="H44" s="46">
        <v>39880</v>
      </c>
      <c r="I44" s="46">
        <v>40977</v>
      </c>
    </row>
    <row r="45" spans="1:9">
      <c r="A45" s="45">
        <v>43</v>
      </c>
      <c r="B45" s="45">
        <v>37</v>
      </c>
      <c r="C45" s="46">
        <v>37483</v>
      </c>
      <c r="D45" s="46">
        <v>37858</v>
      </c>
      <c r="E45" s="46">
        <v>38237</v>
      </c>
      <c r="F45" s="46">
        <v>39002</v>
      </c>
      <c r="G45" s="46">
        <v>39782</v>
      </c>
      <c r="H45" s="46">
        <v>40876</v>
      </c>
      <c r="I45" s="46">
        <v>42000</v>
      </c>
    </row>
    <row r="46" spans="1:9">
      <c r="A46" s="45">
        <v>44</v>
      </c>
      <c r="B46" s="45">
        <v>38</v>
      </c>
      <c r="C46" s="46">
        <v>38405</v>
      </c>
      <c r="D46" s="46">
        <v>38789</v>
      </c>
      <c r="E46" s="46">
        <v>39177</v>
      </c>
      <c r="F46" s="46">
        <v>39961</v>
      </c>
      <c r="G46" s="46">
        <v>40760</v>
      </c>
      <c r="H46" s="46">
        <v>41881</v>
      </c>
      <c r="I46" s="46">
        <v>43033</v>
      </c>
    </row>
    <row r="47" spans="1:9">
      <c r="A47" s="45">
        <v>45</v>
      </c>
      <c r="B47" s="45">
        <v>39</v>
      </c>
      <c r="C47" s="46">
        <v>39267</v>
      </c>
      <c r="D47" s="46">
        <v>39660</v>
      </c>
      <c r="E47" s="46">
        <v>40057</v>
      </c>
      <c r="F47" s="46">
        <v>40858</v>
      </c>
      <c r="G47" s="46">
        <v>41675</v>
      </c>
      <c r="H47" s="46">
        <v>42821</v>
      </c>
      <c r="I47" s="46">
        <v>43999</v>
      </c>
    </row>
    <row r="48" spans="1:9">
      <c r="A48" s="45">
        <v>46</v>
      </c>
      <c r="B48" s="45">
        <v>40</v>
      </c>
      <c r="C48" s="46">
        <v>40217</v>
      </c>
      <c r="D48" s="46">
        <v>40619</v>
      </c>
      <c r="E48" s="46">
        <v>41025</v>
      </c>
      <c r="F48" s="46">
        <v>41846</v>
      </c>
      <c r="G48" s="46">
        <v>42683</v>
      </c>
      <c r="H48" s="46">
        <v>43857</v>
      </c>
      <c r="I48" s="46">
        <v>45063</v>
      </c>
    </row>
    <row r="49" spans="1:9">
      <c r="A49" s="45">
        <v>47</v>
      </c>
      <c r="B49" s="45">
        <v>41</v>
      </c>
      <c r="C49" s="46">
        <v>41140</v>
      </c>
      <c r="D49" s="46">
        <v>41551</v>
      </c>
      <c r="E49" s="46">
        <v>41967</v>
      </c>
      <c r="F49" s="46">
        <v>42806</v>
      </c>
      <c r="G49" s="46">
        <v>43662</v>
      </c>
      <c r="H49" s="46">
        <v>44863</v>
      </c>
      <c r="I49" s="46">
        <v>46097</v>
      </c>
    </row>
    <row r="50" spans="1:9">
      <c r="A50" s="45">
        <v>48</v>
      </c>
      <c r="B50" s="45">
        <v>42</v>
      </c>
      <c r="C50" s="46">
        <v>42053</v>
      </c>
      <c r="D50" s="46">
        <v>42474</v>
      </c>
      <c r="E50" s="46">
        <v>42899</v>
      </c>
      <c r="F50" s="46">
        <v>43757</v>
      </c>
      <c r="G50" s="46">
        <v>44632</v>
      </c>
      <c r="H50" s="46">
        <v>45859</v>
      </c>
      <c r="I50" s="46">
        <v>47120</v>
      </c>
    </row>
    <row r="51" spans="1:9">
      <c r="A51" s="45">
        <v>49</v>
      </c>
      <c r="B51" s="45">
        <v>43</v>
      </c>
      <c r="C51" s="46">
        <v>42957</v>
      </c>
      <c r="D51" s="46">
        <v>43387</v>
      </c>
      <c r="E51" s="46">
        <v>43821</v>
      </c>
      <c r="F51" s="46">
        <v>44697</v>
      </c>
      <c r="G51" s="46">
        <v>45591</v>
      </c>
      <c r="H51" s="46">
        <v>46845</v>
      </c>
      <c r="I51" s="46">
        <v>48133</v>
      </c>
    </row>
    <row r="52" spans="1:9">
      <c r="A52" s="45">
        <v>50</v>
      </c>
      <c r="B52" s="45">
        <v>44</v>
      </c>
      <c r="C52" s="46">
        <v>43750</v>
      </c>
      <c r="D52" s="46">
        <v>44188</v>
      </c>
      <c r="E52" s="46">
        <v>44630</v>
      </c>
      <c r="F52" s="46">
        <v>45523</v>
      </c>
      <c r="G52" s="46">
        <v>46433</v>
      </c>
      <c r="H52" s="46">
        <v>47710</v>
      </c>
      <c r="I52" s="46">
        <v>48545</v>
      </c>
    </row>
    <row r="53" spans="1:9">
      <c r="A53" s="45">
        <v>51</v>
      </c>
      <c r="B53" s="45">
        <v>45</v>
      </c>
      <c r="C53" s="46">
        <v>44586</v>
      </c>
      <c r="D53" s="46">
        <v>45032</v>
      </c>
      <c r="E53" s="46">
        <v>45482</v>
      </c>
      <c r="F53" s="46">
        <v>46392</v>
      </c>
      <c r="G53" s="46">
        <v>47320</v>
      </c>
      <c r="H53" s="46">
        <v>48621</v>
      </c>
      <c r="I53" s="46">
        <v>49472</v>
      </c>
    </row>
    <row r="54" spans="1:9">
      <c r="A54" s="45">
        <v>52</v>
      </c>
      <c r="B54" s="45">
        <v>46</v>
      </c>
      <c r="C54" s="46">
        <v>45371</v>
      </c>
      <c r="D54" s="46">
        <v>45825</v>
      </c>
      <c r="E54" s="46">
        <v>46283</v>
      </c>
      <c r="F54" s="46">
        <v>47209</v>
      </c>
      <c r="G54" s="46">
        <v>48153</v>
      </c>
      <c r="H54" s="46">
        <v>49477</v>
      </c>
      <c r="I54" s="46">
        <v>50343</v>
      </c>
    </row>
    <row r="55" spans="1:9">
      <c r="A55" s="45">
        <v>53</v>
      </c>
      <c r="B55" s="45">
        <v>47</v>
      </c>
      <c r="C55" s="46">
        <v>46189</v>
      </c>
      <c r="D55" s="46">
        <v>46651</v>
      </c>
      <c r="E55" s="46">
        <v>47118</v>
      </c>
      <c r="F55" s="46">
        <v>48060</v>
      </c>
      <c r="G55" s="46">
        <v>49021</v>
      </c>
      <c r="H55" s="46">
        <v>50369</v>
      </c>
      <c r="I55" s="46">
        <v>51250</v>
      </c>
    </row>
    <row r="56" spans="1:9">
      <c r="A56" s="45">
        <v>54</v>
      </c>
      <c r="B56" s="45">
        <v>48</v>
      </c>
      <c r="C56" s="46">
        <v>47044</v>
      </c>
      <c r="D56" s="46">
        <v>47514</v>
      </c>
      <c r="E56" s="46">
        <v>47989</v>
      </c>
      <c r="F56" s="46">
        <v>48949</v>
      </c>
      <c r="G56" s="46">
        <v>49928</v>
      </c>
      <c r="H56" s="46">
        <v>51301</v>
      </c>
      <c r="I56" s="46">
        <v>52199</v>
      </c>
    </row>
    <row r="57" spans="1:9">
      <c r="A57" s="45">
        <v>55</v>
      </c>
      <c r="B57" s="45">
        <v>49</v>
      </c>
      <c r="C57" s="46">
        <v>47958</v>
      </c>
      <c r="D57" s="46">
        <v>48438</v>
      </c>
      <c r="E57" s="46">
        <v>48922</v>
      </c>
      <c r="F57" s="46">
        <v>49900</v>
      </c>
      <c r="G57" s="46">
        <v>50898</v>
      </c>
      <c r="H57" s="46">
        <v>52298</v>
      </c>
      <c r="I57" s="46">
        <v>53213</v>
      </c>
    </row>
    <row r="58" spans="1:9">
      <c r="A58" s="45">
        <v>56</v>
      </c>
      <c r="B58" s="45">
        <v>50</v>
      </c>
      <c r="C58" s="46">
        <v>48864</v>
      </c>
      <c r="D58" s="46">
        <v>49353</v>
      </c>
      <c r="E58" s="46">
        <v>49847</v>
      </c>
      <c r="F58" s="46">
        <v>50844</v>
      </c>
      <c r="G58" s="46">
        <v>51861</v>
      </c>
      <c r="H58" s="46">
        <v>53287</v>
      </c>
      <c r="I58" s="46">
        <v>54220</v>
      </c>
    </row>
    <row r="59" spans="1:9">
      <c r="A59" s="45">
        <v>57</v>
      </c>
      <c r="B59" s="45">
        <v>51</v>
      </c>
      <c r="C59" s="46">
        <v>49787</v>
      </c>
      <c r="D59" s="46">
        <v>50285</v>
      </c>
      <c r="E59" s="46">
        <v>50788</v>
      </c>
      <c r="F59" s="46">
        <v>51804</v>
      </c>
      <c r="G59" s="46">
        <v>52840</v>
      </c>
      <c r="H59" s="46">
        <v>54293</v>
      </c>
      <c r="I59" s="46">
        <v>55243</v>
      </c>
    </row>
    <row r="60" spans="1:9">
      <c r="A60" s="45">
        <v>58</v>
      </c>
      <c r="B60" s="45">
        <v>52</v>
      </c>
      <c r="C60" s="46">
        <v>50711</v>
      </c>
      <c r="D60" s="46">
        <v>51218</v>
      </c>
      <c r="E60" s="46">
        <v>51730</v>
      </c>
      <c r="F60" s="46">
        <v>52765</v>
      </c>
      <c r="G60" s="46">
        <v>53820</v>
      </c>
      <c r="H60" s="46">
        <v>55300</v>
      </c>
      <c r="I60" s="46">
        <v>56268</v>
      </c>
    </row>
    <row r="61" spans="1:9">
      <c r="A61" s="45">
        <v>59</v>
      </c>
      <c r="B61" s="45">
        <v>53</v>
      </c>
      <c r="C61" s="46">
        <v>51633</v>
      </c>
      <c r="D61" s="46">
        <v>52149</v>
      </c>
      <c r="E61" s="46">
        <v>52670</v>
      </c>
      <c r="F61" s="46">
        <v>53723</v>
      </c>
      <c r="G61" s="46">
        <v>54797</v>
      </c>
      <c r="H61" s="46">
        <v>56304</v>
      </c>
      <c r="I61" s="46">
        <v>57289</v>
      </c>
    </row>
    <row r="62" spans="1:9">
      <c r="A62" s="45">
        <v>60</v>
      </c>
      <c r="B62" s="45">
        <v>54</v>
      </c>
      <c r="C62" s="46">
        <v>52552</v>
      </c>
      <c r="D62" s="46">
        <v>53078</v>
      </c>
      <c r="E62" s="46">
        <v>53609</v>
      </c>
      <c r="F62" s="46">
        <v>54681</v>
      </c>
      <c r="G62" s="46">
        <v>55775</v>
      </c>
      <c r="H62" s="46">
        <v>57309</v>
      </c>
      <c r="I62" s="46">
        <v>58312</v>
      </c>
    </row>
    <row r="63" spans="1:9">
      <c r="A63" s="45">
        <v>61</v>
      </c>
      <c r="B63" s="45">
        <v>55</v>
      </c>
      <c r="C63" s="46">
        <v>53669</v>
      </c>
      <c r="D63" s="46">
        <v>54206</v>
      </c>
      <c r="E63" s="46">
        <v>54748</v>
      </c>
      <c r="F63" s="46">
        <v>55843</v>
      </c>
      <c r="G63" s="46">
        <v>56960</v>
      </c>
      <c r="H63" s="46">
        <v>58526</v>
      </c>
      <c r="I63" s="46">
        <v>59550</v>
      </c>
    </row>
    <row r="64" spans="1:9">
      <c r="A64" s="45">
        <v>62</v>
      </c>
      <c r="B64" s="45">
        <v>56</v>
      </c>
      <c r="C64" s="46">
        <v>54795</v>
      </c>
      <c r="D64" s="46">
        <v>55343</v>
      </c>
      <c r="E64" s="46">
        <v>55896</v>
      </c>
      <c r="F64" s="46">
        <v>57014</v>
      </c>
      <c r="G64" s="46">
        <v>58154</v>
      </c>
      <c r="H64" s="46">
        <v>59753</v>
      </c>
      <c r="I64" s="46">
        <v>60799</v>
      </c>
    </row>
    <row r="65" spans="1:9">
      <c r="A65" s="45">
        <v>63</v>
      </c>
      <c r="B65" s="45">
        <v>57</v>
      </c>
      <c r="C65" s="46">
        <v>55938</v>
      </c>
      <c r="D65" s="46">
        <v>56497</v>
      </c>
      <c r="E65" s="46">
        <v>57062</v>
      </c>
      <c r="F65" s="46">
        <v>58203</v>
      </c>
      <c r="G65" s="46">
        <v>59367</v>
      </c>
      <c r="H65" s="46">
        <v>61000</v>
      </c>
      <c r="I65" s="46">
        <v>62068</v>
      </c>
    </row>
    <row r="66" spans="1:9">
      <c r="A66" s="45">
        <v>64</v>
      </c>
      <c r="B66" s="45">
        <v>58</v>
      </c>
      <c r="C66" s="46">
        <v>57107</v>
      </c>
      <c r="D66" s="46">
        <v>57678</v>
      </c>
      <c r="E66" s="46">
        <v>58255</v>
      </c>
      <c r="F66" s="46">
        <v>59420</v>
      </c>
      <c r="G66" s="46">
        <v>60608</v>
      </c>
      <c r="H66" s="46">
        <v>62275</v>
      </c>
      <c r="I66" s="46">
        <v>63365</v>
      </c>
    </row>
    <row r="67" spans="1:9">
      <c r="A67" s="45">
        <v>65</v>
      </c>
      <c r="B67" s="45">
        <v>59</v>
      </c>
      <c r="C67" s="46">
        <v>58306</v>
      </c>
      <c r="D67" s="46">
        <v>58889</v>
      </c>
      <c r="E67" s="46">
        <v>59478</v>
      </c>
      <c r="F67" s="46">
        <v>60668</v>
      </c>
      <c r="G67" s="46">
        <v>61881</v>
      </c>
      <c r="H67" s="46">
        <v>63583</v>
      </c>
      <c r="I67" s="46">
        <v>64696</v>
      </c>
    </row>
    <row r="68" spans="1:9">
      <c r="A68" s="43"/>
    </row>
    <row r="69" spans="1:9">
      <c r="A69" s="43"/>
    </row>
    <row r="70" spans="1:9">
      <c r="A70" s="43"/>
    </row>
    <row r="71" spans="1:9">
      <c r="A71" s="43"/>
    </row>
    <row r="72" spans="1:9">
      <c r="A72" s="43"/>
    </row>
    <row r="73" spans="1:9">
      <c r="A73" s="43"/>
    </row>
    <row r="74" spans="1:9">
      <c r="A74" s="43"/>
    </row>
    <row r="75" spans="1:9">
      <c r="A75" s="43"/>
    </row>
    <row r="76" spans="1:9">
      <c r="A76" s="43"/>
    </row>
    <row r="77" spans="1:9">
      <c r="A77" s="43"/>
    </row>
    <row r="78" spans="1:9">
      <c r="A78" s="43"/>
    </row>
  </sheetData>
  <mergeCells count="3">
    <mergeCell ref="B1:B2"/>
    <mergeCell ref="A1:A2"/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161C-0381-4183-8DDA-16AC177E5B47}">
  <dimension ref="A1:B18"/>
  <sheetViews>
    <sheetView workbookViewId="0">
      <selection activeCell="A9" sqref="A9"/>
    </sheetView>
  </sheetViews>
  <sheetFormatPr defaultRowHeight="15"/>
  <cols>
    <col min="1" max="1" width="15.140625" bestFit="1" customWidth="1"/>
  </cols>
  <sheetData>
    <row r="1" spans="1:2">
      <c r="A1" t="s">
        <v>272</v>
      </c>
    </row>
    <row r="2" spans="1:2">
      <c r="A2" t="s">
        <v>281</v>
      </c>
      <c r="B2" s="48" t="s">
        <v>278</v>
      </c>
    </row>
    <row r="3" spans="1:2">
      <c r="A3" t="s">
        <v>273</v>
      </c>
      <c r="B3" s="48" t="s">
        <v>275</v>
      </c>
    </row>
    <row r="4" spans="1:2">
      <c r="A4" t="s">
        <v>274</v>
      </c>
      <c r="B4" s="48" t="s">
        <v>276</v>
      </c>
    </row>
    <row r="5" spans="1:2">
      <c r="A5" t="s">
        <v>282</v>
      </c>
      <c r="B5" s="48" t="s">
        <v>277</v>
      </c>
    </row>
    <row r="6" spans="1:2">
      <c r="A6" t="s">
        <v>283</v>
      </c>
      <c r="B6" s="48" t="s">
        <v>284</v>
      </c>
    </row>
    <row r="8" spans="1:2">
      <c r="A8" t="s">
        <v>321</v>
      </c>
    </row>
    <row r="9" spans="1:2">
      <c r="A9" t="s">
        <v>301</v>
      </c>
      <c r="B9" s="48" t="s">
        <v>312</v>
      </c>
    </row>
    <row r="10" spans="1:2">
      <c r="A10" t="s">
        <v>302</v>
      </c>
      <c r="B10" s="48" t="s">
        <v>319</v>
      </c>
    </row>
    <row r="11" spans="1:2">
      <c r="A11" t="s">
        <v>303</v>
      </c>
      <c r="B11" s="48" t="s">
        <v>320</v>
      </c>
    </row>
    <row r="12" spans="1:2">
      <c r="A12" t="s">
        <v>304</v>
      </c>
      <c r="B12" s="48" t="s">
        <v>315</v>
      </c>
    </row>
    <row r="13" spans="1:2">
      <c r="A13" t="s">
        <v>305</v>
      </c>
      <c r="B13" s="48" t="s">
        <v>316</v>
      </c>
    </row>
    <row r="14" spans="1:2">
      <c r="A14" t="s">
        <v>306</v>
      </c>
      <c r="B14" s="48" t="s">
        <v>318</v>
      </c>
    </row>
    <row r="15" spans="1:2">
      <c r="A15" t="s">
        <v>307</v>
      </c>
      <c r="B15" s="48" t="s">
        <v>317</v>
      </c>
    </row>
    <row r="16" spans="1:2">
      <c r="A16" t="s">
        <v>308</v>
      </c>
      <c r="B16" s="48" t="s">
        <v>314</v>
      </c>
    </row>
    <row r="17" spans="1:2">
      <c r="A17" t="s">
        <v>309</v>
      </c>
      <c r="B17" s="48" t="s">
        <v>313</v>
      </c>
    </row>
    <row r="18" spans="1:2">
      <c r="A18" t="s">
        <v>311</v>
      </c>
      <c r="B18" s="48" t="s">
        <v>310</v>
      </c>
    </row>
  </sheetData>
  <hyperlinks>
    <hyperlink ref="B6" r:id="rId1" xr:uid="{16E7CA34-1902-453D-A886-830B92EFC423}"/>
    <hyperlink ref="B5" r:id="rId2" xr:uid="{BB3DE862-D198-4F57-A534-F444CE3D65A6}"/>
    <hyperlink ref="B4" r:id="rId3" xr:uid="{F2AD280B-4393-46AA-9B7A-2613D451C766}"/>
    <hyperlink ref="B3" r:id="rId4" xr:uid="{5A69C985-CA92-4AF2-968B-C14F3E509824}"/>
    <hyperlink ref="B2" r:id="rId5" xr:uid="{2F652FC3-E2E6-4295-8E13-A7D6EA6EEF37}"/>
    <hyperlink ref="B18" r:id="rId6" location="incoming-2073082" xr:uid="{419703D3-3D39-4B44-A65A-B9FF1054702B}"/>
    <hyperlink ref="B9" r:id="rId7" location="incoming-2073291" xr:uid="{FE5975C3-E24A-4896-AA3B-57A98B86B2E3}"/>
    <hyperlink ref="B10" r:id="rId8" location="incoming-2070773" xr:uid="{E847DBF2-B75E-4620-A52F-441806C0EFA1}"/>
    <hyperlink ref="B11" r:id="rId9" location="incoming-1981518" xr:uid="{1FA93299-83DD-488A-9B31-26DCCF0A5E32}"/>
    <hyperlink ref="B12" r:id="rId10" location="incoming-2065610" xr:uid="{E5071782-6529-41DA-B3F2-092920EEB8EE}"/>
    <hyperlink ref="B13" r:id="rId11" location="incoming-2062822" xr:uid="{19A30A4F-A8C5-4695-8E46-914DEBC0633E}"/>
    <hyperlink ref="B14" r:id="rId12" location="incoming-2060427" xr:uid="{F455824B-964C-4014-93F7-0785340A063D}"/>
    <hyperlink ref="B15" r:id="rId13" location="incoming-2060768" xr:uid="{FC96FD53-2646-4F8A-AE4F-457C2172FEF3}"/>
    <hyperlink ref="B16" r:id="rId14" location="incoming-2071473" xr:uid="{EF63EFCF-0808-4A02-A7FC-6CB614EB8FAF}"/>
    <hyperlink ref="B17" r:id="rId15" location="incoming-2071842" xr:uid="{AD0298C7-1D81-4B7D-AF37-6467F6A3C0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8F0F-CFE3-40AB-BEDA-D731F130C638}">
  <dimension ref="B2:D28"/>
  <sheetViews>
    <sheetView workbookViewId="0">
      <selection activeCell="C7" sqref="C7"/>
    </sheetView>
  </sheetViews>
  <sheetFormatPr defaultRowHeight="12.75"/>
  <cols>
    <col min="1" max="1" width="2.42578125" style="28" customWidth="1"/>
    <col min="2" max="2" width="19.85546875" style="28" customWidth="1"/>
    <col min="3" max="3" width="9.140625" style="28"/>
    <col min="4" max="4" width="19.85546875" style="28" customWidth="1"/>
    <col min="5" max="16384" width="9.140625" style="28"/>
  </cols>
  <sheetData>
    <row r="2" spans="2:4" s="195" customFormat="1" ht="24" customHeight="1">
      <c r="B2" s="199" t="s">
        <v>88</v>
      </c>
      <c r="C2" s="199" t="s">
        <v>556</v>
      </c>
      <c r="D2" s="199" t="s">
        <v>557</v>
      </c>
    </row>
    <row r="3" spans="2:4" s="195" customFormat="1" ht="19.7" customHeight="1">
      <c r="B3" s="198" t="s">
        <v>555</v>
      </c>
      <c r="C3" s="196"/>
      <c r="D3" s="197">
        <v>19000</v>
      </c>
    </row>
    <row r="4" spans="2:4" s="195" customFormat="1" ht="19.7" customHeight="1">
      <c r="B4" s="198" t="s">
        <v>554</v>
      </c>
      <c r="C4" s="196"/>
      <c r="D4" s="197">
        <v>55338</v>
      </c>
    </row>
    <row r="5" spans="2:4" s="195" customFormat="1" ht="19.7" customHeight="1">
      <c r="B5" s="198" t="s">
        <v>553</v>
      </c>
      <c r="C5" s="196">
        <v>38.364864864864899</v>
      </c>
      <c r="D5" s="197">
        <v>9286.2199999999993</v>
      </c>
    </row>
    <row r="6" spans="2:4" s="195" customFormat="1" ht="19.7" customHeight="1">
      <c r="B6" s="198" t="s">
        <v>552</v>
      </c>
      <c r="C6" s="196"/>
      <c r="D6" s="197">
        <v>16491</v>
      </c>
    </row>
    <row r="7" spans="2:4" s="195" customFormat="1" ht="19.7" customHeight="1">
      <c r="B7" s="198" t="s">
        <v>551</v>
      </c>
      <c r="C7" s="196"/>
      <c r="D7" s="197">
        <v>31004</v>
      </c>
    </row>
    <row r="8" spans="2:4" s="195" customFormat="1" ht="19.7" customHeight="1">
      <c r="B8" s="198" t="s">
        <v>550</v>
      </c>
      <c r="C8" s="196">
        <v>99.494054054054203</v>
      </c>
      <c r="D8" s="197">
        <v>18333</v>
      </c>
    </row>
    <row r="9" spans="2:4" s="195" customFormat="1" ht="19.7" customHeight="1">
      <c r="B9" s="198" t="s">
        <v>549</v>
      </c>
      <c r="C9" s="196">
        <v>162.74202702702601</v>
      </c>
      <c r="D9" s="197">
        <v>18516</v>
      </c>
    </row>
    <row r="10" spans="2:4" s="195" customFormat="1" ht="19.7" customHeight="1">
      <c r="B10" s="198" t="s">
        <v>548</v>
      </c>
      <c r="C10" s="196">
        <v>7.2567567567567597</v>
      </c>
      <c r="D10" s="197">
        <v>18887</v>
      </c>
    </row>
    <row r="11" spans="2:4" s="195" customFormat="1" ht="19.7" customHeight="1">
      <c r="B11" s="198" t="s">
        <v>547</v>
      </c>
      <c r="C11" s="196">
        <v>317.82354155071499</v>
      </c>
      <c r="D11" s="197">
        <v>19264</v>
      </c>
    </row>
    <row r="12" spans="2:4" s="195" customFormat="1" ht="19.7" customHeight="1">
      <c r="B12" s="198" t="s">
        <v>546</v>
      </c>
      <c r="C12" s="196">
        <v>89.529111091561106</v>
      </c>
      <c r="D12" s="197">
        <v>19650</v>
      </c>
    </row>
    <row r="13" spans="2:4" s="195" customFormat="1" ht="19.7" customHeight="1">
      <c r="B13" s="198" t="s">
        <v>545</v>
      </c>
      <c r="C13" s="196">
        <v>773.099802348136</v>
      </c>
      <c r="D13" s="197">
        <v>20444</v>
      </c>
    </row>
    <row r="14" spans="2:4" s="195" customFormat="1" ht="19.7" customHeight="1">
      <c r="B14" s="198" t="s">
        <v>544</v>
      </c>
      <c r="C14" s="196">
        <v>166.59459459459501</v>
      </c>
      <c r="D14" s="197">
        <v>22571</v>
      </c>
    </row>
    <row r="15" spans="2:4" s="195" customFormat="1" ht="19.7" customHeight="1">
      <c r="B15" s="198" t="s">
        <v>543</v>
      </c>
      <c r="C15" s="196">
        <v>233.76273212677501</v>
      </c>
      <c r="D15" s="197">
        <v>24920</v>
      </c>
    </row>
    <row r="16" spans="2:4" s="195" customFormat="1" ht="19.7" customHeight="1">
      <c r="B16" s="198" t="s">
        <v>542</v>
      </c>
      <c r="C16" s="196">
        <v>137.688108108108</v>
      </c>
      <c r="D16" s="197">
        <v>27514</v>
      </c>
    </row>
    <row r="17" spans="2:4" s="195" customFormat="1" ht="19.7" customHeight="1">
      <c r="B17" s="198" t="s">
        <v>541</v>
      </c>
      <c r="C17" s="196">
        <v>26.6437837837838</v>
      </c>
      <c r="D17" s="197">
        <v>30095</v>
      </c>
    </row>
    <row r="18" spans="2:4" s="195" customFormat="1" ht="19.7" customHeight="1">
      <c r="B18" s="198" t="s">
        <v>540</v>
      </c>
      <c r="C18" s="196">
        <v>8.7972972972973</v>
      </c>
      <c r="D18" s="197">
        <v>32798</v>
      </c>
    </row>
    <row r="19" spans="2:4" s="195" customFormat="1" ht="19.7" customHeight="1">
      <c r="B19" s="198" t="s">
        <v>539</v>
      </c>
      <c r="C19" s="196"/>
      <c r="D19" s="197">
        <v>35336</v>
      </c>
    </row>
    <row r="20" spans="2:4" s="195" customFormat="1" ht="19.7" customHeight="1">
      <c r="B20" s="198" t="s">
        <v>538</v>
      </c>
      <c r="C20" s="196">
        <v>6.6081081081081097</v>
      </c>
      <c r="D20" s="197">
        <v>37568</v>
      </c>
    </row>
    <row r="21" spans="2:4" s="195" customFormat="1" ht="19.7" customHeight="1">
      <c r="B21" s="198" t="s">
        <v>537</v>
      </c>
      <c r="C21" s="196"/>
      <c r="D21" s="197">
        <v>39571</v>
      </c>
    </row>
    <row r="22" spans="2:4" s="195" customFormat="1" ht="19.7" customHeight="1">
      <c r="B22" s="198" t="s">
        <v>536</v>
      </c>
      <c r="C22" s="196"/>
      <c r="D22" s="197">
        <v>43570</v>
      </c>
    </row>
    <row r="23" spans="2:4" s="195" customFormat="1" ht="19.7" customHeight="1">
      <c r="B23" s="198" t="s">
        <v>535</v>
      </c>
      <c r="C23" s="196"/>
      <c r="D23" s="197">
        <v>45648</v>
      </c>
    </row>
    <row r="24" spans="2:4" s="195" customFormat="1" ht="19.7" customHeight="1">
      <c r="B24" s="198" t="s">
        <v>534</v>
      </c>
      <c r="C24" s="196"/>
      <c r="D24" s="197">
        <v>9286.2199999999993</v>
      </c>
    </row>
    <row r="27" spans="2:4" ht="12.75" customHeight="1">
      <c r="B27" s="200" t="s">
        <v>533</v>
      </c>
      <c r="C27" s="202"/>
      <c r="D27" s="201"/>
    </row>
    <row r="28" spans="2:4">
      <c r="B28" s="203"/>
      <c r="C28" s="205"/>
      <c r="D28" s="204"/>
    </row>
  </sheetData>
  <pageMargins left="0.7" right="0.7" top="0.75" bottom="0.75" header="0.3" footer="0.3"/>
  <pageSetup paperSize="9" orientation="portrait" r:id="rId1"/>
  <headerFooter alignWithMargins="0">
    <oddFooter>&amp;C&amp;1#&amp;"Calibri"&amp;10&amp;K000000OFFICIAL - Sensitive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2BB9-3E46-4C51-8E93-A277B37EF4B5}">
  <dimension ref="A1:D37"/>
  <sheetViews>
    <sheetView workbookViewId="0"/>
  </sheetViews>
  <sheetFormatPr defaultRowHeight="15"/>
  <sheetData>
    <row r="1" spans="1:4" ht="15.75" thickBot="1">
      <c r="A1" s="176" t="s">
        <v>483</v>
      </c>
      <c r="B1" s="176" t="s">
        <v>1</v>
      </c>
      <c r="C1" s="176" t="s">
        <v>90</v>
      </c>
      <c r="D1" s="177" t="s">
        <v>484</v>
      </c>
    </row>
    <row r="2" spans="1:4" ht="26.25" thickBot="1">
      <c r="A2" s="176" t="s">
        <v>485</v>
      </c>
      <c r="B2" s="176" t="s">
        <v>486</v>
      </c>
      <c r="C2" s="177">
        <v>1</v>
      </c>
      <c r="D2" s="178">
        <v>9280</v>
      </c>
    </row>
    <row r="3" spans="1:4" ht="26.25" thickBot="1">
      <c r="A3" s="176" t="s">
        <v>485</v>
      </c>
      <c r="B3" s="176" t="s">
        <v>487</v>
      </c>
      <c r="C3" s="177">
        <v>1.6</v>
      </c>
      <c r="D3" s="178">
        <v>13177</v>
      </c>
    </row>
    <row r="4" spans="1:4" ht="26.25" thickBot="1">
      <c r="A4" s="176" t="s">
        <v>485</v>
      </c>
      <c r="B4" s="176" t="s">
        <v>488</v>
      </c>
      <c r="C4" s="177">
        <v>2.2999999999999998</v>
      </c>
      <c r="D4" s="178">
        <v>17711</v>
      </c>
    </row>
    <row r="5" spans="1:4" ht="26.25" thickBot="1">
      <c r="A5" s="176" t="s">
        <v>485</v>
      </c>
      <c r="B5" s="179" t="s">
        <v>489</v>
      </c>
      <c r="C5" s="177">
        <v>3.1</v>
      </c>
      <c r="D5" s="178">
        <v>18328</v>
      </c>
    </row>
    <row r="6" spans="1:4" ht="26.25" thickBot="1">
      <c r="A6" s="178" t="s">
        <v>490</v>
      </c>
      <c r="B6" s="178" t="s">
        <v>491</v>
      </c>
      <c r="C6" s="177">
        <v>34.5</v>
      </c>
      <c r="D6" s="178">
        <v>18333</v>
      </c>
    </row>
    <row r="7" spans="1:4" ht="26.25" thickBot="1">
      <c r="A7" s="178" t="s">
        <v>492</v>
      </c>
      <c r="B7" s="178" t="s">
        <v>493</v>
      </c>
      <c r="C7" s="177">
        <v>81</v>
      </c>
      <c r="D7" s="178">
        <v>18516</v>
      </c>
    </row>
    <row r="8" spans="1:4" ht="26.25" thickBot="1">
      <c r="A8" s="178" t="s">
        <v>494</v>
      </c>
      <c r="B8" s="178" t="s">
        <v>495</v>
      </c>
      <c r="C8" s="177">
        <v>18.8</v>
      </c>
      <c r="D8" s="178">
        <v>18887</v>
      </c>
    </row>
    <row r="9" spans="1:4" ht="26.25" thickBot="1">
      <c r="A9" s="178" t="s">
        <v>494</v>
      </c>
      <c r="B9" s="178" t="s">
        <v>496</v>
      </c>
      <c r="C9" s="177">
        <v>36.200000000000003</v>
      </c>
      <c r="D9" s="178">
        <v>19264</v>
      </c>
    </row>
    <row r="10" spans="1:4" ht="26.25" thickBot="1">
      <c r="A10" s="178" t="s">
        <v>497</v>
      </c>
      <c r="B10" s="178" t="s">
        <v>498</v>
      </c>
      <c r="C10" s="177">
        <v>10</v>
      </c>
      <c r="D10" s="178">
        <v>19650</v>
      </c>
    </row>
    <row r="11" spans="1:4" ht="26.25" thickBot="1">
      <c r="A11" s="178" t="s">
        <v>499</v>
      </c>
      <c r="B11" s="178" t="s">
        <v>500</v>
      </c>
      <c r="C11" s="177">
        <v>50.6</v>
      </c>
      <c r="D11" s="178">
        <v>20444</v>
      </c>
    </row>
    <row r="12" spans="1:4" ht="26.25" thickBot="1">
      <c r="A12" s="178" t="s">
        <v>499</v>
      </c>
      <c r="B12" s="178" t="s">
        <v>501</v>
      </c>
      <c r="C12" s="177">
        <v>27</v>
      </c>
      <c r="D12" s="178">
        <v>20852</v>
      </c>
    </row>
    <row r="13" spans="1:4" ht="26.25" thickBot="1">
      <c r="A13" s="178" t="s">
        <v>499</v>
      </c>
      <c r="B13" s="178" t="s">
        <v>502</v>
      </c>
      <c r="C13" s="177">
        <v>19</v>
      </c>
      <c r="D13" s="178">
        <v>21269</v>
      </c>
    </row>
    <row r="14" spans="1:4" ht="26.25" thickBot="1">
      <c r="A14" s="178" t="s">
        <v>499</v>
      </c>
      <c r="B14" s="178" t="s">
        <v>503</v>
      </c>
      <c r="C14" s="177">
        <v>9.1</v>
      </c>
      <c r="D14" s="178">
        <v>21695</v>
      </c>
    </row>
    <row r="15" spans="1:4" ht="26.25" thickBot="1">
      <c r="A15" s="178" t="s">
        <v>499</v>
      </c>
      <c r="B15" s="178" t="s">
        <v>504</v>
      </c>
      <c r="C15" s="177">
        <v>92.5</v>
      </c>
      <c r="D15" s="178">
        <v>22129</v>
      </c>
    </row>
    <row r="16" spans="1:4" ht="26.25" thickBot="1">
      <c r="A16" s="178" t="s">
        <v>505</v>
      </c>
      <c r="B16" s="178" t="s">
        <v>506</v>
      </c>
      <c r="C16" s="177">
        <v>28.2</v>
      </c>
      <c r="D16" s="178">
        <v>22571</v>
      </c>
    </row>
    <row r="17" spans="1:4" ht="26.25" thickBot="1">
      <c r="A17" s="178" t="s">
        <v>505</v>
      </c>
      <c r="B17" s="178" t="s">
        <v>507</v>
      </c>
      <c r="C17" s="177">
        <v>29.5</v>
      </c>
      <c r="D17" s="178">
        <v>23023</v>
      </c>
    </row>
    <row r="18" spans="1:4" ht="26.25" thickBot="1">
      <c r="A18" s="178" t="s">
        <v>505</v>
      </c>
      <c r="B18" s="178" t="s">
        <v>508</v>
      </c>
      <c r="C18" s="177">
        <v>17.100000000000001</v>
      </c>
      <c r="D18" s="178">
        <v>23484</v>
      </c>
    </row>
    <row r="19" spans="1:4" ht="26.25" thickBot="1">
      <c r="A19" s="178" t="s">
        <v>505</v>
      </c>
      <c r="B19" s="178" t="s">
        <v>509</v>
      </c>
      <c r="C19" s="177">
        <v>11.3</v>
      </c>
      <c r="D19" s="178">
        <v>23953</v>
      </c>
    </row>
    <row r="20" spans="1:4" ht="26.25" thickBot="1">
      <c r="A20" s="178" t="s">
        <v>505</v>
      </c>
      <c r="B20" s="178" t="s">
        <v>510</v>
      </c>
      <c r="C20" s="177">
        <v>2.6</v>
      </c>
      <c r="D20" s="178">
        <v>24432</v>
      </c>
    </row>
    <row r="21" spans="1:4" ht="26.25" thickBot="1">
      <c r="A21" s="178" t="s">
        <v>505</v>
      </c>
      <c r="B21" s="178" t="s">
        <v>511</v>
      </c>
      <c r="C21" s="177">
        <v>110.5</v>
      </c>
      <c r="D21" s="178">
        <v>24920</v>
      </c>
    </row>
    <row r="22" spans="1:4" ht="26.25" thickBot="1">
      <c r="A22" s="178" t="s">
        <v>512</v>
      </c>
      <c r="B22" s="178" t="s">
        <v>513</v>
      </c>
      <c r="C22" s="177">
        <v>14.9</v>
      </c>
      <c r="D22" s="178">
        <v>25419</v>
      </c>
    </row>
    <row r="23" spans="1:4" ht="26.25" thickBot="1">
      <c r="A23" s="178" t="s">
        <v>512</v>
      </c>
      <c r="B23" s="178" t="s">
        <v>514</v>
      </c>
      <c r="C23" s="177">
        <v>17.600000000000001</v>
      </c>
      <c r="D23" s="178">
        <v>25927</v>
      </c>
    </row>
    <row r="24" spans="1:4" ht="26.25" thickBot="1">
      <c r="A24" s="178" t="s">
        <v>512</v>
      </c>
      <c r="B24" s="178" t="s">
        <v>515</v>
      </c>
      <c r="C24" s="177">
        <v>2.4</v>
      </c>
      <c r="D24" s="178">
        <v>26446</v>
      </c>
    </row>
    <row r="25" spans="1:4" ht="26.25" thickBot="1">
      <c r="A25" s="178" t="s">
        <v>512</v>
      </c>
      <c r="B25" s="178" t="s">
        <v>516</v>
      </c>
      <c r="C25" s="177">
        <v>4.7</v>
      </c>
      <c r="D25" s="178">
        <v>26975</v>
      </c>
    </row>
    <row r="26" spans="1:4" ht="26.25" thickBot="1">
      <c r="A26" s="178" t="s">
        <v>512</v>
      </c>
      <c r="B26" s="178" t="s">
        <v>517</v>
      </c>
      <c r="C26" s="177">
        <v>7.9</v>
      </c>
      <c r="D26" s="178">
        <v>27514</v>
      </c>
    </row>
    <row r="27" spans="1:4" ht="26.25" thickBot="1">
      <c r="A27" s="178" t="s">
        <v>512</v>
      </c>
      <c r="B27" s="178" t="s">
        <v>518</v>
      </c>
      <c r="C27" s="177">
        <v>54.8</v>
      </c>
      <c r="D27" s="178">
        <v>28226</v>
      </c>
    </row>
    <row r="28" spans="1:4" ht="26.25" thickBot="1">
      <c r="A28" s="178" t="s">
        <v>519</v>
      </c>
      <c r="B28" s="178" t="s">
        <v>520</v>
      </c>
      <c r="C28" s="177">
        <v>1</v>
      </c>
      <c r="D28" s="178">
        <v>29174</v>
      </c>
    </row>
    <row r="29" spans="1:4" ht="26.25" thickBot="1">
      <c r="A29" s="178" t="s">
        <v>519</v>
      </c>
      <c r="B29" s="178" t="s">
        <v>521</v>
      </c>
      <c r="C29" s="177">
        <v>5</v>
      </c>
      <c r="D29" s="178">
        <v>30095</v>
      </c>
    </row>
    <row r="30" spans="1:4" ht="26.25" thickBot="1">
      <c r="A30" s="178" t="s">
        <v>519</v>
      </c>
      <c r="B30" s="178" t="s">
        <v>522</v>
      </c>
      <c r="C30" s="177">
        <v>4.7</v>
      </c>
      <c r="D30" s="178">
        <v>30984</v>
      </c>
    </row>
    <row r="31" spans="1:4" ht="26.25" thickBot="1">
      <c r="A31" s="178" t="s">
        <v>519</v>
      </c>
      <c r="B31" s="178" t="s">
        <v>523</v>
      </c>
      <c r="C31" s="177">
        <v>2</v>
      </c>
      <c r="D31" s="178">
        <v>31895</v>
      </c>
    </row>
    <row r="32" spans="1:4" ht="26.25" thickBot="1">
      <c r="A32" s="178" t="s">
        <v>519</v>
      </c>
      <c r="B32" s="178" t="s">
        <v>524</v>
      </c>
      <c r="C32" s="177">
        <v>12</v>
      </c>
      <c r="D32" s="178">
        <v>32798</v>
      </c>
    </row>
    <row r="33" spans="1:4" ht="26.25" thickBot="1">
      <c r="A33" s="178" t="s">
        <v>525</v>
      </c>
      <c r="B33" s="178" t="s">
        <v>526</v>
      </c>
      <c r="C33" s="177">
        <v>2</v>
      </c>
      <c r="D33" s="178">
        <v>33486</v>
      </c>
    </row>
    <row r="34" spans="1:4" ht="26.25" thickBot="1">
      <c r="A34" s="178" t="s">
        <v>525</v>
      </c>
      <c r="B34" s="178" t="s">
        <v>527</v>
      </c>
      <c r="C34" s="177">
        <v>4.2</v>
      </c>
      <c r="D34" s="178">
        <v>35336</v>
      </c>
    </row>
    <row r="35" spans="1:4" ht="26.25" thickBot="1">
      <c r="A35" s="176" t="s">
        <v>528</v>
      </c>
      <c r="B35" s="178" t="s">
        <v>529</v>
      </c>
      <c r="C35" s="177">
        <v>2</v>
      </c>
      <c r="D35" s="178">
        <v>39516</v>
      </c>
    </row>
    <row r="36" spans="1:4" ht="26.25" thickBot="1">
      <c r="A36" s="176" t="s">
        <v>528</v>
      </c>
      <c r="B36" s="178" t="s">
        <v>530</v>
      </c>
      <c r="C36" s="177">
        <v>3</v>
      </c>
      <c r="D36" s="178">
        <v>41441</v>
      </c>
    </row>
    <row r="37" spans="1:4" ht="26.25" thickBot="1">
      <c r="A37" s="176" t="s">
        <v>531</v>
      </c>
      <c r="B37" s="178" t="s">
        <v>532</v>
      </c>
      <c r="C37" s="177">
        <v>3</v>
      </c>
      <c r="D37" s="178">
        <v>55204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EEBB-49AE-4025-9BE9-B2A6BCE8AD59}">
  <sheetPr>
    <pageSetUpPr fitToPage="1"/>
  </sheetPr>
  <dimension ref="A1:I85"/>
  <sheetViews>
    <sheetView showGridLines="0" zoomScaleNormal="100" workbookViewId="0">
      <selection sqref="A1:B1"/>
    </sheetView>
  </sheetViews>
  <sheetFormatPr defaultRowHeight="14.25"/>
  <cols>
    <col min="1" max="2" width="7.7109375" style="96" customWidth="1"/>
    <col min="3" max="3" width="8.85546875" style="96" customWidth="1"/>
    <col min="4" max="7" width="14.7109375" style="96" customWidth="1"/>
    <col min="8" max="8" width="30.28515625" style="96" customWidth="1"/>
    <col min="9" max="9" width="15.85546875" style="96" customWidth="1"/>
    <col min="10" max="16384" width="9.140625" style="96"/>
  </cols>
  <sheetData>
    <row r="1" spans="1:9" s="128" customFormat="1" ht="31.5" customHeight="1" thickBot="1">
      <c r="A1" s="119" t="s">
        <v>412</v>
      </c>
      <c r="B1" s="118"/>
      <c r="C1" s="117" t="s">
        <v>238</v>
      </c>
      <c r="D1" s="116" t="s">
        <v>411</v>
      </c>
      <c r="E1" s="115" t="s">
        <v>410</v>
      </c>
      <c r="F1" s="114" t="s">
        <v>409</v>
      </c>
      <c r="G1" s="113" t="s">
        <v>408</v>
      </c>
      <c r="H1" s="113" t="s">
        <v>413</v>
      </c>
      <c r="I1" s="116" t="s">
        <v>411</v>
      </c>
    </row>
    <row r="2" spans="1:9" s="128" customFormat="1" ht="15.75">
      <c r="A2" s="175"/>
      <c r="B2" s="174" t="s">
        <v>428</v>
      </c>
      <c r="C2" s="173">
        <v>1</v>
      </c>
      <c r="D2" s="172">
        <v>18333</v>
      </c>
      <c r="E2" s="171">
        <f>D2/12</f>
        <v>1527.75</v>
      </c>
      <c r="F2" s="171">
        <f>D2/365*7</f>
        <v>351.59178082191784</v>
      </c>
      <c r="G2" s="170">
        <f>D2/365*7/37</f>
        <v>9.5024805627545366</v>
      </c>
      <c r="H2" s="169">
        <v>86.180199999999971</v>
      </c>
      <c r="I2" s="172">
        <v>18333</v>
      </c>
    </row>
    <row r="3" spans="1:9" s="128" customFormat="1" ht="14.25" customHeight="1">
      <c r="A3" s="161">
        <v>3</v>
      </c>
      <c r="B3" s="144"/>
      <c r="C3" s="159">
        <v>2</v>
      </c>
      <c r="D3" s="168">
        <v>18516</v>
      </c>
      <c r="E3" s="158">
        <f>D3/12</f>
        <v>1543</v>
      </c>
      <c r="F3" s="158">
        <f>D3/365*7</f>
        <v>355.1013698630137</v>
      </c>
      <c r="G3" s="166">
        <f>D3/365*7/37</f>
        <v>9.5973343206219912</v>
      </c>
      <c r="H3" s="165">
        <v>120.65730000000011</v>
      </c>
      <c r="I3" s="168">
        <v>18516</v>
      </c>
    </row>
    <row r="4" spans="1:9" s="128" customFormat="1" ht="14.25" customHeight="1">
      <c r="A4" s="161"/>
      <c r="B4" s="160">
        <v>4</v>
      </c>
      <c r="C4" s="159">
        <v>3</v>
      </c>
      <c r="D4" s="167">
        <v>18887</v>
      </c>
      <c r="E4" s="158">
        <f>D4/12</f>
        <v>1573.9166666666667</v>
      </c>
      <c r="F4" s="158">
        <f>D4/365*7</f>
        <v>362.21643835616436</v>
      </c>
      <c r="G4" s="166">
        <f>D4/365*7/37</f>
        <v>9.7896334690855227</v>
      </c>
      <c r="H4" s="165">
        <v>47.281900000000007</v>
      </c>
      <c r="I4" s="167">
        <v>18887</v>
      </c>
    </row>
    <row r="5" spans="1:9" s="128" customFormat="1" ht="14.25" customHeight="1">
      <c r="A5" s="162">
        <v>5</v>
      </c>
      <c r="B5" s="160"/>
      <c r="C5" s="159">
        <v>4</v>
      </c>
      <c r="D5" s="167">
        <v>19264</v>
      </c>
      <c r="E5" s="158">
        <f>D5/12</f>
        <v>1605.3333333333333</v>
      </c>
      <c r="F5" s="158">
        <f>D5/365*7</f>
        <v>369.44657534246579</v>
      </c>
      <c r="G5" s="166">
        <f>D5/365*7/37</f>
        <v>9.9850425768233997</v>
      </c>
      <c r="H5" s="165">
        <v>268.24679999999944</v>
      </c>
      <c r="I5" s="167">
        <v>19264</v>
      </c>
    </row>
    <row r="6" spans="1:9" s="128" customFormat="1" ht="15.75" customHeight="1">
      <c r="A6" s="162"/>
      <c r="B6" s="144"/>
      <c r="C6" s="159">
        <v>5</v>
      </c>
      <c r="D6" s="167">
        <v>19650</v>
      </c>
      <c r="E6" s="158">
        <f>D6/12</f>
        <v>1637.5</v>
      </c>
      <c r="F6" s="158">
        <f>D6/365*7</f>
        <v>376.84931506849313</v>
      </c>
      <c r="G6" s="166">
        <f>D6/365*7/37</f>
        <v>10.185116623472787</v>
      </c>
      <c r="H6" s="165">
        <v>41.702899999999978</v>
      </c>
      <c r="I6" s="167">
        <v>19650</v>
      </c>
    </row>
    <row r="7" spans="1:9" s="128" customFormat="1" ht="14.25" customHeight="1">
      <c r="A7" s="162"/>
      <c r="B7" s="160">
        <v>6</v>
      </c>
      <c r="C7" s="159">
        <v>6</v>
      </c>
      <c r="D7" s="167">
        <v>20043</v>
      </c>
      <c r="E7" s="158">
        <f>D7/12</f>
        <v>1670.25</v>
      </c>
      <c r="F7" s="158">
        <f>D7/365*7</f>
        <v>384.38630136986296</v>
      </c>
      <c r="G7" s="166">
        <f>D7/365*7/37</f>
        <v>10.388818955942241</v>
      </c>
      <c r="H7" s="165">
        <v>439.25010000000054</v>
      </c>
      <c r="I7" s="167">
        <v>20043</v>
      </c>
    </row>
    <row r="8" spans="1:9" s="128" customFormat="1" ht="15.75" customHeight="1">
      <c r="A8" s="164"/>
      <c r="B8" s="160"/>
      <c r="C8" s="163">
        <v>7</v>
      </c>
      <c r="D8" s="138">
        <v>20444</v>
      </c>
      <c r="E8" s="158">
        <f>D8/12</f>
        <v>1703.6666666666667</v>
      </c>
      <c r="F8" s="158">
        <f>D8/365*7</f>
        <v>392.07671232876709</v>
      </c>
      <c r="G8" s="142">
        <f>D8/365*7/37</f>
        <v>10.596667900777488</v>
      </c>
      <c r="H8" s="134">
        <v>22.589400000000005</v>
      </c>
      <c r="I8" s="138">
        <v>20444</v>
      </c>
    </row>
    <row r="9" spans="1:9" s="128" customFormat="1" ht="15.75">
      <c r="A9" s="164"/>
      <c r="B9" s="160"/>
      <c r="C9" s="163">
        <v>8</v>
      </c>
      <c r="D9" s="138">
        <v>20852</v>
      </c>
      <c r="E9" s="158">
        <f>D9/12</f>
        <v>1737.6666666666667</v>
      </c>
      <c r="F9" s="158">
        <f>D9/365*7</f>
        <v>399.90136986301371</v>
      </c>
      <c r="G9" s="142">
        <f>D9/365*7/37</f>
        <v>10.808145131432804</v>
      </c>
      <c r="H9" s="134">
        <v>19.123600000000003</v>
      </c>
      <c r="I9" s="138">
        <v>20852</v>
      </c>
    </row>
    <row r="10" spans="1:9" s="128" customFormat="1" ht="15.75">
      <c r="A10" s="161"/>
      <c r="B10" s="160"/>
      <c r="C10" s="159">
        <v>9</v>
      </c>
      <c r="D10" s="143">
        <v>21269</v>
      </c>
      <c r="E10" s="158">
        <f>D10/12</f>
        <v>1772.4166666666667</v>
      </c>
      <c r="F10" s="158">
        <f>D10/365*7</f>
        <v>407.8986301369863</v>
      </c>
      <c r="G10" s="142">
        <f>D10/365*7/37</f>
        <v>11.02428730099963</v>
      </c>
      <c r="H10" s="134">
        <v>26.802600000000002</v>
      </c>
      <c r="I10" s="143">
        <v>21269</v>
      </c>
    </row>
    <row r="11" spans="1:9" s="128" customFormat="1" ht="15.75">
      <c r="A11" s="161"/>
      <c r="B11" s="160"/>
      <c r="C11" s="159">
        <v>10</v>
      </c>
      <c r="D11" s="143">
        <v>21695</v>
      </c>
      <c r="E11" s="158">
        <f>D11/12</f>
        <v>1807.9166666666667</v>
      </c>
      <c r="F11" s="158">
        <f>D11/365*7</f>
        <v>416.06849315068496</v>
      </c>
      <c r="G11" s="142">
        <f>D11/365*7/37</f>
        <v>11.245094409477971</v>
      </c>
      <c r="H11" s="134">
        <v>13.102499999999999</v>
      </c>
      <c r="I11" s="143">
        <v>21695</v>
      </c>
    </row>
    <row r="12" spans="1:9" s="128" customFormat="1" ht="15.75">
      <c r="A12" s="162">
        <v>7</v>
      </c>
      <c r="B12" s="160"/>
      <c r="C12" s="159">
        <v>11</v>
      </c>
      <c r="D12" s="143">
        <v>22129</v>
      </c>
      <c r="E12" s="158">
        <f>D12/12</f>
        <v>1844.0833333333333</v>
      </c>
      <c r="F12" s="158">
        <f>D12/365*7</f>
        <v>424.39178082191779</v>
      </c>
      <c r="G12" s="142">
        <f>D12/365*7/37</f>
        <v>11.470048130322102</v>
      </c>
      <c r="H12" s="134">
        <v>164.95260000000002</v>
      </c>
      <c r="I12" s="143">
        <v>22129</v>
      </c>
    </row>
    <row r="13" spans="1:9" s="128" customFormat="1" ht="15.75">
      <c r="A13" s="162"/>
      <c r="B13" s="144"/>
      <c r="C13" s="159">
        <v>12</v>
      </c>
      <c r="D13" s="143">
        <v>22571</v>
      </c>
      <c r="E13" s="158">
        <f>D13/12</f>
        <v>1880.9166666666667</v>
      </c>
      <c r="F13" s="158">
        <f>D13/365*7</f>
        <v>432.86849315068491</v>
      </c>
      <c r="G13" s="142">
        <f>D13/365*7/37</f>
        <v>11.699148463532024</v>
      </c>
      <c r="H13" s="134">
        <v>12.828199999999999</v>
      </c>
      <c r="I13" s="143">
        <v>22571</v>
      </c>
    </row>
    <row r="14" spans="1:9" s="128" customFormat="1" ht="15.75">
      <c r="A14" s="162"/>
      <c r="B14" s="144"/>
      <c r="C14" s="159">
        <v>13</v>
      </c>
      <c r="D14" s="143">
        <v>23023</v>
      </c>
      <c r="E14" s="158">
        <f>D14/12</f>
        <v>1918.5833333333333</v>
      </c>
      <c r="F14" s="158">
        <f>D14/365*7</f>
        <v>441.53698630136984</v>
      </c>
      <c r="G14" s="142">
        <f>D14/365*7/37</f>
        <v>11.933432062199184</v>
      </c>
      <c r="H14" s="134">
        <v>8.6975999999999996</v>
      </c>
      <c r="I14" s="143">
        <v>23023</v>
      </c>
    </row>
    <row r="15" spans="1:9" s="128" customFormat="1" ht="15.75">
      <c r="A15" s="162"/>
      <c r="B15" s="144"/>
      <c r="C15" s="159">
        <v>14</v>
      </c>
      <c r="D15" s="143">
        <v>23484</v>
      </c>
      <c r="E15" s="158">
        <f>D15/12</f>
        <v>1957</v>
      </c>
      <c r="F15" s="158">
        <f>D15/365*7</f>
        <v>450.37808219178083</v>
      </c>
      <c r="G15" s="142">
        <f>D15/365*7/37</f>
        <v>12.17238059977786</v>
      </c>
      <c r="H15" s="134">
        <v>10.206099999999998</v>
      </c>
      <c r="I15" s="143">
        <v>23484</v>
      </c>
    </row>
    <row r="16" spans="1:9" s="128" customFormat="1" ht="15.75">
      <c r="A16" s="162"/>
      <c r="B16" s="144"/>
      <c r="C16" s="159">
        <v>15</v>
      </c>
      <c r="D16" s="143">
        <v>23953</v>
      </c>
      <c r="E16" s="158">
        <f>D16/12</f>
        <v>1996.0833333333333</v>
      </c>
      <c r="F16" s="158">
        <f>D16/365*7</f>
        <v>459.37260273972606</v>
      </c>
      <c r="G16" s="142">
        <f>D16/365*7/37</f>
        <v>12.415475749722326</v>
      </c>
      <c r="H16" s="134">
        <v>14.996400000000003</v>
      </c>
      <c r="I16" s="143">
        <v>23953</v>
      </c>
    </row>
    <row r="17" spans="1:9" s="128" customFormat="1" ht="15.75">
      <c r="A17" s="162"/>
      <c r="B17" s="144"/>
      <c r="C17" s="159">
        <v>16</v>
      </c>
      <c r="D17" s="143">
        <v>24432</v>
      </c>
      <c r="E17" s="158">
        <f>D17/12</f>
        <v>2036</v>
      </c>
      <c r="F17" s="158">
        <f>D17/365*7</f>
        <v>468.55890410958898</v>
      </c>
      <c r="G17" s="142">
        <f>D17/365*7/37</f>
        <v>12.663754165124027</v>
      </c>
      <c r="H17" s="134">
        <v>11.9793</v>
      </c>
      <c r="I17" s="143">
        <v>24432</v>
      </c>
    </row>
    <row r="18" spans="1:9" s="128" customFormat="1" ht="15.75">
      <c r="A18" s="162"/>
      <c r="B18" s="160">
        <v>8</v>
      </c>
      <c r="C18" s="159">
        <v>17</v>
      </c>
      <c r="D18" s="143">
        <v>24920</v>
      </c>
      <c r="E18" s="158">
        <f>D18/12</f>
        <v>2076.6666666666665</v>
      </c>
      <c r="F18" s="158">
        <f>D18/365*7</f>
        <v>477.91780821917814</v>
      </c>
      <c r="G18" s="142">
        <f>D18/365*7/37</f>
        <v>12.916697519437246</v>
      </c>
      <c r="H18" s="134">
        <v>131.10010000000005</v>
      </c>
      <c r="I18" s="143">
        <v>24920</v>
      </c>
    </row>
    <row r="19" spans="1:9" s="128" customFormat="1" ht="15.75">
      <c r="A19" s="161"/>
      <c r="B19" s="160"/>
      <c r="C19" s="159">
        <v>18</v>
      </c>
      <c r="D19" s="143">
        <v>25419</v>
      </c>
      <c r="E19" s="158">
        <f>D19/12</f>
        <v>2118.25</v>
      </c>
      <c r="F19" s="158">
        <f>D19/365*7</f>
        <v>487.48767123287666</v>
      </c>
      <c r="G19" s="142">
        <f>D19/365*7/37</f>
        <v>13.175342465753424</v>
      </c>
      <c r="H19" s="134">
        <v>18.948599999999995</v>
      </c>
      <c r="I19" s="143">
        <v>25419</v>
      </c>
    </row>
    <row r="20" spans="1:9" s="128" customFormat="1" ht="15.75">
      <c r="A20" s="161"/>
      <c r="B20" s="160"/>
      <c r="C20" s="159">
        <v>19</v>
      </c>
      <c r="D20" s="143">
        <v>25927</v>
      </c>
      <c r="E20" s="158">
        <f>D20/12</f>
        <v>2160.5833333333335</v>
      </c>
      <c r="F20" s="158">
        <f>D20/365*7</f>
        <v>497.23013698630143</v>
      </c>
      <c r="G20" s="142">
        <f>D20/365*7/37</f>
        <v>13.438652350981119</v>
      </c>
      <c r="H20" s="134">
        <v>14.6196</v>
      </c>
      <c r="I20" s="143">
        <v>25927</v>
      </c>
    </row>
    <row r="21" spans="1:9" s="128" customFormat="1" ht="15.75">
      <c r="A21" s="161"/>
      <c r="B21" s="160"/>
      <c r="C21" s="159">
        <v>20</v>
      </c>
      <c r="D21" s="143">
        <v>26446</v>
      </c>
      <c r="E21" s="158">
        <f>D21/12</f>
        <v>2203.8333333333335</v>
      </c>
      <c r="F21" s="158">
        <f>D21/365*7</f>
        <v>507.18356164383567</v>
      </c>
      <c r="G21" s="142">
        <f>D21/365*7/37</f>
        <v>13.707663828211775</v>
      </c>
      <c r="H21" s="134">
        <v>17.356599999999997</v>
      </c>
      <c r="I21" s="143">
        <v>26446</v>
      </c>
    </row>
    <row r="22" spans="1:9" s="128" customFormat="1" ht="15.75">
      <c r="A22" s="161"/>
      <c r="B22" s="160"/>
      <c r="C22" s="159">
        <v>21</v>
      </c>
      <c r="D22" s="143">
        <v>26975</v>
      </c>
      <c r="E22" s="158">
        <f>D22/12</f>
        <v>2247.9166666666665</v>
      </c>
      <c r="F22" s="158">
        <f>D22/365*7</f>
        <v>517.32876712328766</v>
      </c>
      <c r="G22" s="142">
        <f>D22/365*7/37</f>
        <v>13.981858570899666</v>
      </c>
      <c r="H22" s="134">
        <v>10.056100000000002</v>
      </c>
      <c r="I22" s="143">
        <v>26975</v>
      </c>
    </row>
    <row r="23" spans="1:9" s="128" customFormat="1" ht="16.5" thickBot="1">
      <c r="A23" s="157"/>
      <c r="B23" s="156"/>
      <c r="C23" s="155">
        <v>22</v>
      </c>
      <c r="D23" s="140">
        <v>27514</v>
      </c>
      <c r="E23" s="154">
        <f>D23/12</f>
        <v>2292.8333333333335</v>
      </c>
      <c r="F23" s="154">
        <f>D23/365*7</f>
        <v>527.66575342465751</v>
      </c>
      <c r="G23" s="139">
        <f>D23/365*7/37</f>
        <v>14.261236579044798</v>
      </c>
      <c r="H23" s="129">
        <v>86.327999999999989</v>
      </c>
      <c r="I23" s="140">
        <v>27514</v>
      </c>
    </row>
    <row r="24" spans="1:9" s="128" customFormat="1" ht="15.75">
      <c r="A24" s="127" t="s">
        <v>141</v>
      </c>
      <c r="B24" s="126"/>
      <c r="C24" s="150">
        <v>23</v>
      </c>
      <c r="D24" s="153">
        <v>28226</v>
      </c>
      <c r="E24" s="107">
        <f>D24/12</f>
        <v>2352.1666666666665</v>
      </c>
      <c r="F24" s="107">
        <f>D24/365*7</f>
        <v>541.32054794520548</v>
      </c>
      <c r="G24" s="148">
        <f>D24/365*7/37</f>
        <v>14.630285079600148</v>
      </c>
      <c r="H24" s="105">
        <v>6.6986999999999997</v>
      </c>
      <c r="I24" s="153">
        <v>28226</v>
      </c>
    </row>
    <row r="25" spans="1:9" s="128" customFormat="1" ht="15.75">
      <c r="A25" s="125"/>
      <c r="B25" s="124"/>
      <c r="C25" s="144">
        <v>24</v>
      </c>
      <c r="D25" s="143">
        <v>29174</v>
      </c>
      <c r="E25" s="136">
        <f>D25/12</f>
        <v>2431.1666666666665</v>
      </c>
      <c r="F25" s="136">
        <f>D25/365*7</f>
        <v>559.50136986301368</v>
      </c>
      <c r="G25" s="142">
        <f>D25/365*7/37</f>
        <v>15.121658644946315</v>
      </c>
      <c r="H25" s="134">
        <v>6.0506000000000011</v>
      </c>
      <c r="I25" s="143">
        <v>29174</v>
      </c>
    </row>
    <row r="26" spans="1:9" s="128" customFormat="1" ht="15.75">
      <c r="A26" s="125"/>
      <c r="B26" s="124"/>
      <c r="C26" s="144">
        <v>25</v>
      </c>
      <c r="D26" s="143">
        <v>30095</v>
      </c>
      <c r="E26" s="136">
        <f>D26/12</f>
        <v>2507.9166666666665</v>
      </c>
      <c r="F26" s="136">
        <f>D26/365*7</f>
        <v>577.16438356164383</v>
      </c>
      <c r="G26" s="142">
        <f>D26/365*7/37</f>
        <v>15.599037393557941</v>
      </c>
      <c r="H26" s="134">
        <v>68.797700000000006</v>
      </c>
      <c r="I26" s="143">
        <v>30095</v>
      </c>
    </row>
    <row r="27" spans="1:9" s="128" customFormat="1" ht="15.75">
      <c r="A27" s="125" t="s">
        <v>150</v>
      </c>
      <c r="B27" s="124"/>
      <c r="C27" s="144">
        <v>26</v>
      </c>
      <c r="D27" s="143">
        <v>30984</v>
      </c>
      <c r="E27" s="136">
        <f>D27/12</f>
        <v>2582</v>
      </c>
      <c r="F27" s="136">
        <f>D27/365*7</f>
        <v>594.21369863013695</v>
      </c>
      <c r="G27" s="142">
        <f>D27/365*7/37</f>
        <v>16.059829692706405</v>
      </c>
      <c r="H27" s="134">
        <v>0.88</v>
      </c>
      <c r="I27" s="143">
        <v>30984</v>
      </c>
    </row>
    <row r="28" spans="1:9" s="128" customFormat="1" ht="15.75">
      <c r="A28" s="125"/>
      <c r="B28" s="124"/>
      <c r="C28" s="144">
        <v>27</v>
      </c>
      <c r="D28" s="143">
        <v>31895</v>
      </c>
      <c r="E28" s="136">
        <f>D28/12</f>
        <v>2657.9166666666665</v>
      </c>
      <c r="F28" s="136">
        <f>D28/365*7</f>
        <v>611.68493150684935</v>
      </c>
      <c r="G28" s="142">
        <f>D28/365*7/37</f>
        <v>16.532025175860792</v>
      </c>
      <c r="H28" s="134">
        <v>1.9470000000000001</v>
      </c>
      <c r="I28" s="143">
        <v>31895</v>
      </c>
    </row>
    <row r="29" spans="1:9" s="128" customFormat="1" ht="16.5" thickBot="1">
      <c r="A29" s="121"/>
      <c r="B29" s="120"/>
      <c r="C29" s="141">
        <v>28</v>
      </c>
      <c r="D29" s="140">
        <v>32798</v>
      </c>
      <c r="E29" s="131">
        <f>D29/12</f>
        <v>2733.1666666666665</v>
      </c>
      <c r="F29" s="131">
        <f>D29/365*7</f>
        <v>629.00273972602736</v>
      </c>
      <c r="G29" s="139">
        <f>D29/365*7/37</f>
        <v>17.000074046649388</v>
      </c>
      <c r="H29" s="129">
        <v>15.1472</v>
      </c>
      <c r="I29" s="140">
        <v>32798</v>
      </c>
    </row>
    <row r="30" spans="1:9" s="128" customFormat="1" ht="15.75">
      <c r="A30" s="152" t="s">
        <v>127</v>
      </c>
      <c r="B30" s="151"/>
      <c r="C30" s="150">
        <v>27</v>
      </c>
      <c r="D30" s="149">
        <v>31895</v>
      </c>
      <c r="E30" s="107">
        <f>D30/12</f>
        <v>2657.9166666666665</v>
      </c>
      <c r="F30" s="107">
        <f>D30/365*7</f>
        <v>611.68493150684935</v>
      </c>
      <c r="G30" s="148">
        <f>D30/365*7/37</f>
        <v>16.532025175860792</v>
      </c>
      <c r="H30" s="105">
        <v>0</v>
      </c>
      <c r="I30" s="149">
        <v>31895</v>
      </c>
    </row>
    <row r="31" spans="1:9" s="128" customFormat="1" ht="15.75">
      <c r="A31" s="147"/>
      <c r="B31" s="146"/>
      <c r="C31" s="144">
        <v>28</v>
      </c>
      <c r="D31" s="143">
        <v>32798</v>
      </c>
      <c r="E31" s="136">
        <f>D31/12</f>
        <v>2733.1666666666665</v>
      </c>
      <c r="F31" s="136">
        <f>D31/365*7</f>
        <v>629.00273972602736</v>
      </c>
      <c r="G31" s="142">
        <f>D31/365*7/37</f>
        <v>17.000074046649388</v>
      </c>
      <c r="H31" s="134">
        <v>0</v>
      </c>
      <c r="I31" s="143">
        <v>32798</v>
      </c>
    </row>
    <row r="32" spans="1:9" s="128" customFormat="1" ht="15.75">
      <c r="A32" s="147"/>
      <c r="B32" s="146"/>
      <c r="C32" s="144">
        <v>29</v>
      </c>
      <c r="D32" s="143">
        <v>33486</v>
      </c>
      <c r="E32" s="136">
        <f>D32/12</f>
        <v>2790.5</v>
      </c>
      <c r="F32" s="136">
        <f>D32/365*7</f>
        <v>642.19726027397257</v>
      </c>
      <c r="G32" s="142">
        <f>D32/365*7/37</f>
        <v>17.356682710107368</v>
      </c>
      <c r="H32" s="134">
        <v>0.92500000000000004</v>
      </c>
      <c r="I32" s="143">
        <v>33486</v>
      </c>
    </row>
    <row r="33" spans="1:9" s="128" customFormat="1" ht="15.75">
      <c r="A33" s="147"/>
      <c r="B33" s="146"/>
      <c r="C33" s="144">
        <v>30</v>
      </c>
      <c r="D33" s="143">
        <v>34373</v>
      </c>
      <c r="E33" s="136">
        <f>D33/12</f>
        <v>2864.4166666666665</v>
      </c>
      <c r="F33" s="136">
        <f>D33/365*7</f>
        <v>659.20821917808223</v>
      </c>
      <c r="G33" s="142">
        <f>D33/365*7/37</f>
        <v>17.816438356164383</v>
      </c>
      <c r="H33" s="134">
        <v>16.107900000000001</v>
      </c>
      <c r="I33" s="143">
        <v>34373</v>
      </c>
    </row>
    <row r="34" spans="1:9" s="128" customFormat="1" ht="15.75">
      <c r="A34" s="125" t="s">
        <v>137</v>
      </c>
      <c r="B34" s="124"/>
      <c r="C34" s="144">
        <v>29</v>
      </c>
      <c r="D34" s="143">
        <v>33486</v>
      </c>
      <c r="E34" s="136">
        <f>D34/12</f>
        <v>2790.5</v>
      </c>
      <c r="F34" s="136">
        <f>D34/365*7</f>
        <v>642.19726027397257</v>
      </c>
      <c r="G34" s="142">
        <f>D34/365*7/37</f>
        <v>17.356682710107368</v>
      </c>
      <c r="H34" s="134">
        <v>0</v>
      </c>
      <c r="I34" s="143">
        <v>33486</v>
      </c>
    </row>
    <row r="35" spans="1:9" s="128" customFormat="1" ht="15.75">
      <c r="A35" s="125"/>
      <c r="B35" s="124"/>
      <c r="C35" s="144">
        <v>30</v>
      </c>
      <c r="D35" s="143">
        <v>34373</v>
      </c>
      <c r="E35" s="136">
        <f>D35/12</f>
        <v>2864.4166666666665</v>
      </c>
      <c r="F35" s="136">
        <f>D35/365*7</f>
        <v>659.20821917808223</v>
      </c>
      <c r="G35" s="142">
        <f>D35/365*7/37</f>
        <v>17.816438356164383</v>
      </c>
      <c r="H35" s="134">
        <v>0.90200000000000002</v>
      </c>
      <c r="I35" s="143">
        <v>34373</v>
      </c>
    </row>
    <row r="36" spans="1:9" s="128" customFormat="1" ht="15.75">
      <c r="A36" s="125"/>
      <c r="B36" s="124"/>
      <c r="C36" s="144">
        <v>31</v>
      </c>
      <c r="D36" s="143">
        <v>35336</v>
      </c>
      <c r="E36" s="136">
        <f>D36/12</f>
        <v>2944.6666666666665</v>
      </c>
      <c r="F36" s="136">
        <f>D36/365*7</f>
        <v>677.67671232876705</v>
      </c>
      <c r="G36" s="142">
        <f>D36/365*7/37</f>
        <v>18.315586819696406</v>
      </c>
      <c r="H36" s="134">
        <v>0</v>
      </c>
      <c r="I36" s="143">
        <v>35336</v>
      </c>
    </row>
    <row r="37" spans="1:9" s="128" customFormat="1" ht="15.75">
      <c r="A37" s="125"/>
      <c r="B37" s="124"/>
      <c r="C37" s="144">
        <v>32</v>
      </c>
      <c r="D37" s="143">
        <v>36371</v>
      </c>
      <c r="E37" s="136">
        <f>D37/12</f>
        <v>3030.9166666666665</v>
      </c>
      <c r="F37" s="136">
        <f>D37/365*7</f>
        <v>697.52602739726024</v>
      </c>
      <c r="G37" s="142">
        <f>D37/365*7/37</f>
        <v>18.852054794520548</v>
      </c>
      <c r="H37" s="134">
        <v>8.4640000000000004</v>
      </c>
      <c r="I37" s="143">
        <v>36371</v>
      </c>
    </row>
    <row r="38" spans="1:9" s="128" customFormat="1" ht="15.75">
      <c r="A38" s="125" t="s">
        <v>427</v>
      </c>
      <c r="B38" s="124"/>
      <c r="C38" s="144">
        <v>32</v>
      </c>
      <c r="D38" s="143">
        <v>36371</v>
      </c>
      <c r="E38" s="136">
        <f>D38/12</f>
        <v>3030.9166666666665</v>
      </c>
      <c r="F38" s="136">
        <f>D38/365*7</f>
        <v>697.52602739726024</v>
      </c>
      <c r="G38" s="142">
        <f>D38/365*7/37</f>
        <v>18.852054794520548</v>
      </c>
      <c r="H38" s="134">
        <v>0.88</v>
      </c>
      <c r="I38" s="143">
        <v>36371</v>
      </c>
    </row>
    <row r="39" spans="1:9" s="128" customFormat="1" ht="15.75">
      <c r="A39" s="125"/>
      <c r="B39" s="124"/>
      <c r="C39" s="144">
        <v>33</v>
      </c>
      <c r="D39" s="143">
        <v>37568</v>
      </c>
      <c r="E39" s="136">
        <f>D39/12</f>
        <v>3130.6666666666665</v>
      </c>
      <c r="F39" s="136">
        <f>D39/365*7</f>
        <v>720.48219178082195</v>
      </c>
      <c r="G39" s="142">
        <f>D39/365*7/37</f>
        <v>19.472491669751946</v>
      </c>
      <c r="H39" s="134">
        <v>1.7549999999999999</v>
      </c>
      <c r="I39" s="143">
        <v>37568</v>
      </c>
    </row>
    <row r="40" spans="1:9" s="128" customFormat="1" ht="15.75">
      <c r="A40" s="125"/>
      <c r="B40" s="124"/>
      <c r="C40" s="144">
        <v>34</v>
      </c>
      <c r="D40" s="143">
        <v>38553</v>
      </c>
      <c r="E40" s="136">
        <f>D40/12</f>
        <v>3212.75</v>
      </c>
      <c r="F40" s="136">
        <f>D40/365*7</f>
        <v>739.37260273972606</v>
      </c>
      <c r="G40" s="142">
        <f>D40/365*7/37</f>
        <v>19.983043317289894</v>
      </c>
      <c r="H40" s="134">
        <v>3.6619999999999999</v>
      </c>
      <c r="I40" s="143">
        <v>38553</v>
      </c>
    </row>
    <row r="41" spans="1:9" s="128" customFormat="1" ht="15.75">
      <c r="A41" s="125"/>
      <c r="B41" s="124"/>
      <c r="C41" s="144">
        <v>35</v>
      </c>
      <c r="D41" s="143">
        <v>39571</v>
      </c>
      <c r="E41" s="136">
        <f>D41/12</f>
        <v>3297.5833333333335</v>
      </c>
      <c r="F41" s="136">
        <f>D41/365*7</f>
        <v>758.89589041095894</v>
      </c>
      <c r="G41" s="142">
        <f>D41/365*7/37</f>
        <v>20.510699740836728</v>
      </c>
      <c r="H41" s="134">
        <v>13.227100000000002</v>
      </c>
      <c r="I41" s="143">
        <v>39571</v>
      </c>
    </row>
    <row r="42" spans="1:9" s="128" customFormat="1" ht="15.75">
      <c r="A42" s="125" t="s">
        <v>426</v>
      </c>
      <c r="B42" s="124"/>
      <c r="C42" s="144">
        <v>35</v>
      </c>
      <c r="D42" s="143">
        <v>39571</v>
      </c>
      <c r="E42" s="136">
        <f>D42/12</f>
        <v>3297.5833333333335</v>
      </c>
      <c r="F42" s="136">
        <f>D42/365*7</f>
        <v>758.89589041095894</v>
      </c>
      <c r="G42" s="142">
        <f>D42/365*7/37</f>
        <v>20.510699740836728</v>
      </c>
      <c r="H42" s="134">
        <v>0.93500000000000005</v>
      </c>
      <c r="I42" s="143">
        <v>39571</v>
      </c>
    </row>
    <row r="43" spans="1:9" s="128" customFormat="1" ht="15.75">
      <c r="A43" s="125"/>
      <c r="B43" s="124"/>
      <c r="C43" s="144">
        <v>36</v>
      </c>
      <c r="D43" s="143">
        <v>40578</v>
      </c>
      <c r="E43" s="136">
        <f>D43/12</f>
        <v>3381.5</v>
      </c>
      <c r="F43" s="136">
        <f>D43/365*7</f>
        <v>778.20821917808223</v>
      </c>
      <c r="G43" s="142">
        <f>D43/365*7/37</f>
        <v>21.032654572380601</v>
      </c>
      <c r="H43" s="134">
        <v>1</v>
      </c>
      <c r="I43" s="143">
        <v>40578</v>
      </c>
    </row>
    <row r="44" spans="1:9" s="128" customFormat="1" ht="15.75">
      <c r="A44" s="125"/>
      <c r="B44" s="124"/>
      <c r="C44" s="144">
        <v>37</v>
      </c>
      <c r="D44" s="143">
        <v>41591</v>
      </c>
      <c r="E44" s="136">
        <f>D44/12</f>
        <v>3465.9166666666665</v>
      </c>
      <c r="F44" s="136">
        <f>D44/365*7</f>
        <v>797.63561643835624</v>
      </c>
      <c r="G44" s="142">
        <f>D44/365*7/37</f>
        <v>21.557719363198817</v>
      </c>
      <c r="H44" s="134">
        <v>2.4676</v>
      </c>
      <c r="I44" s="143">
        <v>41591</v>
      </c>
    </row>
    <row r="45" spans="1:9" s="128" customFormat="1" ht="15.75">
      <c r="A45" s="125"/>
      <c r="B45" s="124"/>
      <c r="C45" s="144">
        <v>38</v>
      </c>
      <c r="D45" s="143">
        <v>42614</v>
      </c>
      <c r="E45" s="136">
        <f>D45/12</f>
        <v>3551.1666666666665</v>
      </c>
      <c r="F45" s="136">
        <f>D45/365*7</f>
        <v>817.25479452054799</v>
      </c>
      <c r="G45" s="142">
        <f>D45/365*7/37</f>
        <v>22.087967419474271</v>
      </c>
      <c r="H45" s="134">
        <v>4.673</v>
      </c>
      <c r="I45" s="143">
        <v>42614</v>
      </c>
    </row>
    <row r="46" spans="1:9" s="128" customFormat="1" ht="15.75">
      <c r="A46" s="125" t="s">
        <v>425</v>
      </c>
      <c r="B46" s="124"/>
      <c r="C46" s="144">
        <v>38</v>
      </c>
      <c r="D46" s="143">
        <v>42614</v>
      </c>
      <c r="E46" s="136">
        <f>D46/12</f>
        <v>3551.1666666666665</v>
      </c>
      <c r="F46" s="136">
        <f>D46/365*7</f>
        <v>817.25479452054799</v>
      </c>
      <c r="G46" s="142">
        <f>D46/365*7/37</f>
        <v>22.087967419474271</v>
      </c>
      <c r="H46" s="134">
        <v>0</v>
      </c>
      <c r="I46" s="143">
        <v>42614</v>
      </c>
    </row>
    <row r="47" spans="1:9" s="128" customFormat="1" ht="15.75">
      <c r="A47" s="125"/>
      <c r="B47" s="124"/>
      <c r="C47" s="144">
        <v>39</v>
      </c>
      <c r="D47" s="143">
        <v>43570</v>
      </c>
      <c r="E47" s="136">
        <f>D47/12</f>
        <v>3630.8333333333335</v>
      </c>
      <c r="F47" s="136">
        <f>D47/365*7</f>
        <v>835.58904109589048</v>
      </c>
      <c r="G47" s="142">
        <f>D47/365*7/37</f>
        <v>22.583487597186227</v>
      </c>
      <c r="H47" s="134">
        <v>0</v>
      </c>
      <c r="I47" s="143">
        <v>43570</v>
      </c>
    </row>
    <row r="48" spans="1:9" s="128" customFormat="1" ht="15.75">
      <c r="A48" s="125"/>
      <c r="B48" s="124"/>
      <c r="C48" s="144">
        <v>40</v>
      </c>
      <c r="D48" s="145">
        <v>44624</v>
      </c>
      <c r="E48" s="136">
        <f>D48/12</f>
        <v>3718.6666666666665</v>
      </c>
      <c r="F48" s="136">
        <f>D48/365*7</f>
        <v>855.80273972602743</v>
      </c>
      <c r="G48" s="142">
        <f>D48/365*7/37</f>
        <v>23.12980377637912</v>
      </c>
      <c r="H48" s="134">
        <v>0</v>
      </c>
      <c r="I48" s="145">
        <v>44624</v>
      </c>
    </row>
    <row r="49" spans="1:9" s="128" customFormat="1" ht="15.75">
      <c r="A49" s="125"/>
      <c r="B49" s="124"/>
      <c r="C49" s="144">
        <v>41</v>
      </c>
      <c r="D49" s="143">
        <v>45648</v>
      </c>
      <c r="E49" s="136">
        <f>D49/12</f>
        <v>3804</v>
      </c>
      <c r="F49" s="136">
        <f>D49/365*7</f>
        <v>875.44109589041102</v>
      </c>
      <c r="G49" s="142">
        <f>D49/365*7/37</f>
        <v>23.660570159200297</v>
      </c>
      <c r="H49" s="134">
        <v>1.7190999999999999</v>
      </c>
      <c r="I49" s="143">
        <v>45648</v>
      </c>
    </row>
    <row r="50" spans="1:9" s="128" customFormat="1" ht="15.75">
      <c r="A50" s="125" t="s">
        <v>424</v>
      </c>
      <c r="B50" s="124"/>
      <c r="C50" s="144">
        <v>40</v>
      </c>
      <c r="D50" s="145">
        <v>44624</v>
      </c>
      <c r="E50" s="136">
        <f>D50/12</f>
        <v>3718.6666666666665</v>
      </c>
      <c r="F50" s="136">
        <f>D50/365*7</f>
        <v>855.80273972602743</v>
      </c>
      <c r="G50" s="142">
        <f>D50/365*7/37</f>
        <v>23.12980377637912</v>
      </c>
      <c r="H50" s="134">
        <v>0</v>
      </c>
      <c r="I50" s="145">
        <v>44624</v>
      </c>
    </row>
    <row r="51" spans="1:9" s="128" customFormat="1" ht="15.75">
      <c r="A51" s="125"/>
      <c r="B51" s="124"/>
      <c r="C51" s="144">
        <v>41</v>
      </c>
      <c r="D51" s="145">
        <v>45648</v>
      </c>
      <c r="E51" s="136">
        <f>D51/12</f>
        <v>3804</v>
      </c>
      <c r="F51" s="136">
        <f>D51/365*7</f>
        <v>875.44109589041102</v>
      </c>
      <c r="G51" s="142">
        <f>D51/365*7/37</f>
        <v>23.660570159200297</v>
      </c>
      <c r="H51" s="134">
        <v>1</v>
      </c>
      <c r="I51" s="145">
        <v>45648</v>
      </c>
    </row>
    <row r="52" spans="1:9" s="128" customFormat="1" ht="15.75">
      <c r="A52" s="125"/>
      <c r="B52" s="124"/>
      <c r="C52" s="144">
        <v>42</v>
      </c>
      <c r="D52" s="143">
        <v>46662</v>
      </c>
      <c r="E52" s="136">
        <f>D52/12</f>
        <v>3888.5</v>
      </c>
      <c r="F52" s="136">
        <f>D52/365*7</f>
        <v>894.88767123287664</v>
      </c>
      <c r="G52" s="142">
        <f>D52/365*7/37</f>
        <v>24.186153276564234</v>
      </c>
      <c r="H52" s="134">
        <v>0</v>
      </c>
      <c r="I52" s="143">
        <v>46662</v>
      </c>
    </row>
    <row r="53" spans="1:9" s="128" customFormat="1" ht="16.5" thickBot="1">
      <c r="A53" s="121"/>
      <c r="B53" s="120"/>
      <c r="C53" s="141">
        <v>43</v>
      </c>
      <c r="D53" s="140">
        <v>47665</v>
      </c>
      <c r="E53" s="131">
        <f>D53/12</f>
        <v>3972.0833333333335</v>
      </c>
      <c r="F53" s="131">
        <f>D53/365*7</f>
        <v>914.1232876712329</v>
      </c>
      <c r="G53" s="139">
        <f>D53/365*7/37</f>
        <v>24.706034801925213</v>
      </c>
      <c r="H53" s="129">
        <v>1.8108</v>
      </c>
      <c r="I53" s="140">
        <v>47665</v>
      </c>
    </row>
    <row r="54" spans="1:9" s="128" customFormat="1" ht="15.75">
      <c r="A54" s="127" t="s">
        <v>423</v>
      </c>
      <c r="B54" s="126"/>
      <c r="C54" s="110">
        <v>1</v>
      </c>
      <c r="D54" s="109">
        <v>46657</v>
      </c>
      <c r="E54" s="108">
        <f>D54/12</f>
        <v>3888.0833333333335</v>
      </c>
      <c r="F54" s="107">
        <f>D54/365*7</f>
        <v>894.79178082191777</v>
      </c>
      <c r="G54" s="106">
        <f>D54/365*7/37</f>
        <v>24.183561643835617</v>
      </c>
      <c r="H54" s="105">
        <v>0</v>
      </c>
      <c r="I54" s="109">
        <v>46657</v>
      </c>
    </row>
    <row r="55" spans="1:9" s="128" customFormat="1" ht="15.75">
      <c r="A55" s="125"/>
      <c r="B55" s="124"/>
      <c r="C55" s="123">
        <v>2</v>
      </c>
      <c r="D55" s="122">
        <v>47644</v>
      </c>
      <c r="E55" s="108">
        <f>D55/12</f>
        <v>3970.3333333333335</v>
      </c>
      <c r="F55" s="107">
        <f>D55/365*7</f>
        <v>913.72054794520545</v>
      </c>
      <c r="G55" s="106">
        <f>D55/365*7/37</f>
        <v>24.695149944465012</v>
      </c>
      <c r="H55" s="105">
        <v>0</v>
      </c>
      <c r="I55" s="122">
        <v>47644</v>
      </c>
    </row>
    <row r="56" spans="1:9" s="128" customFormat="1" ht="15.75">
      <c r="A56" s="125"/>
      <c r="B56" s="124"/>
      <c r="C56" s="123">
        <v>3</v>
      </c>
      <c r="D56" s="122">
        <v>48646</v>
      </c>
      <c r="E56" s="108">
        <f>D56/12</f>
        <v>4053.8333333333335</v>
      </c>
      <c r="F56" s="107">
        <f>D56/365*7</f>
        <v>932.93698630136987</v>
      </c>
      <c r="G56" s="106">
        <f>D56/365*7/37</f>
        <v>25.214513143280268</v>
      </c>
      <c r="H56" s="105">
        <v>0</v>
      </c>
      <c r="I56" s="122">
        <v>48646</v>
      </c>
    </row>
    <row r="57" spans="1:9" s="128" customFormat="1" ht="15.75">
      <c r="A57" s="125"/>
      <c r="B57" s="124"/>
      <c r="C57" s="123">
        <v>4</v>
      </c>
      <c r="D57" s="122">
        <v>49527</v>
      </c>
      <c r="E57" s="108">
        <f>D57/12</f>
        <v>4127.25</v>
      </c>
      <c r="F57" s="107">
        <f>D57/365*7</f>
        <v>949.8328767123287</v>
      </c>
      <c r="G57" s="106">
        <f>D57/365*7/37</f>
        <v>25.671158830062939</v>
      </c>
      <c r="H57" s="105">
        <v>0</v>
      </c>
      <c r="I57" s="122">
        <v>49527</v>
      </c>
    </row>
    <row r="58" spans="1:9" s="128" customFormat="1" ht="15.75">
      <c r="A58" s="125"/>
      <c r="B58" s="124"/>
      <c r="C58" s="123">
        <v>5</v>
      </c>
      <c r="D58" s="122">
        <v>50422</v>
      </c>
      <c r="E58" s="108">
        <f>D58/12</f>
        <v>4201.833333333333</v>
      </c>
      <c r="F58" s="107">
        <f>D58/365*7</f>
        <v>966.99726027397264</v>
      </c>
      <c r="G58" s="106">
        <f>D58/365*7/37</f>
        <v>26.135061088485749</v>
      </c>
      <c r="H58" s="105">
        <v>0</v>
      </c>
      <c r="I58" s="122">
        <v>50422</v>
      </c>
    </row>
    <row r="59" spans="1:9" s="128" customFormat="1" ht="15.75">
      <c r="A59" s="125" t="s">
        <v>422</v>
      </c>
      <c r="B59" s="124"/>
      <c r="C59" s="123">
        <v>1</v>
      </c>
      <c r="D59" s="138">
        <v>49658</v>
      </c>
      <c r="E59" s="137">
        <f>D59/12</f>
        <v>4138.166666666667</v>
      </c>
      <c r="F59" s="136">
        <f>D59/365*7</f>
        <v>952.34520547945203</v>
      </c>
      <c r="G59" s="135">
        <f>D59/365*7/37</f>
        <v>25.739059607552758</v>
      </c>
      <c r="H59" s="134">
        <v>0</v>
      </c>
      <c r="I59" s="138">
        <v>49658</v>
      </c>
    </row>
    <row r="60" spans="1:9" s="128" customFormat="1" ht="15.75">
      <c r="A60" s="125"/>
      <c r="B60" s="124"/>
      <c r="C60" s="123">
        <v>2</v>
      </c>
      <c r="D60" s="138">
        <v>50534</v>
      </c>
      <c r="E60" s="137">
        <f>D60/12</f>
        <v>4211.166666666667</v>
      </c>
      <c r="F60" s="136">
        <f>D60/365*7</f>
        <v>969.14520547945199</v>
      </c>
      <c r="G60" s="135">
        <f>D60/365*7/37</f>
        <v>26.193113661606809</v>
      </c>
      <c r="H60" s="134">
        <v>0</v>
      </c>
      <c r="I60" s="138">
        <v>50534</v>
      </c>
    </row>
    <row r="61" spans="1:9" s="128" customFormat="1" ht="15.75">
      <c r="A61" s="125"/>
      <c r="B61" s="124"/>
      <c r="C61" s="123">
        <v>3</v>
      </c>
      <c r="D61" s="138">
        <v>51436</v>
      </c>
      <c r="E61" s="137">
        <f>D61/12</f>
        <v>4286.333333333333</v>
      </c>
      <c r="F61" s="136">
        <f>D61/365*7</f>
        <v>986.44383561643826</v>
      </c>
      <c r="G61" s="135">
        <f>D61/365*7/37</f>
        <v>26.660644205849682</v>
      </c>
      <c r="H61" s="134">
        <v>1</v>
      </c>
      <c r="I61" s="138">
        <v>51436</v>
      </c>
    </row>
    <row r="62" spans="1:9" s="128" customFormat="1" ht="15.75">
      <c r="A62" s="125"/>
      <c r="B62" s="124"/>
      <c r="C62" s="123">
        <v>4</v>
      </c>
      <c r="D62" s="138">
        <v>52332</v>
      </c>
      <c r="E62" s="137">
        <f>D62/12</f>
        <v>4361</v>
      </c>
      <c r="F62" s="136">
        <f>D62/365*7</f>
        <v>1003.6273972602739</v>
      </c>
      <c r="G62" s="135">
        <f>D62/365*7/37</f>
        <v>27.125064790818215</v>
      </c>
      <c r="H62" s="134">
        <v>1</v>
      </c>
      <c r="I62" s="138">
        <v>52332</v>
      </c>
    </row>
    <row r="63" spans="1:9" s="128" customFormat="1" ht="15.75">
      <c r="A63" s="125"/>
      <c r="B63" s="124"/>
      <c r="C63" s="123">
        <v>5</v>
      </c>
      <c r="D63" s="138">
        <v>53217</v>
      </c>
      <c r="E63" s="137">
        <f>D63/12</f>
        <v>4434.75</v>
      </c>
      <c r="F63" s="136">
        <f>D63/365*7</f>
        <v>1020.6000000000001</v>
      </c>
      <c r="G63" s="135">
        <f>D63/365*7/37</f>
        <v>27.583783783783787</v>
      </c>
      <c r="H63" s="134">
        <v>1</v>
      </c>
      <c r="I63" s="138">
        <v>53217</v>
      </c>
    </row>
    <row r="64" spans="1:9" s="128" customFormat="1" ht="15.75">
      <c r="A64" s="125" t="s">
        <v>421</v>
      </c>
      <c r="B64" s="124"/>
      <c r="C64" s="123">
        <v>1</v>
      </c>
      <c r="D64" s="138">
        <v>52556</v>
      </c>
      <c r="E64" s="137">
        <f>D64/12</f>
        <v>4379.666666666667</v>
      </c>
      <c r="F64" s="136">
        <f>D64/365*7</f>
        <v>1007.9232876712329</v>
      </c>
      <c r="G64" s="135">
        <f>D64/365*7/37</f>
        <v>27.241169937060349</v>
      </c>
      <c r="H64" s="134">
        <v>1.2161999999999999</v>
      </c>
      <c r="I64" s="138">
        <v>52556</v>
      </c>
    </row>
    <row r="65" spans="1:9" s="128" customFormat="1" ht="15.75">
      <c r="A65" s="125"/>
      <c r="B65" s="124"/>
      <c r="C65" s="123">
        <v>2</v>
      </c>
      <c r="D65" s="138">
        <v>53449</v>
      </c>
      <c r="E65" s="137">
        <f>D65/12</f>
        <v>4454.083333333333</v>
      </c>
      <c r="F65" s="136">
        <f>D65/365*7</f>
        <v>1025.0493150684931</v>
      </c>
      <c r="G65" s="135">
        <f>D65/365*7/37</f>
        <v>27.704035542391704</v>
      </c>
      <c r="H65" s="134">
        <v>0</v>
      </c>
      <c r="I65" s="138">
        <v>53449</v>
      </c>
    </row>
    <row r="66" spans="1:9" s="128" customFormat="1" ht="15.75">
      <c r="A66" s="125"/>
      <c r="B66" s="124"/>
      <c r="C66" s="123">
        <v>3</v>
      </c>
      <c r="D66" s="138">
        <v>54355</v>
      </c>
      <c r="E66" s="137">
        <f>D66/12</f>
        <v>4529.583333333333</v>
      </c>
      <c r="F66" s="136">
        <f>D66/365*7</f>
        <v>1042.4246575342465</v>
      </c>
      <c r="G66" s="135">
        <f>D66/365*7/37</f>
        <v>28.173639392817474</v>
      </c>
      <c r="H66" s="134">
        <v>0</v>
      </c>
      <c r="I66" s="138">
        <v>54355</v>
      </c>
    </row>
    <row r="67" spans="1:9" s="128" customFormat="1" ht="15.75">
      <c r="A67" s="125"/>
      <c r="B67" s="124"/>
      <c r="C67" s="123">
        <v>4</v>
      </c>
      <c r="D67" s="138">
        <v>55170</v>
      </c>
      <c r="E67" s="137">
        <f>D67/12</f>
        <v>4597.5</v>
      </c>
      <c r="F67" s="136">
        <f>D67/365*7</f>
        <v>1058.0547945205478</v>
      </c>
      <c r="G67" s="135">
        <f>D67/365*7/37</f>
        <v>28.596075527582375</v>
      </c>
      <c r="H67" s="134">
        <v>0</v>
      </c>
      <c r="I67" s="138">
        <v>55170</v>
      </c>
    </row>
    <row r="68" spans="1:9" s="128" customFormat="1" ht="15.75">
      <c r="A68" s="125"/>
      <c r="B68" s="124"/>
      <c r="C68" s="123">
        <v>5</v>
      </c>
      <c r="D68" s="138">
        <v>56126</v>
      </c>
      <c r="E68" s="137">
        <f>D68/12</f>
        <v>4677.166666666667</v>
      </c>
      <c r="F68" s="136">
        <f>D68/365*7</f>
        <v>1076.3890410958904</v>
      </c>
      <c r="G68" s="135">
        <f>D68/365*7/37</f>
        <v>29.091595705294335</v>
      </c>
      <c r="H68" s="134">
        <v>1</v>
      </c>
      <c r="I68" s="138">
        <v>56126</v>
      </c>
    </row>
    <row r="69" spans="1:9" s="128" customFormat="1" ht="15.75">
      <c r="A69" s="125" t="s">
        <v>420</v>
      </c>
      <c r="B69" s="124"/>
      <c r="C69" s="123">
        <v>1</v>
      </c>
      <c r="D69" s="138">
        <v>57248</v>
      </c>
      <c r="E69" s="137">
        <f>D69/12</f>
        <v>4770.666666666667</v>
      </c>
      <c r="F69" s="136">
        <f>D69/365*7</f>
        <v>1097.9068493150685</v>
      </c>
      <c r="G69" s="135">
        <f>D69/365*7/37</f>
        <v>29.673158089596445</v>
      </c>
      <c r="H69" s="134">
        <v>0</v>
      </c>
      <c r="I69" s="138">
        <v>57248</v>
      </c>
    </row>
    <row r="70" spans="1:9" s="128" customFormat="1" ht="15.75">
      <c r="A70" s="125"/>
      <c r="B70" s="124"/>
      <c r="C70" s="123">
        <v>2</v>
      </c>
      <c r="D70" s="138">
        <v>59682</v>
      </c>
      <c r="E70" s="137">
        <f>D70/12</f>
        <v>4973.5</v>
      </c>
      <c r="F70" s="136">
        <f>D70/365*7</f>
        <v>1144.5863013698629</v>
      </c>
      <c r="G70" s="135">
        <f>D70/365*7/37</f>
        <v>30.934764901888187</v>
      </c>
      <c r="H70" s="134">
        <v>0</v>
      </c>
      <c r="I70" s="138">
        <v>59682</v>
      </c>
    </row>
    <row r="71" spans="1:9" s="128" customFormat="1" ht="15.75">
      <c r="A71" s="125"/>
      <c r="B71" s="124"/>
      <c r="C71" s="123">
        <v>3</v>
      </c>
      <c r="D71" s="138">
        <v>62237</v>
      </c>
      <c r="E71" s="137">
        <f>D71/12</f>
        <v>5186.416666666667</v>
      </c>
      <c r="F71" s="136">
        <f>D71/365*7</f>
        <v>1193.5863013698629</v>
      </c>
      <c r="G71" s="135">
        <f>D71/365*7/37</f>
        <v>32.25908922621251</v>
      </c>
      <c r="H71" s="134">
        <v>0</v>
      </c>
      <c r="I71" s="138">
        <v>62237</v>
      </c>
    </row>
    <row r="72" spans="1:9" s="128" customFormat="1" ht="15.75">
      <c r="A72" s="125"/>
      <c r="B72" s="124"/>
      <c r="C72" s="123">
        <v>4</v>
      </c>
      <c r="D72" s="138">
        <v>64556</v>
      </c>
      <c r="E72" s="137">
        <f>D72/12</f>
        <v>5379.666666666667</v>
      </c>
      <c r="F72" s="136">
        <f>D72/365*7</f>
        <v>1238.0602739726028</v>
      </c>
      <c r="G72" s="135">
        <f>D72/365*7/37</f>
        <v>33.461088485746018</v>
      </c>
      <c r="H72" s="134">
        <v>0</v>
      </c>
      <c r="I72" s="138">
        <v>64556</v>
      </c>
    </row>
    <row r="73" spans="1:9" s="128" customFormat="1" ht="15.75">
      <c r="A73" s="125"/>
      <c r="B73" s="124"/>
      <c r="C73" s="123">
        <v>5</v>
      </c>
      <c r="D73" s="138">
        <v>66991</v>
      </c>
      <c r="E73" s="137">
        <f>D73/12</f>
        <v>5582.583333333333</v>
      </c>
      <c r="F73" s="136">
        <f>D73/365*7</f>
        <v>1284.7589041095891</v>
      </c>
      <c r="G73" s="135">
        <f>D73/365*7/37</f>
        <v>34.723213624583494</v>
      </c>
      <c r="H73" s="134">
        <v>0</v>
      </c>
      <c r="I73" s="138">
        <v>66991</v>
      </c>
    </row>
    <row r="74" spans="1:9" s="128" customFormat="1" ht="15.75">
      <c r="A74" s="125" t="s">
        <v>419</v>
      </c>
      <c r="B74" s="124"/>
      <c r="C74" s="123">
        <v>1</v>
      </c>
      <c r="D74" s="138">
        <v>68209</v>
      </c>
      <c r="E74" s="137">
        <f>D74/12</f>
        <v>5684.083333333333</v>
      </c>
      <c r="F74" s="136">
        <f>D74/365*7</f>
        <v>1308.117808219178</v>
      </c>
      <c r="G74" s="135">
        <f>D74/365*7/37</f>
        <v>35.354535357275083</v>
      </c>
      <c r="H74" s="134">
        <v>0</v>
      </c>
      <c r="I74" s="138">
        <v>68209</v>
      </c>
    </row>
    <row r="75" spans="1:9" s="128" customFormat="1" ht="15.75">
      <c r="A75" s="125"/>
      <c r="B75" s="124"/>
      <c r="C75" s="123">
        <v>2</v>
      </c>
      <c r="D75" s="138">
        <v>70646</v>
      </c>
      <c r="E75" s="137">
        <f>D75/12</f>
        <v>5887.166666666667</v>
      </c>
      <c r="F75" s="136">
        <f>D75/365*7</f>
        <v>1354.854794520548</v>
      </c>
      <c r="G75" s="135">
        <f>D75/365*7/37</f>
        <v>36.617697149203998</v>
      </c>
      <c r="H75" s="134">
        <v>0</v>
      </c>
      <c r="I75" s="138">
        <v>70646</v>
      </c>
    </row>
    <row r="76" spans="1:9" s="128" customFormat="1" ht="15.75">
      <c r="A76" s="125"/>
      <c r="B76" s="124"/>
      <c r="C76" s="123">
        <v>3</v>
      </c>
      <c r="D76" s="138">
        <v>73082</v>
      </c>
      <c r="E76" s="137">
        <f>D76/12</f>
        <v>6090.166666666667</v>
      </c>
      <c r="F76" s="136">
        <f>D76/365*7</f>
        <v>1401.5726027397261</v>
      </c>
      <c r="G76" s="135">
        <f>D76/365*7/37</f>
        <v>37.88034061458719</v>
      </c>
      <c r="H76" s="134">
        <v>0</v>
      </c>
      <c r="I76" s="138">
        <v>73082</v>
      </c>
    </row>
    <row r="77" spans="1:9" s="128" customFormat="1" ht="15.75">
      <c r="A77" s="125"/>
      <c r="B77" s="124"/>
      <c r="C77" s="123">
        <v>4</v>
      </c>
      <c r="D77" s="138">
        <v>75517</v>
      </c>
      <c r="E77" s="137">
        <f>D77/12</f>
        <v>6293.083333333333</v>
      </c>
      <c r="F77" s="136">
        <f>D77/365*7</f>
        <v>1448.2712328767125</v>
      </c>
      <c r="G77" s="135">
        <f>D77/365*7/37</f>
        <v>39.142465753424659</v>
      </c>
      <c r="H77" s="134">
        <v>0</v>
      </c>
      <c r="I77" s="138">
        <v>75517</v>
      </c>
    </row>
    <row r="78" spans="1:9" s="128" customFormat="1" ht="16.5" thickBot="1">
      <c r="A78" s="121"/>
      <c r="B78" s="120"/>
      <c r="C78" s="102">
        <v>5</v>
      </c>
      <c r="D78" s="133">
        <v>77954</v>
      </c>
      <c r="E78" s="132">
        <f>D78/12</f>
        <v>6496.166666666667</v>
      </c>
      <c r="F78" s="131">
        <f>D78/365*7</f>
        <v>1495.0082191780821</v>
      </c>
      <c r="G78" s="130">
        <f>D78/365*7/37</f>
        <v>40.405627545353568</v>
      </c>
      <c r="H78" s="129">
        <v>0</v>
      </c>
      <c r="I78" s="133">
        <v>77954</v>
      </c>
    </row>
    <row r="79" spans="1:9" ht="15.75">
      <c r="A79" s="127" t="s">
        <v>106</v>
      </c>
      <c r="B79" s="126"/>
      <c r="C79" s="110" t="s">
        <v>418</v>
      </c>
      <c r="D79" s="109">
        <v>18328.214285714286</v>
      </c>
      <c r="E79" s="108">
        <f>D79/12</f>
        <v>1527.3511904761906</v>
      </c>
      <c r="F79" s="107">
        <f>D79/365*7</f>
        <v>351.5</v>
      </c>
      <c r="G79" s="106">
        <f>D79/365*7/37</f>
        <v>9.5</v>
      </c>
      <c r="H79" s="105">
        <v>4.6602000000000006</v>
      </c>
      <c r="I79" s="109">
        <v>18328.214285714286</v>
      </c>
    </row>
    <row r="80" spans="1:9" ht="15.75">
      <c r="A80" s="125"/>
      <c r="B80" s="124"/>
      <c r="C80" s="123" t="s">
        <v>417</v>
      </c>
      <c r="D80" s="122">
        <v>17710.842857142856</v>
      </c>
      <c r="E80" s="108">
        <f>D80/12</f>
        <v>1475.9035714285712</v>
      </c>
      <c r="F80" s="107">
        <f>D80/365*7</f>
        <v>339.65999999999997</v>
      </c>
      <c r="G80" s="106">
        <f>D80/365*7/37</f>
        <v>9.18</v>
      </c>
      <c r="H80" s="105">
        <v>8.0078000000000014</v>
      </c>
      <c r="I80" s="122">
        <v>17710.842857142856</v>
      </c>
    </row>
    <row r="81" spans="1:9" ht="15.75">
      <c r="A81" s="125"/>
      <c r="B81" s="124"/>
      <c r="C81" s="123" t="s">
        <v>416</v>
      </c>
      <c r="D81" s="122">
        <v>13177.021428571428</v>
      </c>
      <c r="E81" s="108">
        <f>D81/12</f>
        <v>1098.0851190476189</v>
      </c>
      <c r="F81" s="107">
        <f>D81/365*7</f>
        <v>252.70999999999998</v>
      </c>
      <c r="G81" s="106">
        <f>D81/365*7/37</f>
        <v>6.8299999999999992</v>
      </c>
      <c r="H81" s="105">
        <v>5.7052000000000005</v>
      </c>
      <c r="I81" s="122">
        <v>13177.021428571428</v>
      </c>
    </row>
    <row r="82" spans="1:9" ht="15.75">
      <c r="A82" s="125"/>
      <c r="B82" s="124"/>
      <c r="C82" s="123" t="s">
        <v>415</v>
      </c>
      <c r="D82" s="122">
        <v>9279.8642857142859</v>
      </c>
      <c r="E82" s="108">
        <f>D82/12</f>
        <v>773.32202380952378</v>
      </c>
      <c r="F82" s="107">
        <f>D82/365*7</f>
        <v>177.97000000000003</v>
      </c>
      <c r="G82" s="106">
        <f>D82/365*7/37</f>
        <v>4.8100000000000005</v>
      </c>
      <c r="H82" s="105">
        <v>0.83400000000000007</v>
      </c>
      <c r="I82" s="122">
        <v>9279.8642857142859</v>
      </c>
    </row>
    <row r="83" spans="1:9" ht="16.5" thickBot="1">
      <c r="A83" s="121"/>
      <c r="B83" s="120"/>
      <c r="C83" s="102" t="s">
        <v>414</v>
      </c>
      <c r="D83" s="101">
        <v>9279.8642857142859</v>
      </c>
      <c r="E83" s="100">
        <f>D83/12</f>
        <v>773.32202380952378</v>
      </c>
      <c r="F83" s="99">
        <f>D83/365*7</f>
        <v>177.97000000000003</v>
      </c>
      <c r="G83" s="98">
        <f>D83/365*7/37</f>
        <v>4.8100000000000005</v>
      </c>
      <c r="H83" s="97">
        <v>15.9442</v>
      </c>
      <c r="I83" s="101">
        <v>9279.8642857142859</v>
      </c>
    </row>
    <row r="84" spans="1:9" ht="15.75" customHeight="1">
      <c r="A84" s="112" t="s">
        <v>407</v>
      </c>
      <c r="B84" s="111"/>
      <c r="C84" s="110">
        <v>1</v>
      </c>
      <c r="D84" s="109">
        <v>19000</v>
      </c>
      <c r="E84" s="108">
        <f>D84/12</f>
        <v>1583.3333333333333</v>
      </c>
      <c r="F84" s="107">
        <f>D84/365*7</f>
        <v>364.38356164383561</v>
      </c>
      <c r="G84" s="106">
        <f>D84/365*7/37</f>
        <v>9.8482043687523131</v>
      </c>
      <c r="H84" s="105">
        <v>4.8918999999999997</v>
      </c>
      <c r="I84" s="109">
        <v>19000</v>
      </c>
    </row>
    <row r="85" spans="1:9" ht="16.5" thickBot="1">
      <c r="A85" s="104"/>
      <c r="B85" s="103"/>
      <c r="C85" s="102">
        <v>2</v>
      </c>
      <c r="D85" s="101">
        <v>21000</v>
      </c>
      <c r="E85" s="100">
        <f>D85/12</f>
        <v>1750</v>
      </c>
      <c r="F85" s="99">
        <f>D85/365*7</f>
        <v>402.73972602739724</v>
      </c>
      <c r="G85" s="98">
        <f>D85/365*7/37</f>
        <v>10.884857460199925</v>
      </c>
      <c r="H85" s="97">
        <v>7.9322999999999997</v>
      </c>
      <c r="I85" s="101">
        <v>21000</v>
      </c>
    </row>
  </sheetData>
  <mergeCells count="21">
    <mergeCell ref="B4:B5"/>
    <mergeCell ref="A5:A7"/>
    <mergeCell ref="B7:B12"/>
    <mergeCell ref="A12:A18"/>
    <mergeCell ref="B18:B23"/>
    <mergeCell ref="A84:B85"/>
    <mergeCell ref="A79:B83"/>
    <mergeCell ref="A1:B1"/>
    <mergeCell ref="A42:B45"/>
    <mergeCell ref="A46:B49"/>
    <mergeCell ref="A50:B53"/>
    <mergeCell ref="A24:B26"/>
    <mergeCell ref="A27:B29"/>
    <mergeCell ref="A30:B33"/>
    <mergeCell ref="A34:B37"/>
    <mergeCell ref="A38:B41"/>
    <mergeCell ref="A54:B58"/>
    <mergeCell ref="A59:B63"/>
    <mergeCell ref="A64:B68"/>
    <mergeCell ref="A69:B73"/>
    <mergeCell ref="A74:B78"/>
  </mergeCells>
  <pageMargins left="0.7" right="0.7" top="0.75" bottom="0.75" header="0.3" footer="0.3"/>
  <pageSetup paperSize="9" scale="78" fitToHeight="0" orientation="portrait" r:id="rId1"/>
  <headerFooter>
    <oddHeader>&amp;L&amp;G</oddHeader>
    <oddFooter>&amp;F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A7CA-6221-4A9D-99C6-35661D2033C8}">
  <sheetPr>
    <pageSetUpPr fitToPage="1"/>
  </sheetPr>
  <dimension ref="A1:G54"/>
  <sheetViews>
    <sheetView workbookViewId="0"/>
  </sheetViews>
  <sheetFormatPr defaultColWidth="9.140625" defaultRowHeight="15"/>
  <sheetData>
    <row r="1" spans="1:2">
      <c r="A1" t="s">
        <v>90</v>
      </c>
      <c r="B1" t="s">
        <v>379</v>
      </c>
    </row>
    <row r="2" spans="1:2">
      <c r="A2">
        <v>12.27</v>
      </c>
      <c r="B2">
        <v>18333</v>
      </c>
    </row>
    <row r="3" spans="1:2">
      <c r="A3">
        <v>6.65</v>
      </c>
      <c r="B3">
        <v>18516.518418750002</v>
      </c>
    </row>
    <row r="4" spans="1:2">
      <c r="A4">
        <v>118.35</v>
      </c>
      <c r="B4">
        <v>18886.618781250003</v>
      </c>
    </row>
    <row r="5" spans="1:2">
      <c r="A5">
        <v>189.28</v>
      </c>
      <c r="B5">
        <v>19264.037512499999</v>
      </c>
    </row>
    <row r="6" spans="1:2">
      <c r="A6">
        <v>32.36</v>
      </c>
      <c r="B6">
        <v>19649.820093750001</v>
      </c>
    </row>
    <row r="7" spans="1:2">
      <c r="A7">
        <v>242.66</v>
      </c>
      <c r="B7">
        <v>20042.921043750001</v>
      </c>
    </row>
    <row r="8" spans="1:2">
      <c r="A8">
        <v>94.06</v>
      </c>
      <c r="B8">
        <v>20443.340362499999</v>
      </c>
    </row>
    <row r="9" spans="1:2">
      <c r="A9">
        <v>71.78</v>
      </c>
      <c r="B9">
        <v>20852.123531249999</v>
      </c>
    </row>
    <row r="10" spans="1:2">
      <c r="A10">
        <v>79.39</v>
      </c>
      <c r="B10">
        <v>21269.270549999997</v>
      </c>
    </row>
    <row r="11" spans="1:2">
      <c r="A11">
        <v>0</v>
      </c>
      <c r="B11">
        <v>21694.781418750001</v>
      </c>
    </row>
    <row r="12" spans="1:2">
      <c r="A12">
        <v>569.77</v>
      </c>
      <c r="B12">
        <v>22128.656137499998</v>
      </c>
    </row>
    <row r="13" spans="1:2">
      <c r="A13">
        <v>34.799999999999997</v>
      </c>
      <c r="B13">
        <v>22570.894706249997</v>
      </c>
    </row>
    <row r="14" spans="1:2">
      <c r="A14">
        <v>0</v>
      </c>
      <c r="B14">
        <v>23022.542606250001</v>
      </c>
    </row>
    <row r="15" spans="1:2">
      <c r="A15">
        <v>36.03</v>
      </c>
      <c r="B15">
        <v>23483.599837500002</v>
      </c>
    </row>
    <row r="16" spans="1:2">
      <c r="A16">
        <v>33.42</v>
      </c>
      <c r="B16">
        <v>23953.02091875</v>
      </c>
    </row>
    <row r="17" spans="1:2">
      <c r="A17">
        <v>0</v>
      </c>
      <c r="B17">
        <v>24431.85133125</v>
      </c>
    </row>
    <row r="18" spans="1:2">
      <c r="A18">
        <v>377.31</v>
      </c>
      <c r="B18">
        <v>24920.091075</v>
      </c>
    </row>
    <row r="19" spans="1:2">
      <c r="A19">
        <v>0</v>
      </c>
      <c r="B19">
        <v>25418.785631249997</v>
      </c>
    </row>
    <row r="20" spans="1:2">
      <c r="A20">
        <v>42.81</v>
      </c>
      <c r="B20">
        <v>25926.889518749998</v>
      </c>
    </row>
    <row r="21" spans="1:2">
      <c r="A21">
        <v>28.36</v>
      </c>
      <c r="B21">
        <v>26445.44821875</v>
      </c>
    </row>
    <row r="22" spans="1:2">
      <c r="A22">
        <v>0</v>
      </c>
      <c r="B22">
        <v>26974.461731250001</v>
      </c>
    </row>
    <row r="23" spans="1:2">
      <c r="A23">
        <v>29.09</v>
      </c>
      <c r="B23">
        <v>27513.930056250003</v>
      </c>
    </row>
    <row r="24" spans="1:2">
      <c r="A24">
        <v>352.25</v>
      </c>
      <c r="B24">
        <v>28226.948268749999</v>
      </c>
    </row>
    <row r="25" spans="1:2">
      <c r="A25">
        <v>8.42</v>
      </c>
      <c r="B25">
        <v>29174.154281250001</v>
      </c>
    </row>
    <row r="26" spans="1:2">
      <c r="A26">
        <v>9.01</v>
      </c>
      <c r="B26">
        <v>30094.17778125</v>
      </c>
    </row>
    <row r="27" spans="1:2">
      <c r="A27">
        <v>12.55</v>
      </c>
      <c r="B27">
        <v>30983.882325000002</v>
      </c>
    </row>
    <row r="28" spans="1:2">
      <c r="A28">
        <v>120.96</v>
      </c>
      <c r="B28">
        <v>31894.496493750001</v>
      </c>
    </row>
    <row r="29" spans="1:2">
      <c r="A29">
        <v>3.95</v>
      </c>
      <c r="B29">
        <v>32797.792293749997</v>
      </c>
    </row>
    <row r="30" spans="1:2">
      <c r="A30">
        <v>4.88</v>
      </c>
      <c r="B30">
        <v>33485.718956249999</v>
      </c>
    </row>
    <row r="31" spans="1:2">
      <c r="A31">
        <v>6.81</v>
      </c>
      <c r="B31">
        <v>34373.332537499999</v>
      </c>
    </row>
    <row r="32" spans="1:2">
      <c r="A32">
        <v>43.42</v>
      </c>
      <c r="B32">
        <v>35336.220768750005</v>
      </c>
    </row>
    <row r="33" spans="1:2">
      <c r="A33">
        <v>3</v>
      </c>
      <c r="B33">
        <v>36370.201724999999</v>
      </c>
    </row>
    <row r="34" spans="1:2">
      <c r="A34">
        <v>2</v>
      </c>
      <c r="B34">
        <v>37568.323237500001</v>
      </c>
    </row>
    <row r="35" spans="1:2">
      <c r="A35">
        <v>4</v>
      </c>
      <c r="B35">
        <v>38553.166574999996</v>
      </c>
    </row>
    <row r="36" spans="1:2">
      <c r="A36">
        <v>20.09</v>
      </c>
      <c r="B36">
        <v>39570.419831250001</v>
      </c>
    </row>
    <row r="37" spans="1:2">
      <c r="A37">
        <v>0</v>
      </c>
      <c r="B37">
        <v>40578.263756249995</v>
      </c>
    </row>
    <row r="38" spans="1:2">
      <c r="A38">
        <v>0</v>
      </c>
      <c r="B38">
        <v>41591.335087499996</v>
      </c>
    </row>
    <row r="39" spans="1:2">
      <c r="A39">
        <v>0</v>
      </c>
      <c r="B39">
        <v>42613.815750000002</v>
      </c>
    </row>
    <row r="40" spans="1:2">
      <c r="A40">
        <v>1.89</v>
      </c>
      <c r="B40">
        <v>43570.431093749998</v>
      </c>
    </row>
    <row r="41" spans="1:2">
      <c r="A41">
        <v>1</v>
      </c>
      <c r="B41">
        <v>44624.276193750004</v>
      </c>
    </row>
    <row r="42" spans="1:2">
      <c r="A42">
        <v>1</v>
      </c>
      <c r="B42">
        <v>45647.802337500005</v>
      </c>
    </row>
    <row r="43" spans="1:2">
      <c r="A43">
        <v>2</v>
      </c>
      <c r="B43">
        <v>46661.919149999994</v>
      </c>
    </row>
    <row r="44" spans="1:2">
      <c r="A44">
        <v>0</v>
      </c>
      <c r="B44">
        <v>47664.535668750003</v>
      </c>
    </row>
    <row r="45" spans="1:2">
      <c r="A45">
        <v>0</v>
      </c>
      <c r="B45">
        <v>48680.743443749998</v>
      </c>
    </row>
    <row r="46" spans="1:2">
      <c r="A46">
        <v>0</v>
      </c>
      <c r="B46">
        <v>49700.087662499995</v>
      </c>
    </row>
    <row r="47" spans="1:2">
      <c r="A47">
        <v>0</v>
      </c>
      <c r="B47">
        <v>50730.932175000002</v>
      </c>
    </row>
    <row r="48" spans="1:2">
      <c r="A48">
        <v>0</v>
      </c>
      <c r="B48">
        <v>51772.231499999994</v>
      </c>
    </row>
    <row r="49" spans="1:2">
      <c r="A49">
        <v>0</v>
      </c>
      <c r="B49">
        <v>52814.576306249997</v>
      </c>
    </row>
    <row r="50" spans="1:2">
      <c r="A50">
        <v>0</v>
      </c>
      <c r="B50">
        <v>53854.830150000002</v>
      </c>
    </row>
    <row r="51" spans="1:2">
      <c r="A51">
        <v>1</v>
      </c>
      <c r="B51">
        <v>54901.356881250002</v>
      </c>
    </row>
    <row r="52" spans="1:2">
      <c r="A52">
        <v>0</v>
      </c>
      <c r="B52">
        <v>55941.610724999999</v>
      </c>
    </row>
    <row r="53" spans="1:2">
      <c r="A53">
        <v>0</v>
      </c>
      <c r="B53">
        <v>56989.182937500002</v>
      </c>
    </row>
    <row r="54" spans="1:2">
      <c r="A54">
        <v>0</v>
      </c>
      <c r="B54">
        <v>57831.840824999992</v>
      </c>
    </row>
  </sheetData>
  <pageMargins left="0.70866141732283472" right="0.70866141732283472" top="0.74803149606299213" bottom="0.74803149606299213" header="0.31496062992125984" footer="0.31496062992125984"/>
  <pageSetup paperSize="9" scale="81" fitToHeight="2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3FE2-C4B6-495F-91F6-B99E9386D756}">
  <dimension ref="A1:P62"/>
  <sheetViews>
    <sheetView workbookViewId="0"/>
  </sheetViews>
  <sheetFormatPr defaultRowHeight="15"/>
  <cols>
    <col min="1" max="1" width="13.5703125" bestFit="1" customWidth="1"/>
    <col min="2" max="2" width="10.42578125" bestFit="1" customWidth="1"/>
    <col min="3" max="3" width="10" bestFit="1" customWidth="1"/>
    <col min="5" max="5" width="15.7109375" customWidth="1"/>
    <col min="6" max="6" width="5.7109375" bestFit="1" customWidth="1"/>
    <col min="7" max="7" width="10.140625" bestFit="1" customWidth="1"/>
    <col min="8" max="8" width="14.28515625" bestFit="1" customWidth="1"/>
    <col min="9" max="9" width="7.42578125" bestFit="1" customWidth="1"/>
    <col min="10" max="10" width="14.28515625" bestFit="1" customWidth="1"/>
    <col min="16" max="16" width="10.140625" bestFit="1" customWidth="1"/>
  </cols>
  <sheetData>
    <row r="1" spans="1:16">
      <c r="A1" t="s">
        <v>323</v>
      </c>
      <c r="B1" t="s">
        <v>324</v>
      </c>
      <c r="C1" t="s">
        <v>90</v>
      </c>
      <c r="E1" s="77" t="s">
        <v>377</v>
      </c>
      <c r="F1" s="77"/>
      <c r="G1" s="77"/>
    </row>
    <row r="2" spans="1:16">
      <c r="A2" t="s">
        <v>325</v>
      </c>
      <c r="B2" t="s">
        <v>326</v>
      </c>
      <c r="C2">
        <v>17.758199999999999</v>
      </c>
      <c r="E2" s="78">
        <v>44287</v>
      </c>
      <c r="F2" s="78"/>
      <c r="G2" s="78"/>
      <c r="O2">
        <v>17.758199999999999</v>
      </c>
      <c r="P2" s="82">
        <v>18333</v>
      </c>
    </row>
    <row r="3" spans="1:16">
      <c r="B3" t="s">
        <v>327</v>
      </c>
      <c r="C3">
        <v>137.89509000000001</v>
      </c>
      <c r="E3" s="79" t="s">
        <v>88</v>
      </c>
      <c r="F3" s="79" t="s">
        <v>378</v>
      </c>
      <c r="G3" s="79" t="s">
        <v>379</v>
      </c>
      <c r="O3">
        <v>137.89509000000001</v>
      </c>
      <c r="P3" s="82">
        <v>18425</v>
      </c>
    </row>
    <row r="4" spans="1:16">
      <c r="A4" s="72"/>
      <c r="B4" s="72"/>
      <c r="C4" s="73">
        <v>155.65329</v>
      </c>
      <c r="E4" s="80" t="s">
        <v>380</v>
      </c>
      <c r="F4" s="81">
        <v>1</v>
      </c>
      <c r="G4" s="82">
        <v>18333</v>
      </c>
      <c r="O4" s="74">
        <v>4.5775199999999998</v>
      </c>
      <c r="P4" s="82">
        <v>18516</v>
      </c>
    </row>
    <row r="5" spans="1:16">
      <c r="A5" s="74" t="s">
        <v>328</v>
      </c>
      <c r="B5" s="74" t="s">
        <v>329</v>
      </c>
      <c r="C5" s="74">
        <v>4.5775199999999998</v>
      </c>
      <c r="E5" s="83"/>
      <c r="F5" s="81">
        <v>2</v>
      </c>
      <c r="G5" s="82">
        <v>18425</v>
      </c>
      <c r="O5">
        <v>3098422</v>
      </c>
      <c r="P5" s="82">
        <v>18887</v>
      </c>
    </row>
    <row r="6" spans="1:16">
      <c r="B6" t="s">
        <v>330</v>
      </c>
      <c r="C6">
        <v>3098422</v>
      </c>
      <c r="E6" s="80" t="s">
        <v>32</v>
      </c>
      <c r="F6" s="81">
        <v>1</v>
      </c>
      <c r="G6" s="82">
        <v>18516</v>
      </c>
      <c r="O6" s="74">
        <v>18.846889999999998</v>
      </c>
      <c r="P6" s="82">
        <v>19264</v>
      </c>
    </row>
    <row r="7" spans="1:16">
      <c r="A7" s="72"/>
      <c r="B7" s="72"/>
      <c r="C7" s="73">
        <v>35.56174</v>
      </c>
      <c r="E7" s="83"/>
      <c r="F7" s="81">
        <v>2</v>
      </c>
      <c r="G7" s="82">
        <v>18887</v>
      </c>
      <c r="O7">
        <v>213.66471000000001</v>
      </c>
      <c r="P7" s="82">
        <v>19650</v>
      </c>
    </row>
    <row r="8" spans="1:16">
      <c r="A8" s="74" t="s">
        <v>331</v>
      </c>
      <c r="B8" s="74" t="s">
        <v>332</v>
      </c>
      <c r="C8" s="74">
        <v>18.846889999999998</v>
      </c>
      <c r="E8" s="84" t="s">
        <v>31</v>
      </c>
      <c r="F8" s="81">
        <v>1</v>
      </c>
      <c r="G8" s="82">
        <v>19264</v>
      </c>
      <c r="O8" s="74">
        <v>18.073160000000001</v>
      </c>
      <c r="P8" s="82">
        <v>20043</v>
      </c>
    </row>
    <row r="9" spans="1:16">
      <c r="B9" t="s">
        <v>333</v>
      </c>
      <c r="C9">
        <v>213.66471000000001</v>
      </c>
      <c r="E9" s="84"/>
      <c r="F9" s="81">
        <v>2</v>
      </c>
      <c r="G9" s="82">
        <v>19650</v>
      </c>
      <c r="O9">
        <v>76.481899999999996</v>
      </c>
      <c r="P9" s="82">
        <v>20852</v>
      </c>
    </row>
    <row r="10" spans="1:16">
      <c r="A10" s="72"/>
      <c r="B10" s="72"/>
      <c r="C10" s="73">
        <v>232.51159999999999</v>
      </c>
      <c r="E10" s="80" t="s">
        <v>93</v>
      </c>
      <c r="F10" s="81">
        <v>1</v>
      </c>
      <c r="G10" s="82">
        <v>20043</v>
      </c>
      <c r="O10" s="74">
        <v>8</v>
      </c>
      <c r="P10" s="82">
        <v>22571</v>
      </c>
    </row>
    <row r="11" spans="1:16">
      <c r="A11" s="74" t="s">
        <v>334</v>
      </c>
      <c r="B11" s="74" t="s">
        <v>335</v>
      </c>
      <c r="C11" s="74">
        <v>18.073160000000001</v>
      </c>
      <c r="E11" s="83"/>
      <c r="F11" s="81">
        <v>2</v>
      </c>
      <c r="G11" s="82">
        <v>20852</v>
      </c>
      <c r="O11">
        <v>18.416699999999999</v>
      </c>
      <c r="P11" s="82">
        <v>23953</v>
      </c>
    </row>
    <row r="12" spans="1:16">
      <c r="B12" t="s">
        <v>336</v>
      </c>
      <c r="C12">
        <v>76.481899999999996</v>
      </c>
      <c r="E12" s="80" t="s">
        <v>94</v>
      </c>
      <c r="F12" s="81">
        <v>1</v>
      </c>
      <c r="G12" s="82">
        <v>22571</v>
      </c>
      <c r="O12" s="74">
        <v>8</v>
      </c>
      <c r="P12" s="82">
        <v>26446</v>
      </c>
    </row>
    <row r="13" spans="1:16">
      <c r="A13" s="72"/>
      <c r="B13" s="72"/>
      <c r="C13" s="73">
        <v>94.555059999999997</v>
      </c>
      <c r="E13" s="83"/>
      <c r="F13" s="81">
        <v>2</v>
      </c>
      <c r="G13" s="82">
        <v>23953</v>
      </c>
      <c r="O13">
        <v>47.58952</v>
      </c>
      <c r="P13" s="82">
        <v>28226</v>
      </c>
    </row>
    <row r="14" spans="1:16">
      <c r="A14" s="74" t="s">
        <v>337</v>
      </c>
      <c r="B14" s="74" t="s">
        <v>338</v>
      </c>
      <c r="C14" s="74">
        <v>8</v>
      </c>
      <c r="E14" s="80" t="s">
        <v>95</v>
      </c>
      <c r="F14" s="81">
        <v>1</v>
      </c>
      <c r="G14" s="82">
        <v>26446</v>
      </c>
      <c r="O14" s="74">
        <v>2.9135900000000001</v>
      </c>
      <c r="P14" s="82">
        <v>30095</v>
      </c>
    </row>
    <row r="15" spans="1:16">
      <c r="B15" t="s">
        <v>339</v>
      </c>
      <c r="C15">
        <v>18.416699999999999</v>
      </c>
      <c r="E15" s="83"/>
      <c r="F15" s="81">
        <v>2</v>
      </c>
      <c r="G15" s="82">
        <v>28226</v>
      </c>
      <c r="O15">
        <v>18.09459</v>
      </c>
      <c r="P15" s="82">
        <v>31895</v>
      </c>
    </row>
    <row r="16" spans="1:16">
      <c r="A16" s="72"/>
      <c r="B16" s="72"/>
      <c r="C16" s="73">
        <v>26.416699999999999</v>
      </c>
      <c r="E16" s="80" t="s">
        <v>30</v>
      </c>
      <c r="F16" s="81">
        <v>1</v>
      </c>
      <c r="G16" s="82">
        <v>30095</v>
      </c>
      <c r="O16" s="74">
        <v>3</v>
      </c>
      <c r="P16" s="82">
        <v>34373</v>
      </c>
    </row>
    <row r="17" spans="1:16">
      <c r="A17" s="74" t="s">
        <v>340</v>
      </c>
      <c r="B17" s="74" t="s">
        <v>341</v>
      </c>
      <c r="C17" s="74">
        <v>8</v>
      </c>
      <c r="E17" s="83"/>
      <c r="F17" s="81">
        <v>2</v>
      </c>
      <c r="G17" s="82">
        <v>31895</v>
      </c>
      <c r="O17">
        <v>1.7068000000000001</v>
      </c>
      <c r="P17" s="82">
        <v>36371</v>
      </c>
    </row>
    <row r="18" spans="1:16">
      <c r="B18" t="s">
        <v>342</v>
      </c>
      <c r="C18">
        <v>47.58952</v>
      </c>
      <c r="E18" s="80" t="s">
        <v>96</v>
      </c>
      <c r="F18" s="81">
        <v>1</v>
      </c>
      <c r="G18" s="82">
        <v>34373</v>
      </c>
      <c r="O18" s="74">
        <v>4</v>
      </c>
      <c r="P18" s="82">
        <v>39571</v>
      </c>
    </row>
    <row r="19" spans="1:16">
      <c r="A19" s="72"/>
      <c r="B19" s="72"/>
      <c r="C19" s="73">
        <v>55.58952</v>
      </c>
      <c r="E19" s="83"/>
      <c r="F19" s="81">
        <v>2</v>
      </c>
      <c r="G19" s="82">
        <v>36371</v>
      </c>
      <c r="O19">
        <v>7.8</v>
      </c>
      <c r="P19" s="82">
        <v>41591</v>
      </c>
    </row>
    <row r="20" spans="1:16">
      <c r="A20" s="74" t="s">
        <v>343</v>
      </c>
      <c r="B20" s="74" t="s">
        <v>344</v>
      </c>
      <c r="C20" s="74">
        <v>2.9135900000000001</v>
      </c>
      <c r="E20" s="80" t="s">
        <v>97</v>
      </c>
      <c r="F20" s="81">
        <v>1</v>
      </c>
      <c r="G20" s="82">
        <v>39571</v>
      </c>
      <c r="O20" s="74">
        <v>2</v>
      </c>
      <c r="P20" s="82">
        <v>44624</v>
      </c>
    </row>
    <row r="21" spans="1:16">
      <c r="B21" t="s">
        <v>345</v>
      </c>
      <c r="C21">
        <v>18.09459</v>
      </c>
      <c r="E21" s="83"/>
      <c r="F21" s="81">
        <v>2</v>
      </c>
      <c r="G21" s="82">
        <v>41591</v>
      </c>
      <c r="O21">
        <v>3.72973</v>
      </c>
      <c r="P21" s="82">
        <v>46662</v>
      </c>
    </row>
    <row r="22" spans="1:16">
      <c r="A22" s="72"/>
      <c r="B22" s="72"/>
      <c r="C22" s="73">
        <v>21.008179999999999</v>
      </c>
      <c r="E22" s="80" t="s">
        <v>98</v>
      </c>
      <c r="F22" s="81">
        <v>1</v>
      </c>
      <c r="G22" s="82">
        <v>44624</v>
      </c>
      <c r="P22" s="82">
        <v>49702</v>
      </c>
    </row>
    <row r="23" spans="1:16">
      <c r="A23" s="74" t="s">
        <v>346</v>
      </c>
      <c r="B23" s="74" t="s">
        <v>347</v>
      </c>
      <c r="C23" s="74">
        <v>3</v>
      </c>
      <c r="E23" s="83"/>
      <c r="F23" s="81">
        <v>2</v>
      </c>
      <c r="G23" s="82">
        <v>46662</v>
      </c>
      <c r="O23" s="75">
        <v>2</v>
      </c>
      <c r="P23" s="85">
        <v>51733</v>
      </c>
    </row>
    <row r="24" spans="1:16">
      <c r="B24" t="s">
        <v>348</v>
      </c>
      <c r="C24">
        <v>1.7068000000000001</v>
      </c>
      <c r="E24" s="80" t="s">
        <v>99</v>
      </c>
      <c r="F24" s="81">
        <v>1</v>
      </c>
      <c r="G24" s="82">
        <v>49702</v>
      </c>
    </row>
    <row r="25" spans="1:16">
      <c r="A25" s="72"/>
      <c r="B25" s="72"/>
      <c r="C25" s="73">
        <v>4.7068000000000003</v>
      </c>
      <c r="E25" s="83"/>
      <c r="F25" s="81">
        <v>2</v>
      </c>
      <c r="G25" s="85">
        <v>51733</v>
      </c>
    </row>
    <row r="26" spans="1:16">
      <c r="A26" s="74" t="s">
        <v>349</v>
      </c>
      <c r="B26" s="74" t="s">
        <v>350</v>
      </c>
      <c r="C26" s="74">
        <v>4</v>
      </c>
      <c r="E26" s="77" t="s">
        <v>377</v>
      </c>
      <c r="F26" s="77"/>
      <c r="G26" s="77"/>
    </row>
    <row r="27" spans="1:16">
      <c r="B27" t="s">
        <v>351</v>
      </c>
      <c r="C27">
        <v>7.8</v>
      </c>
      <c r="E27" s="78">
        <v>44287</v>
      </c>
      <c r="F27" s="78"/>
      <c r="G27" s="78"/>
    </row>
    <row r="28" spans="1:16">
      <c r="A28" s="72"/>
      <c r="B28" s="72"/>
      <c r="C28" s="73">
        <v>11.8</v>
      </c>
      <c r="E28" s="79" t="s">
        <v>88</v>
      </c>
      <c r="F28" s="79" t="s">
        <v>378</v>
      </c>
      <c r="G28" s="79" t="s">
        <v>379</v>
      </c>
    </row>
    <row r="29" spans="1:16">
      <c r="A29" s="74" t="s">
        <v>352</v>
      </c>
      <c r="B29" s="74" t="s">
        <v>353</v>
      </c>
      <c r="C29" s="74">
        <v>2</v>
      </c>
      <c r="E29" s="80" t="s">
        <v>381</v>
      </c>
      <c r="F29" s="5">
        <v>1</v>
      </c>
      <c r="G29" s="82">
        <v>38865</v>
      </c>
    </row>
    <row r="30" spans="1:16">
      <c r="B30" t="s">
        <v>354</v>
      </c>
      <c r="C30">
        <v>3.72973</v>
      </c>
      <c r="E30" s="84"/>
      <c r="F30" s="5">
        <v>2</v>
      </c>
      <c r="G30" s="82">
        <v>40838</v>
      </c>
    </row>
    <row r="31" spans="1:16">
      <c r="A31" s="72"/>
      <c r="B31" s="72"/>
      <c r="C31" s="73">
        <v>5.72973</v>
      </c>
      <c r="E31" s="84"/>
      <c r="F31" s="5">
        <v>3</v>
      </c>
      <c r="G31" s="82">
        <v>42811</v>
      </c>
    </row>
    <row r="32" spans="1:16">
      <c r="A32" s="75" t="s">
        <v>355</v>
      </c>
      <c r="B32" s="75" t="s">
        <v>356</v>
      </c>
      <c r="C32" s="75">
        <v>2</v>
      </c>
      <c r="E32" s="84"/>
      <c r="F32" s="5">
        <v>4</v>
      </c>
      <c r="G32" s="82">
        <v>44782</v>
      </c>
    </row>
    <row r="33" spans="1:7">
      <c r="A33" t="s">
        <v>357</v>
      </c>
      <c r="B33" t="s">
        <v>358</v>
      </c>
      <c r="C33">
        <v>3.7360500000000001</v>
      </c>
      <c r="E33" s="84"/>
      <c r="F33" s="5">
        <v>5</v>
      </c>
      <c r="G33" s="82">
        <v>46755</v>
      </c>
    </row>
    <row r="34" spans="1:7">
      <c r="A34" t="s">
        <v>359</v>
      </c>
      <c r="B34">
        <v>10</v>
      </c>
      <c r="C34">
        <v>0.5</v>
      </c>
      <c r="E34" s="84"/>
      <c r="F34" s="5">
        <v>6</v>
      </c>
      <c r="G34" s="82">
        <v>48727</v>
      </c>
    </row>
    <row r="35" spans="1:7">
      <c r="A35" t="s">
        <v>360</v>
      </c>
      <c r="B35">
        <v>12</v>
      </c>
      <c r="C35">
        <v>1</v>
      </c>
      <c r="E35" s="84"/>
      <c r="F35" s="5">
        <v>7</v>
      </c>
      <c r="G35" s="82">
        <v>50584</v>
      </c>
    </row>
    <row r="36" spans="1:7">
      <c r="A36" t="s">
        <v>361</v>
      </c>
      <c r="B36">
        <v>14</v>
      </c>
      <c r="C36">
        <v>1</v>
      </c>
      <c r="E36" s="84"/>
      <c r="F36" s="5">
        <v>8</v>
      </c>
      <c r="G36" s="82">
        <v>52440</v>
      </c>
    </row>
    <row r="37" spans="1:7">
      <c r="A37" t="s">
        <v>362</v>
      </c>
      <c r="B37" s="95" t="s">
        <v>406</v>
      </c>
      <c r="C37">
        <v>7</v>
      </c>
      <c r="E37" s="84"/>
      <c r="F37" s="5">
        <v>9</v>
      </c>
      <c r="G37" s="82">
        <v>54179</v>
      </c>
    </row>
    <row r="38" spans="1:7">
      <c r="A38" t="s">
        <v>363</v>
      </c>
      <c r="B38">
        <v>8</v>
      </c>
      <c r="C38">
        <v>0.4</v>
      </c>
      <c r="E38" s="80" t="s">
        <v>382</v>
      </c>
      <c r="F38" s="5">
        <v>4</v>
      </c>
      <c r="G38" s="82">
        <v>54179</v>
      </c>
    </row>
    <row r="39" spans="1:7">
      <c r="A39" t="s">
        <v>364</v>
      </c>
      <c r="B39">
        <v>6</v>
      </c>
      <c r="C39">
        <v>0</v>
      </c>
      <c r="E39" s="84"/>
      <c r="F39" s="5">
        <v>5</v>
      </c>
      <c r="G39" s="82">
        <v>55921</v>
      </c>
    </row>
    <row r="40" spans="1:7">
      <c r="A40" t="s">
        <v>365</v>
      </c>
      <c r="B40">
        <v>5</v>
      </c>
      <c r="C40">
        <v>0.5</v>
      </c>
      <c r="E40" s="84"/>
      <c r="F40" s="5">
        <v>6</v>
      </c>
      <c r="G40" s="82">
        <v>57544</v>
      </c>
    </row>
    <row r="41" spans="1:7">
      <c r="A41" t="s">
        <v>366</v>
      </c>
      <c r="B41">
        <v>6</v>
      </c>
      <c r="C41">
        <v>1</v>
      </c>
      <c r="E41" s="84"/>
      <c r="F41" s="5">
        <v>7</v>
      </c>
      <c r="G41" s="82">
        <v>58210</v>
      </c>
    </row>
    <row r="42" spans="1:7">
      <c r="A42" t="s">
        <v>367</v>
      </c>
      <c r="B42" s="95" t="s">
        <v>406</v>
      </c>
      <c r="C42">
        <v>3</v>
      </c>
      <c r="E42" s="84"/>
      <c r="F42" s="5">
        <v>8</v>
      </c>
      <c r="G42" s="82">
        <v>59456</v>
      </c>
    </row>
    <row r="43" spans="1:7">
      <c r="A43" t="s">
        <v>368</v>
      </c>
      <c r="B43">
        <v>9</v>
      </c>
      <c r="C43">
        <v>1.9</v>
      </c>
      <c r="E43" s="84"/>
      <c r="F43" s="5">
        <v>9</v>
      </c>
      <c r="G43" s="82">
        <v>60690</v>
      </c>
    </row>
    <row r="44" spans="1:7">
      <c r="A44" t="s">
        <v>369</v>
      </c>
      <c r="B44">
        <v>11</v>
      </c>
      <c r="C44">
        <v>0.9</v>
      </c>
      <c r="E44" s="84"/>
      <c r="F44" s="5">
        <v>10</v>
      </c>
      <c r="G44" s="82">
        <v>61945</v>
      </c>
    </row>
    <row r="45" spans="1:7">
      <c r="A45" t="s">
        <v>370</v>
      </c>
      <c r="B45">
        <v>15</v>
      </c>
      <c r="C45">
        <v>1</v>
      </c>
      <c r="E45" s="84"/>
      <c r="F45" s="5">
        <v>11</v>
      </c>
      <c r="G45" s="82">
        <v>63177</v>
      </c>
    </row>
    <row r="46" spans="1:7">
      <c r="A46" t="s">
        <v>371</v>
      </c>
      <c r="B46">
        <v>1</v>
      </c>
      <c r="C46">
        <v>1.8</v>
      </c>
      <c r="E46" s="84"/>
      <c r="F46" s="5">
        <v>12</v>
      </c>
      <c r="G46" s="82">
        <v>64434</v>
      </c>
    </row>
    <row r="47" spans="1:7">
      <c r="A47" t="s">
        <v>372</v>
      </c>
      <c r="B47">
        <v>2</v>
      </c>
      <c r="C47">
        <v>4.2</v>
      </c>
      <c r="E47" s="84"/>
      <c r="F47" s="5">
        <v>13</v>
      </c>
      <c r="G47" s="82">
        <v>65707</v>
      </c>
    </row>
    <row r="48" spans="1:7">
      <c r="A48" t="s">
        <v>373</v>
      </c>
      <c r="B48">
        <v>3</v>
      </c>
      <c r="C48">
        <v>17.627269999999999</v>
      </c>
      <c r="E48" s="84"/>
      <c r="F48" s="5">
        <v>14</v>
      </c>
      <c r="G48" s="82">
        <v>66941</v>
      </c>
    </row>
    <row r="49" spans="1:7">
      <c r="A49" s="72" t="s">
        <v>374</v>
      </c>
      <c r="B49" s="72">
        <v>6</v>
      </c>
      <c r="C49" s="72">
        <v>1</v>
      </c>
      <c r="E49" s="84"/>
      <c r="F49" s="5">
        <v>15</v>
      </c>
      <c r="G49" s="82">
        <v>68235</v>
      </c>
    </row>
    <row r="50" spans="1:7">
      <c r="A50" t="s">
        <v>375</v>
      </c>
      <c r="B50">
        <v>1</v>
      </c>
      <c r="C50">
        <v>0.36857000000000001</v>
      </c>
      <c r="E50" s="80" t="s">
        <v>383</v>
      </c>
      <c r="F50" s="5">
        <v>9</v>
      </c>
      <c r="G50" s="82">
        <v>47522</v>
      </c>
    </row>
    <row r="51" spans="1:7">
      <c r="B51">
        <v>2</v>
      </c>
      <c r="C51">
        <v>0.28508</v>
      </c>
      <c r="E51" s="84"/>
      <c r="F51" s="5">
        <v>10</v>
      </c>
      <c r="G51" s="82">
        <v>48849</v>
      </c>
    </row>
    <row r="52" spans="1:7">
      <c r="A52" s="72"/>
      <c r="B52" s="72"/>
      <c r="C52" s="73">
        <v>0.65364999999999995</v>
      </c>
      <c r="E52" s="84"/>
      <c r="F52" s="5">
        <v>11</v>
      </c>
      <c r="G52" s="82">
        <v>50158</v>
      </c>
    </row>
    <row r="53" spans="1:7">
      <c r="A53" s="76" t="s">
        <v>376</v>
      </c>
      <c r="B53" s="76"/>
      <c r="C53" s="76">
        <v>692.74959000000001</v>
      </c>
      <c r="E53" s="84"/>
      <c r="F53" s="5">
        <v>12</v>
      </c>
      <c r="G53" s="82">
        <v>51425</v>
      </c>
    </row>
    <row r="54" spans="1:7">
      <c r="E54" s="84"/>
      <c r="F54" s="5">
        <v>13</v>
      </c>
      <c r="G54" s="82">
        <v>52860</v>
      </c>
    </row>
    <row r="55" spans="1:7">
      <c r="E55" s="83"/>
      <c r="F55" s="5">
        <v>14</v>
      </c>
      <c r="G55" s="82">
        <v>54140</v>
      </c>
    </row>
    <row r="56" spans="1:7">
      <c r="E56" s="80" t="s">
        <v>384</v>
      </c>
      <c r="F56" s="5">
        <v>1</v>
      </c>
      <c r="G56" s="82">
        <v>38690</v>
      </c>
    </row>
    <row r="57" spans="1:7">
      <c r="E57" s="84" t="s">
        <v>385</v>
      </c>
      <c r="F57" s="5">
        <v>2</v>
      </c>
      <c r="G57" s="82">
        <v>40124</v>
      </c>
    </row>
    <row r="58" spans="1:7">
      <c r="E58" s="84" t="s">
        <v>386</v>
      </c>
      <c r="F58" s="5">
        <v>3</v>
      </c>
      <c r="G58" s="82">
        <v>41604</v>
      </c>
    </row>
    <row r="59" spans="1:7">
      <c r="E59" s="83" t="s">
        <v>374</v>
      </c>
      <c r="F59" s="5">
        <v>6</v>
      </c>
      <c r="G59" s="82">
        <v>36961</v>
      </c>
    </row>
    <row r="60" spans="1:7">
      <c r="E60" s="80" t="s">
        <v>387</v>
      </c>
      <c r="F60" s="5">
        <v>1</v>
      </c>
      <c r="G60" s="82">
        <v>18333</v>
      </c>
    </row>
    <row r="61" spans="1:7">
      <c r="E61" s="83"/>
      <c r="F61" s="5">
        <v>2</v>
      </c>
      <c r="G61" s="82">
        <v>18516</v>
      </c>
    </row>
    <row r="62" spans="1:7">
      <c r="E62" s="5" t="s">
        <v>388</v>
      </c>
      <c r="F62" s="5" t="s">
        <v>389</v>
      </c>
      <c r="G62" s="5" t="s">
        <v>390</v>
      </c>
    </row>
  </sheetData>
  <mergeCells count="4">
    <mergeCell ref="E1:G1"/>
    <mergeCell ref="E26:G26"/>
    <mergeCell ref="E2:G2"/>
    <mergeCell ref="E27:G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E6DA-4134-435C-BC2C-697D750E34FF}">
  <dimension ref="A1:L38"/>
  <sheetViews>
    <sheetView workbookViewId="0"/>
  </sheetViews>
  <sheetFormatPr defaultRowHeight="15"/>
  <cols>
    <col min="1" max="1" width="14.5703125" bestFit="1" customWidth="1"/>
    <col min="2" max="2" width="13.28515625" bestFit="1" customWidth="1"/>
    <col min="3" max="3" width="20.5703125" customWidth="1"/>
    <col min="6" max="6" width="10" bestFit="1" customWidth="1"/>
    <col min="7" max="7" width="99.140625" bestFit="1" customWidth="1"/>
    <col min="9" max="9" width="48.5703125" bestFit="1" customWidth="1"/>
  </cols>
  <sheetData>
    <row r="1" spans="1:12">
      <c r="C1" s="51" t="s">
        <v>430</v>
      </c>
      <c r="D1" s="51" t="s">
        <v>429</v>
      </c>
      <c r="L1">
        <v>72.48</v>
      </c>
    </row>
    <row r="2" spans="1:12">
      <c r="A2" t="s">
        <v>431</v>
      </c>
      <c r="B2" t="s">
        <v>432</v>
      </c>
      <c r="C2">
        <v>2.08</v>
      </c>
      <c r="D2">
        <v>18333</v>
      </c>
    </row>
    <row r="3" spans="1:12">
      <c r="A3" t="s">
        <v>433</v>
      </c>
      <c r="B3" t="s">
        <v>434</v>
      </c>
      <c r="C3">
        <v>0.41</v>
      </c>
      <c r="D3">
        <v>18333</v>
      </c>
    </row>
    <row r="4" spans="1:12">
      <c r="A4" t="s">
        <v>433</v>
      </c>
      <c r="B4" t="s">
        <v>435</v>
      </c>
      <c r="C4">
        <v>1.9</v>
      </c>
      <c r="D4">
        <v>18516</v>
      </c>
    </row>
    <row r="5" spans="1:12">
      <c r="A5" t="s">
        <v>436</v>
      </c>
      <c r="B5" t="s">
        <v>437</v>
      </c>
      <c r="C5">
        <v>3.36</v>
      </c>
      <c r="D5">
        <v>18516</v>
      </c>
    </row>
    <row r="6" spans="1:12">
      <c r="A6" t="s">
        <v>436</v>
      </c>
      <c r="B6" t="s">
        <v>438</v>
      </c>
      <c r="C6">
        <v>1.79</v>
      </c>
      <c r="D6">
        <v>18887</v>
      </c>
    </row>
    <row r="7" spans="1:12">
      <c r="A7" t="s">
        <v>439</v>
      </c>
      <c r="B7" t="s">
        <v>440</v>
      </c>
      <c r="C7">
        <v>1.44</v>
      </c>
      <c r="D7">
        <v>18887</v>
      </c>
    </row>
    <row r="8" spans="1:12">
      <c r="A8" t="s">
        <v>439</v>
      </c>
      <c r="B8" t="s">
        <v>441</v>
      </c>
      <c r="C8">
        <v>8.9499999999999993</v>
      </c>
      <c r="D8">
        <v>19264</v>
      </c>
    </row>
    <row r="9" spans="1:12">
      <c r="A9" t="s">
        <v>442</v>
      </c>
      <c r="B9" t="s">
        <v>443</v>
      </c>
      <c r="C9">
        <v>1.68</v>
      </c>
      <c r="D9">
        <v>19650</v>
      </c>
    </row>
    <row r="10" spans="1:12">
      <c r="A10" t="s">
        <v>444</v>
      </c>
      <c r="B10" t="s">
        <v>445</v>
      </c>
      <c r="C10">
        <v>2.2400000000000002</v>
      </c>
      <c r="D10">
        <v>20043</v>
      </c>
    </row>
    <row r="11" spans="1:12">
      <c r="A11" t="s">
        <v>444</v>
      </c>
      <c r="B11" t="s">
        <v>446</v>
      </c>
      <c r="C11">
        <v>2.74</v>
      </c>
      <c r="D11">
        <v>20444</v>
      </c>
    </row>
    <row r="12" spans="1:12">
      <c r="A12" t="s">
        <v>447</v>
      </c>
      <c r="B12" t="s">
        <v>448</v>
      </c>
      <c r="C12">
        <v>2.62</v>
      </c>
      <c r="D12">
        <v>21695</v>
      </c>
    </row>
    <row r="13" spans="1:12">
      <c r="A13" t="s">
        <v>447</v>
      </c>
      <c r="B13" t="s">
        <v>449</v>
      </c>
      <c r="C13">
        <v>1</v>
      </c>
      <c r="D13">
        <v>22129</v>
      </c>
    </row>
    <row r="14" spans="1:12">
      <c r="A14" t="s">
        <v>450</v>
      </c>
      <c r="B14" t="s">
        <v>451</v>
      </c>
      <c r="C14">
        <v>8.81</v>
      </c>
      <c r="D14">
        <v>23484</v>
      </c>
    </row>
    <row r="15" spans="1:12">
      <c r="A15" t="s">
        <v>450</v>
      </c>
      <c r="B15" t="s">
        <v>452</v>
      </c>
      <c r="C15">
        <v>1</v>
      </c>
      <c r="D15">
        <v>23953</v>
      </c>
    </row>
    <row r="16" spans="1:12">
      <c r="A16" t="s">
        <v>450</v>
      </c>
      <c r="B16" t="s">
        <v>453</v>
      </c>
      <c r="C16">
        <v>1.59</v>
      </c>
      <c r="D16">
        <v>24432</v>
      </c>
    </row>
    <row r="17" spans="1:4">
      <c r="A17" t="s">
        <v>450</v>
      </c>
      <c r="B17" t="s">
        <v>454</v>
      </c>
      <c r="C17">
        <v>1</v>
      </c>
      <c r="D17">
        <v>24920</v>
      </c>
    </row>
    <row r="18" spans="1:4">
      <c r="A18" t="s">
        <v>450</v>
      </c>
      <c r="B18" t="s">
        <v>455</v>
      </c>
      <c r="C18">
        <v>2.59</v>
      </c>
      <c r="D18">
        <v>25419</v>
      </c>
    </row>
    <row r="19" spans="1:4">
      <c r="A19" t="s">
        <v>450</v>
      </c>
      <c r="B19" t="s">
        <v>456</v>
      </c>
      <c r="C19">
        <v>8.39</v>
      </c>
      <c r="D19">
        <v>25927</v>
      </c>
    </row>
    <row r="20" spans="1:4">
      <c r="A20" t="s">
        <v>457</v>
      </c>
      <c r="B20" t="s">
        <v>458</v>
      </c>
      <c r="C20">
        <v>1</v>
      </c>
      <c r="D20">
        <v>27514</v>
      </c>
    </row>
    <row r="21" spans="1:4">
      <c r="A21" t="s">
        <v>457</v>
      </c>
      <c r="B21" t="s">
        <v>459</v>
      </c>
      <c r="C21">
        <v>0.9</v>
      </c>
      <c r="D21">
        <v>29174</v>
      </c>
    </row>
    <row r="22" spans="1:4">
      <c r="A22" t="s">
        <v>457</v>
      </c>
      <c r="B22" t="s">
        <v>460</v>
      </c>
      <c r="C22">
        <v>0.28000000000000003</v>
      </c>
      <c r="D22">
        <v>30095</v>
      </c>
    </row>
    <row r="23" spans="1:4">
      <c r="A23" t="s">
        <v>457</v>
      </c>
      <c r="B23" t="s">
        <v>461</v>
      </c>
      <c r="C23">
        <v>4.04</v>
      </c>
      <c r="D23">
        <v>30984</v>
      </c>
    </row>
    <row r="24" spans="1:4">
      <c r="A24" t="s">
        <v>462</v>
      </c>
      <c r="B24" t="s">
        <v>463</v>
      </c>
      <c r="C24">
        <v>1</v>
      </c>
      <c r="D24">
        <v>31895</v>
      </c>
    </row>
    <row r="25" spans="1:4">
      <c r="A25" t="s">
        <v>462</v>
      </c>
      <c r="B25" t="s">
        <v>464</v>
      </c>
      <c r="C25">
        <v>1.54</v>
      </c>
      <c r="D25">
        <v>32798</v>
      </c>
    </row>
    <row r="26" spans="1:4">
      <c r="A26" t="s">
        <v>462</v>
      </c>
      <c r="B26" t="s">
        <v>465</v>
      </c>
      <c r="C26">
        <v>1</v>
      </c>
      <c r="D26">
        <v>33486</v>
      </c>
    </row>
    <row r="27" spans="1:4">
      <c r="A27" t="s">
        <v>462</v>
      </c>
      <c r="B27" t="s">
        <v>466</v>
      </c>
      <c r="C27">
        <v>4.5199999999999996</v>
      </c>
      <c r="D27">
        <v>35336</v>
      </c>
    </row>
    <row r="28" spans="1:4">
      <c r="A28" t="s">
        <v>467</v>
      </c>
      <c r="B28" t="s">
        <v>468</v>
      </c>
      <c r="C28">
        <v>2</v>
      </c>
      <c r="D28">
        <v>36961</v>
      </c>
    </row>
    <row r="29" spans="1:4">
      <c r="A29" t="s">
        <v>469</v>
      </c>
      <c r="B29" t="s">
        <v>470</v>
      </c>
      <c r="C29">
        <v>3</v>
      </c>
      <c r="D29">
        <v>41591</v>
      </c>
    </row>
    <row r="30" spans="1:4">
      <c r="A30" t="s">
        <v>471</v>
      </c>
      <c r="B30" t="s">
        <v>472</v>
      </c>
      <c r="C30">
        <v>1</v>
      </c>
      <c r="D30">
        <v>41604</v>
      </c>
    </row>
    <row r="31" spans="1:4">
      <c r="A31" t="s">
        <v>469</v>
      </c>
      <c r="B31" t="s">
        <v>473</v>
      </c>
      <c r="C31">
        <v>1.81</v>
      </c>
      <c r="D31">
        <v>43570</v>
      </c>
    </row>
    <row r="32" spans="1:4">
      <c r="A32" t="s">
        <v>474</v>
      </c>
      <c r="B32" t="s">
        <v>475</v>
      </c>
      <c r="C32">
        <v>1</v>
      </c>
      <c r="D32">
        <v>44331</v>
      </c>
    </row>
    <row r="33" spans="1:4">
      <c r="A33" t="s">
        <v>469</v>
      </c>
      <c r="B33" t="s">
        <v>476</v>
      </c>
      <c r="C33">
        <v>2</v>
      </c>
      <c r="D33">
        <v>45648</v>
      </c>
    </row>
    <row r="34" spans="1:4">
      <c r="A34" t="s">
        <v>474</v>
      </c>
      <c r="B34" t="s">
        <v>477</v>
      </c>
      <c r="C34">
        <v>0.6</v>
      </c>
      <c r="D34">
        <v>46566</v>
      </c>
    </row>
    <row r="35" spans="1:4">
      <c r="A35" t="s">
        <v>478</v>
      </c>
      <c r="B35" t="s">
        <v>479</v>
      </c>
      <c r="C35">
        <v>1.81</v>
      </c>
      <c r="D35">
        <v>51610</v>
      </c>
    </row>
    <row r="36" spans="1:4">
      <c r="A36" t="s">
        <v>474</v>
      </c>
      <c r="B36" t="s">
        <v>480</v>
      </c>
      <c r="C36">
        <v>1</v>
      </c>
      <c r="D36">
        <v>54091</v>
      </c>
    </row>
    <row r="37" spans="1:4">
      <c r="A37" t="s">
        <v>474</v>
      </c>
      <c r="B37" t="s">
        <v>481</v>
      </c>
      <c r="C37">
        <v>1</v>
      </c>
      <c r="D37">
        <v>67364</v>
      </c>
    </row>
    <row r="38" spans="1:4">
      <c r="A38" t="s">
        <v>474</v>
      </c>
      <c r="B38" t="s">
        <v>482</v>
      </c>
      <c r="C38">
        <v>2</v>
      </c>
      <c r="D38">
        <v>88187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64F3-552D-4223-B0A2-B9E4C0362497}">
  <dimension ref="A1:C43"/>
  <sheetViews>
    <sheetView workbookViewId="0"/>
  </sheetViews>
  <sheetFormatPr defaultRowHeight="15"/>
  <cols>
    <col min="1" max="1" width="14" customWidth="1"/>
    <col min="2" max="2" width="21.7109375" customWidth="1"/>
    <col min="3" max="3" width="21.5703125" customWidth="1"/>
  </cols>
  <sheetData>
    <row r="1" spans="1:3">
      <c r="A1" s="4" t="s">
        <v>35</v>
      </c>
      <c r="B1" s="4" t="s">
        <v>37</v>
      </c>
      <c r="C1" s="4" t="s">
        <v>36</v>
      </c>
    </row>
    <row r="2" spans="1:3">
      <c r="A2" s="5">
        <v>1</v>
      </c>
      <c r="B2" s="5">
        <v>1</v>
      </c>
      <c r="C2" s="6">
        <v>22416</v>
      </c>
    </row>
    <row r="3" spans="1:3">
      <c r="A3" s="5">
        <v>2</v>
      </c>
      <c r="B3" s="5">
        <v>37</v>
      </c>
      <c r="C3" s="6">
        <v>22599</v>
      </c>
    </row>
    <row r="4" spans="1:3">
      <c r="A4" s="5">
        <v>3</v>
      </c>
      <c r="B4" s="5">
        <v>19</v>
      </c>
      <c r="C4" s="6">
        <v>23004</v>
      </c>
    </row>
    <row r="5" spans="1:3">
      <c r="A5" s="5">
        <v>4</v>
      </c>
      <c r="B5" s="5">
        <v>132</v>
      </c>
      <c r="C5" s="6">
        <v>23421</v>
      </c>
    </row>
    <row r="6" spans="1:3">
      <c r="A6" s="5">
        <v>5</v>
      </c>
      <c r="B6" s="5">
        <v>209</v>
      </c>
      <c r="C6" s="6">
        <v>23838</v>
      </c>
    </row>
    <row r="7" spans="1:3">
      <c r="A7" s="5">
        <v>6</v>
      </c>
      <c r="B7" s="5">
        <v>515</v>
      </c>
      <c r="C7" s="6">
        <v>24270</v>
      </c>
    </row>
    <row r="8" spans="1:3">
      <c r="A8" s="5">
        <v>7</v>
      </c>
      <c r="B8" s="5">
        <v>19</v>
      </c>
      <c r="C8" s="6">
        <v>24705</v>
      </c>
    </row>
    <row r="9" spans="1:3">
      <c r="A9" s="5">
        <v>8</v>
      </c>
      <c r="B9" s="5">
        <v>49</v>
      </c>
      <c r="C9" s="6">
        <v>25152</v>
      </c>
    </row>
    <row r="10" spans="1:3">
      <c r="A10" s="5">
        <v>9</v>
      </c>
      <c r="B10" s="5">
        <v>32</v>
      </c>
      <c r="C10" s="6">
        <v>25602</v>
      </c>
    </row>
    <row r="11" spans="1:3">
      <c r="A11" s="5">
        <v>10</v>
      </c>
      <c r="B11" s="5">
        <v>265</v>
      </c>
      <c r="C11" s="6">
        <v>26064</v>
      </c>
    </row>
    <row r="12" spans="1:3">
      <c r="A12" s="5">
        <v>12</v>
      </c>
      <c r="B12" s="5">
        <v>7</v>
      </c>
      <c r="C12" s="6">
        <v>27009</v>
      </c>
    </row>
    <row r="13" spans="1:3">
      <c r="A13" s="5">
        <v>13</v>
      </c>
      <c r="B13" s="5">
        <v>26</v>
      </c>
      <c r="C13" s="6">
        <v>27498</v>
      </c>
    </row>
    <row r="14" spans="1:3">
      <c r="A14" s="5">
        <v>14</v>
      </c>
      <c r="B14" s="5">
        <v>15</v>
      </c>
      <c r="C14" s="6">
        <v>27993</v>
      </c>
    </row>
    <row r="15" spans="1:3">
      <c r="A15" s="5">
        <v>15</v>
      </c>
      <c r="B15" s="5">
        <v>126</v>
      </c>
      <c r="C15" s="6">
        <v>28497</v>
      </c>
    </row>
    <row r="16" spans="1:3">
      <c r="A16" s="5">
        <v>18</v>
      </c>
      <c r="B16" s="5">
        <v>5</v>
      </c>
      <c r="C16" s="6">
        <v>30063</v>
      </c>
    </row>
    <row r="17" spans="1:3">
      <c r="A17" s="5">
        <v>19</v>
      </c>
      <c r="B17" s="5">
        <v>30</v>
      </c>
      <c r="C17" s="6">
        <v>30606</v>
      </c>
    </row>
    <row r="18" spans="1:3">
      <c r="A18" s="5">
        <v>20</v>
      </c>
      <c r="B18" s="5">
        <v>230</v>
      </c>
      <c r="C18" s="6">
        <v>31155</v>
      </c>
    </row>
    <row r="19" spans="1:3">
      <c r="A19" s="5">
        <v>23</v>
      </c>
      <c r="B19" s="5">
        <v>7</v>
      </c>
      <c r="C19" s="6">
        <v>32868</v>
      </c>
    </row>
    <row r="20" spans="1:3">
      <c r="A20" s="5">
        <v>24</v>
      </c>
      <c r="B20" s="5">
        <v>14</v>
      </c>
      <c r="C20" s="6">
        <v>33459</v>
      </c>
    </row>
    <row r="21" spans="1:3">
      <c r="A21" s="5">
        <v>25</v>
      </c>
      <c r="B21" s="5">
        <v>57</v>
      </c>
      <c r="C21" s="6">
        <v>34062</v>
      </c>
    </row>
    <row r="22" spans="1:3">
      <c r="A22" s="5">
        <v>27</v>
      </c>
      <c r="B22" s="5">
        <v>1</v>
      </c>
      <c r="C22" s="6">
        <v>35298</v>
      </c>
    </row>
    <row r="23" spans="1:3">
      <c r="A23" s="5">
        <v>28</v>
      </c>
      <c r="B23" s="5">
        <v>5</v>
      </c>
      <c r="C23" s="6">
        <v>35682</v>
      </c>
    </row>
    <row r="24" spans="1:3">
      <c r="A24" s="5">
        <v>29</v>
      </c>
      <c r="B24" s="5">
        <v>52</v>
      </c>
      <c r="C24" s="6">
        <v>36579</v>
      </c>
    </row>
    <row r="25" spans="1:3">
      <c r="A25" s="5">
        <v>30</v>
      </c>
      <c r="B25" s="5">
        <v>5</v>
      </c>
      <c r="C25" s="6">
        <v>37260</v>
      </c>
    </row>
    <row r="26" spans="1:3">
      <c r="A26" s="5">
        <v>31</v>
      </c>
      <c r="B26" s="5">
        <v>22</v>
      </c>
      <c r="C26" s="6">
        <v>38148</v>
      </c>
    </row>
    <row r="27" spans="1:3">
      <c r="A27" s="5">
        <v>32</v>
      </c>
      <c r="B27" s="5">
        <v>3</v>
      </c>
      <c r="C27" s="6">
        <v>39117</v>
      </c>
    </row>
    <row r="28" spans="1:3">
      <c r="A28" s="5">
        <v>33</v>
      </c>
      <c r="B28" s="5">
        <v>12</v>
      </c>
      <c r="C28" s="6">
        <v>40155</v>
      </c>
    </row>
    <row r="29" spans="1:3">
      <c r="A29" s="5">
        <v>34</v>
      </c>
      <c r="B29" s="5">
        <v>1</v>
      </c>
      <c r="C29" s="6">
        <v>41346</v>
      </c>
    </row>
    <row r="30" spans="1:3">
      <c r="A30" s="5">
        <v>35</v>
      </c>
      <c r="B30" s="5">
        <v>2</v>
      </c>
      <c r="C30" s="6">
        <v>42336</v>
      </c>
    </row>
    <row r="31" spans="1:3">
      <c r="A31" s="5">
        <v>36</v>
      </c>
      <c r="B31" s="5">
        <v>15</v>
      </c>
      <c r="C31" s="6">
        <v>43356</v>
      </c>
    </row>
    <row r="32" spans="1:3">
      <c r="A32" s="5">
        <v>37</v>
      </c>
      <c r="B32" s="5">
        <v>2</v>
      </c>
      <c r="C32" s="6">
        <v>44364</v>
      </c>
    </row>
    <row r="33" spans="1:3">
      <c r="A33" s="5">
        <v>39</v>
      </c>
      <c r="B33" s="5">
        <v>8</v>
      </c>
      <c r="C33" s="6">
        <v>46392</v>
      </c>
    </row>
    <row r="34" spans="1:3">
      <c r="A34" s="5">
        <v>40</v>
      </c>
      <c r="B34" s="5">
        <v>3</v>
      </c>
      <c r="C34" s="6">
        <v>47352</v>
      </c>
    </row>
    <row r="35" spans="1:3">
      <c r="A35" s="5">
        <v>42</v>
      </c>
      <c r="B35" s="5">
        <v>1</v>
      </c>
      <c r="C35" s="6">
        <v>49428</v>
      </c>
    </row>
    <row r="36" spans="1:3">
      <c r="A36" s="5">
        <v>43</v>
      </c>
      <c r="B36" s="5">
        <v>2</v>
      </c>
      <c r="C36" s="6">
        <v>50451</v>
      </c>
    </row>
    <row r="37" spans="1:3">
      <c r="A37" s="5">
        <v>44</v>
      </c>
      <c r="B37" s="5">
        <v>11</v>
      </c>
      <c r="C37" s="6">
        <v>51444</v>
      </c>
    </row>
    <row r="38" spans="1:3">
      <c r="A38" s="5">
        <v>49</v>
      </c>
      <c r="B38" s="5">
        <v>4</v>
      </c>
      <c r="C38" s="6">
        <v>56640</v>
      </c>
    </row>
    <row r="39" spans="1:3">
      <c r="A39" s="5">
        <v>54</v>
      </c>
      <c r="B39" s="5">
        <v>1</v>
      </c>
      <c r="C39" s="6">
        <v>62127</v>
      </c>
    </row>
    <row r="40" spans="1:3">
      <c r="A40" s="5">
        <v>55</v>
      </c>
      <c r="B40" s="5">
        <v>3</v>
      </c>
      <c r="C40" s="6">
        <v>63234</v>
      </c>
    </row>
    <row r="41" spans="1:3">
      <c r="A41" s="5">
        <v>59</v>
      </c>
      <c r="B41" s="5">
        <v>2</v>
      </c>
      <c r="C41" s="6">
        <v>67599</v>
      </c>
    </row>
    <row r="42" spans="1:3">
      <c r="A42" s="5">
        <v>60</v>
      </c>
      <c r="B42" s="5">
        <v>5</v>
      </c>
      <c r="C42" s="6">
        <v>68703</v>
      </c>
    </row>
    <row r="43" spans="1:3">
      <c r="A43" s="4" t="s">
        <v>38</v>
      </c>
      <c r="B43" s="5">
        <v>1955</v>
      </c>
      <c r="C43" s="5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F9BC-6B72-4CB2-BB7F-50F2B92F0313}">
  <dimension ref="A1:J32"/>
  <sheetViews>
    <sheetView workbookViewId="0"/>
  </sheetViews>
  <sheetFormatPr defaultRowHeight="15"/>
  <sheetData>
    <row r="1" spans="1:10" ht="30.75" thickBot="1">
      <c r="A1" s="15" t="s">
        <v>122</v>
      </c>
      <c r="B1" s="15" t="s">
        <v>90</v>
      </c>
      <c r="C1" s="15" t="s">
        <v>123</v>
      </c>
      <c r="D1">
        <v>1</v>
      </c>
      <c r="E1">
        <f>D1+1</f>
        <v>2</v>
      </c>
      <c r="F1">
        <f t="shared" ref="F1:J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</row>
    <row r="2" spans="1:10" ht="15.75" thickBot="1">
      <c r="A2" s="16" t="s">
        <v>0</v>
      </c>
      <c r="B2" s="16">
        <v>55.38</v>
      </c>
      <c r="C2" s="16">
        <v>17842</v>
      </c>
    </row>
    <row r="3" spans="1:10" ht="15.75" thickBot="1">
      <c r="A3" s="16" t="s">
        <v>2</v>
      </c>
      <c r="B3" s="16">
        <v>384.08</v>
      </c>
      <c r="C3" s="16">
        <v>18198</v>
      </c>
    </row>
    <row r="4" spans="1:10" ht="15.75" thickBot="1">
      <c r="A4" s="16" t="s">
        <v>3</v>
      </c>
      <c r="B4" s="16">
        <v>54.59</v>
      </c>
      <c r="C4" s="16">
        <v>18562</v>
      </c>
    </row>
    <row r="5" spans="1:10" ht="15.75" thickBot="1">
      <c r="A5" s="16" t="s">
        <v>4</v>
      </c>
      <c r="B5" s="16">
        <v>273.11</v>
      </c>
      <c r="C5" s="16">
        <v>18933</v>
      </c>
    </row>
    <row r="6" spans="1:10" ht="15.75" thickBot="1">
      <c r="A6" s="16" t="s">
        <v>5</v>
      </c>
      <c r="B6" s="16">
        <v>101.84</v>
      </c>
      <c r="C6" s="16">
        <v>19312</v>
      </c>
    </row>
    <row r="7" spans="1:10" ht="15.75" thickBot="1">
      <c r="A7" s="16" t="s">
        <v>6</v>
      </c>
      <c r="B7" s="16">
        <v>59.85</v>
      </c>
      <c r="C7" s="16">
        <v>19698</v>
      </c>
    </row>
    <row r="8" spans="1:10" ht="15.75" thickBot="1">
      <c r="A8" s="16" t="s">
        <v>7</v>
      </c>
      <c r="B8" s="16">
        <v>430.84</v>
      </c>
      <c r="C8" s="16">
        <v>20092</v>
      </c>
    </row>
    <row r="9" spans="1:10" ht="15.75" thickBot="1">
      <c r="A9" s="16" t="s">
        <v>8</v>
      </c>
      <c r="B9" s="16">
        <v>63.19</v>
      </c>
      <c r="C9" s="16">
        <v>20493</v>
      </c>
    </row>
    <row r="10" spans="1:10" ht="15.75" thickBot="1">
      <c r="A10" s="16" t="s">
        <v>9</v>
      </c>
      <c r="B10" s="16">
        <v>35.979999999999997</v>
      </c>
      <c r="C10" s="16">
        <v>20903</v>
      </c>
    </row>
    <row r="11" spans="1:10" ht="15.75" thickBot="1">
      <c r="A11" s="16" t="s">
        <v>10</v>
      </c>
      <c r="B11" s="16">
        <v>39.46</v>
      </c>
      <c r="C11" s="16">
        <v>21322</v>
      </c>
    </row>
    <row r="12" spans="1:10" ht="15.75" thickBot="1">
      <c r="A12" s="16" t="s">
        <v>11</v>
      </c>
      <c r="B12" s="16">
        <v>32.31</v>
      </c>
      <c r="C12" s="16">
        <v>21748</v>
      </c>
    </row>
    <row r="13" spans="1:10" ht="15.75" thickBot="1">
      <c r="A13" s="16" t="s">
        <v>12</v>
      </c>
      <c r="B13" s="16">
        <v>5.31</v>
      </c>
      <c r="C13" s="16">
        <v>22183</v>
      </c>
    </row>
    <row r="14" spans="1:10" ht="15.75" thickBot="1">
      <c r="A14" s="16" t="s">
        <v>13</v>
      </c>
      <c r="B14" s="16">
        <v>28.29</v>
      </c>
      <c r="C14" s="16">
        <v>22627</v>
      </c>
    </row>
    <row r="15" spans="1:10" ht="15.75" thickBot="1">
      <c r="A15" s="16" t="s">
        <v>14</v>
      </c>
      <c r="B15" s="16">
        <v>588.29999999999995</v>
      </c>
      <c r="C15" s="16">
        <v>23080</v>
      </c>
    </row>
    <row r="16" spans="1:10" ht="15.75" thickBot="1">
      <c r="A16" s="16" t="s">
        <v>15</v>
      </c>
      <c r="B16" s="16">
        <v>20.11</v>
      </c>
      <c r="C16" s="16">
        <v>23541</v>
      </c>
    </row>
    <row r="17" spans="1:3" ht="15.75" thickBot="1">
      <c r="A17" s="16" t="s">
        <v>16</v>
      </c>
      <c r="B17" s="16">
        <v>15.22</v>
      </c>
      <c r="C17" s="16">
        <v>24012</v>
      </c>
    </row>
    <row r="18" spans="1:3" ht="15.75" thickBot="1">
      <c r="A18" s="16" t="s">
        <v>17</v>
      </c>
      <c r="B18" s="16">
        <v>5.4</v>
      </c>
      <c r="C18" s="16">
        <v>24491</v>
      </c>
    </row>
    <row r="19" spans="1:3" ht="15.75" thickBot="1">
      <c r="A19" s="16" t="s">
        <v>18</v>
      </c>
      <c r="B19" s="16">
        <v>9.57</v>
      </c>
      <c r="C19" s="16">
        <v>24982</v>
      </c>
    </row>
    <row r="20" spans="1:3" ht="15.75" thickBot="1">
      <c r="A20" s="16" t="s">
        <v>19</v>
      </c>
      <c r="B20" s="16">
        <v>6.01</v>
      </c>
      <c r="C20" s="16">
        <v>25481</v>
      </c>
    </row>
    <row r="21" spans="1:3" ht="15.75" thickBot="1">
      <c r="A21" s="16" t="s">
        <v>20</v>
      </c>
      <c r="B21" s="16">
        <v>1.69</v>
      </c>
      <c r="C21" s="16">
        <v>25991</v>
      </c>
    </row>
    <row r="22" spans="1:3" ht="15.75" thickBot="1">
      <c r="A22" s="16" t="s">
        <v>21</v>
      </c>
      <c r="B22" s="16">
        <v>12.69</v>
      </c>
      <c r="C22" s="16">
        <v>26511</v>
      </c>
    </row>
    <row r="23" spans="1:3" ht="15.75" thickBot="1">
      <c r="A23" s="16" t="s">
        <v>22</v>
      </c>
      <c r="B23" s="16">
        <v>168.96</v>
      </c>
      <c r="C23" s="16">
        <v>27041</v>
      </c>
    </row>
    <row r="24" spans="1:3" ht="15.75" thickBot="1">
      <c r="A24" s="16" t="s">
        <v>23</v>
      </c>
      <c r="B24" s="16">
        <v>16.25</v>
      </c>
      <c r="C24" s="16">
        <v>27741</v>
      </c>
    </row>
    <row r="25" spans="1:3" ht="15.75" thickBot="1">
      <c r="A25" s="16" t="s">
        <v>24</v>
      </c>
      <c r="B25" s="16">
        <v>10.199999999999999</v>
      </c>
      <c r="C25" s="16">
        <v>28672</v>
      </c>
    </row>
    <row r="26" spans="1:3" ht="15.75" thickBot="1">
      <c r="A26" s="16" t="s">
        <v>25</v>
      </c>
      <c r="B26" s="16">
        <v>13.79</v>
      </c>
      <c r="C26" s="16">
        <v>29577</v>
      </c>
    </row>
    <row r="27" spans="1:3" ht="15.75" thickBot="1">
      <c r="A27" s="16" t="s">
        <v>26</v>
      </c>
      <c r="B27" s="16">
        <v>7.21</v>
      </c>
      <c r="C27" s="16">
        <v>30451</v>
      </c>
    </row>
    <row r="28" spans="1:3" ht="15.75" thickBot="1">
      <c r="A28" s="16" t="s">
        <v>27</v>
      </c>
      <c r="B28" s="16">
        <v>7.08</v>
      </c>
      <c r="C28" s="16">
        <v>31346</v>
      </c>
    </row>
    <row r="29" spans="1:3" ht="15.75" thickBot="1">
      <c r="A29" s="16" t="s">
        <v>28</v>
      </c>
      <c r="B29" s="16">
        <v>48.24</v>
      </c>
      <c r="C29" s="16">
        <v>32234</v>
      </c>
    </row>
    <row r="30" spans="1:3" ht="15.75" thickBot="1">
      <c r="A30" s="16" t="s">
        <v>34</v>
      </c>
      <c r="B30" s="16">
        <v>2.2000000000000002</v>
      </c>
      <c r="C30" s="16">
        <v>36922</v>
      </c>
    </row>
    <row r="31" spans="1:3" ht="15.75" thickBot="1">
      <c r="A31" s="16" t="s">
        <v>29</v>
      </c>
      <c r="B31" s="16">
        <v>0.41</v>
      </c>
      <c r="C31" s="16">
        <v>49840</v>
      </c>
    </row>
    <row r="32" spans="1:3">
      <c r="B32">
        <f>SUM(B2:B31)</f>
        <v>2497.5599999999995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B397-6CF1-492B-A524-C0C45A20395F}">
  <dimension ref="A1:C48"/>
  <sheetViews>
    <sheetView workbookViewId="0"/>
  </sheetViews>
  <sheetFormatPr defaultRowHeight="14.25"/>
  <cols>
    <col min="1" max="1" width="8.85546875" style="7" bestFit="1" customWidth="1"/>
    <col min="2" max="2" width="9.140625" style="8"/>
    <col min="3" max="3" width="12.5703125" style="7" bestFit="1" customWidth="1"/>
    <col min="4" max="16384" width="9.140625" style="7"/>
  </cols>
  <sheetData>
    <row r="1" spans="1:3">
      <c r="A1" s="7" t="s">
        <v>39</v>
      </c>
      <c r="B1" s="8" t="s">
        <v>41</v>
      </c>
      <c r="C1" s="7" t="s">
        <v>40</v>
      </c>
    </row>
    <row r="2" spans="1:3">
      <c r="A2" s="7" t="s">
        <v>42</v>
      </c>
      <c r="B2" s="8">
        <v>107.89750000000001</v>
      </c>
      <c r="C2" s="7">
        <v>18333</v>
      </c>
    </row>
    <row r="3" spans="1:3">
      <c r="A3" s="7" t="s">
        <v>43</v>
      </c>
      <c r="B3" s="8">
        <v>603.83360000000005</v>
      </c>
      <c r="C3" s="7">
        <v>19100</v>
      </c>
    </row>
    <row r="4" spans="1:3">
      <c r="A4" s="7" t="s">
        <v>44</v>
      </c>
      <c r="B4" s="8">
        <v>30.27026</v>
      </c>
      <c r="C4" s="7">
        <v>18516</v>
      </c>
    </row>
    <row r="5" spans="1:3">
      <c r="A5" s="7" t="s">
        <v>45</v>
      </c>
      <c r="B5" s="8">
        <v>18.58324</v>
      </c>
      <c r="C5" s="7">
        <v>18887</v>
      </c>
    </row>
    <row r="6" spans="1:3">
      <c r="A6" s="7" t="s">
        <v>45</v>
      </c>
      <c r="B6" s="8">
        <v>70.675280000000001</v>
      </c>
      <c r="C6" s="7">
        <v>19100</v>
      </c>
    </row>
    <row r="7" spans="1:3">
      <c r="A7" s="7" t="s">
        <v>46</v>
      </c>
      <c r="B7" s="8">
        <v>622.50726999999995</v>
      </c>
      <c r="C7" s="7">
        <v>19264</v>
      </c>
    </row>
    <row r="8" spans="1:3">
      <c r="A8" s="7" t="s">
        <v>47</v>
      </c>
      <c r="B8" s="8">
        <v>228.40205</v>
      </c>
      <c r="C8" s="7">
        <v>19650</v>
      </c>
    </row>
    <row r="9" spans="1:3">
      <c r="A9" s="7" t="s">
        <v>48</v>
      </c>
      <c r="B9" s="8">
        <v>1425.02664</v>
      </c>
      <c r="C9" s="7">
        <v>20043</v>
      </c>
    </row>
    <row r="10" spans="1:3">
      <c r="A10" s="7" t="s">
        <v>49</v>
      </c>
      <c r="B10" s="8">
        <v>285.1814</v>
      </c>
      <c r="C10" s="7">
        <v>20444</v>
      </c>
    </row>
    <row r="11" spans="1:3">
      <c r="A11" s="7" t="s">
        <v>50</v>
      </c>
      <c r="B11" s="8">
        <v>184.72394</v>
      </c>
      <c r="C11" s="7">
        <v>20852</v>
      </c>
    </row>
    <row r="12" spans="1:3">
      <c r="A12" s="7" t="s">
        <v>51</v>
      </c>
      <c r="B12" s="8">
        <v>158.39922000000001</v>
      </c>
      <c r="C12" s="7">
        <v>21269</v>
      </c>
    </row>
    <row r="13" spans="1:3">
      <c r="A13" s="7" t="s">
        <v>52</v>
      </c>
      <c r="B13" s="8">
        <v>156.91712999999999</v>
      </c>
      <c r="C13" s="7">
        <v>21695</v>
      </c>
    </row>
    <row r="14" spans="1:3">
      <c r="A14" s="7" t="s">
        <v>53</v>
      </c>
      <c r="B14" s="8">
        <v>1268.5958599999999</v>
      </c>
      <c r="C14" s="7">
        <v>22129</v>
      </c>
    </row>
    <row r="15" spans="1:3">
      <c r="A15" s="7" t="s">
        <v>54</v>
      </c>
      <c r="B15" s="8">
        <v>170.96298000000002</v>
      </c>
      <c r="C15" s="7">
        <v>22571</v>
      </c>
    </row>
    <row r="16" spans="1:3">
      <c r="A16" s="7" t="s">
        <v>55</v>
      </c>
      <c r="B16" s="8">
        <v>137.96550999999999</v>
      </c>
      <c r="C16" s="7">
        <v>23484</v>
      </c>
    </row>
    <row r="17" spans="1:3">
      <c r="A17" s="7" t="s">
        <v>56</v>
      </c>
      <c r="B17" s="8">
        <v>123.96935999999999</v>
      </c>
      <c r="C17" s="7">
        <v>23953</v>
      </c>
    </row>
    <row r="18" spans="1:3">
      <c r="A18" s="7" t="s">
        <v>57</v>
      </c>
      <c r="B18" s="8">
        <v>128.23263</v>
      </c>
      <c r="C18" s="7">
        <v>24920</v>
      </c>
    </row>
    <row r="19" spans="1:3">
      <c r="A19" s="7" t="s">
        <v>58</v>
      </c>
      <c r="B19" s="8">
        <v>1192.4906599999999</v>
      </c>
      <c r="C19" s="7">
        <v>25927</v>
      </c>
    </row>
    <row r="20" spans="1:3">
      <c r="A20" s="7" t="s">
        <v>59</v>
      </c>
      <c r="B20" s="8">
        <v>96.206919999999997</v>
      </c>
      <c r="C20" s="7">
        <v>26446</v>
      </c>
    </row>
    <row r="21" spans="1:3">
      <c r="A21" s="7" t="s">
        <v>60</v>
      </c>
      <c r="B21" s="8">
        <v>70.912139999999994</v>
      </c>
      <c r="C21" s="7">
        <v>27514</v>
      </c>
    </row>
    <row r="22" spans="1:3">
      <c r="A22" s="7" t="s">
        <v>61</v>
      </c>
      <c r="B22" s="8">
        <v>69.324190000000002</v>
      </c>
      <c r="C22" s="7">
        <v>28226</v>
      </c>
    </row>
    <row r="23" spans="1:3">
      <c r="A23" s="7" t="s">
        <v>62</v>
      </c>
      <c r="B23" s="8">
        <v>58.594110000000001</v>
      </c>
      <c r="C23" s="7">
        <v>29174</v>
      </c>
    </row>
    <row r="24" spans="1:3">
      <c r="A24" s="7" t="s">
        <v>63</v>
      </c>
      <c r="B24" s="8">
        <v>521.05690000000004</v>
      </c>
      <c r="C24" s="7">
        <v>30095</v>
      </c>
    </row>
    <row r="25" spans="1:3">
      <c r="A25" s="7" t="s">
        <v>64</v>
      </c>
      <c r="B25" s="8">
        <v>32.418929999999996</v>
      </c>
      <c r="C25" s="7">
        <v>30984</v>
      </c>
    </row>
    <row r="26" spans="1:3">
      <c r="A26" s="7" t="s">
        <v>65</v>
      </c>
      <c r="B26" s="8">
        <v>14.11487</v>
      </c>
      <c r="C26" s="7">
        <v>31895</v>
      </c>
    </row>
    <row r="27" spans="1:3">
      <c r="A27" s="7" t="s">
        <v>66</v>
      </c>
      <c r="B27" s="8">
        <v>27.791889999999999</v>
      </c>
      <c r="C27" s="7">
        <v>32798</v>
      </c>
    </row>
    <row r="28" spans="1:3">
      <c r="A28" s="7" t="s">
        <v>67</v>
      </c>
      <c r="B28" s="8">
        <v>29.09459</v>
      </c>
      <c r="C28" s="7">
        <v>33486</v>
      </c>
    </row>
    <row r="29" spans="1:3">
      <c r="A29" s="7" t="s">
        <v>68</v>
      </c>
      <c r="B29" s="8">
        <v>144.85330000000002</v>
      </c>
      <c r="C29" s="7">
        <v>34373</v>
      </c>
    </row>
    <row r="30" spans="1:3">
      <c r="A30" s="7" t="s">
        <v>69</v>
      </c>
      <c r="B30" s="8">
        <v>14.27919</v>
      </c>
      <c r="C30" s="7">
        <v>35336</v>
      </c>
    </row>
    <row r="31" spans="1:3">
      <c r="A31" s="7" t="s">
        <v>70</v>
      </c>
      <c r="B31" s="8">
        <v>11.32433</v>
      </c>
      <c r="C31" s="7">
        <v>36371</v>
      </c>
    </row>
    <row r="32" spans="1:3">
      <c r="A32" s="7" t="s">
        <v>71</v>
      </c>
      <c r="B32" s="8">
        <v>6</v>
      </c>
      <c r="C32" s="7">
        <v>37568</v>
      </c>
    </row>
    <row r="33" spans="1:3">
      <c r="A33" s="7" t="s">
        <v>72</v>
      </c>
      <c r="B33" s="8">
        <v>9.3135099999999991</v>
      </c>
      <c r="C33" s="7">
        <v>38553</v>
      </c>
    </row>
    <row r="34" spans="1:3">
      <c r="A34" s="7" t="s">
        <v>73</v>
      </c>
      <c r="B34" s="8">
        <v>35.1892</v>
      </c>
      <c r="C34" s="7">
        <v>39571</v>
      </c>
    </row>
    <row r="35" spans="1:3">
      <c r="A35" s="7" t="s">
        <v>74</v>
      </c>
      <c r="B35" s="8">
        <v>2.9324299999999996</v>
      </c>
      <c r="C35" s="7">
        <v>40578</v>
      </c>
    </row>
    <row r="36" spans="1:3">
      <c r="A36" s="7" t="s">
        <v>75</v>
      </c>
      <c r="B36" s="8">
        <v>4</v>
      </c>
      <c r="C36" s="7">
        <v>41591</v>
      </c>
    </row>
    <row r="37" spans="1:3">
      <c r="A37" s="7" t="s">
        <v>76</v>
      </c>
      <c r="B37" s="8">
        <v>0.91891999999999996</v>
      </c>
      <c r="C37" s="7">
        <v>42614</v>
      </c>
    </row>
    <row r="38" spans="1:3">
      <c r="A38" s="7" t="s">
        <v>77</v>
      </c>
      <c r="B38" s="8">
        <v>4</v>
      </c>
      <c r="C38" s="7">
        <v>43570</v>
      </c>
    </row>
    <row r="39" spans="1:3">
      <c r="A39" s="7" t="s">
        <v>78</v>
      </c>
      <c r="B39" s="8">
        <v>13.33784</v>
      </c>
      <c r="C39" s="7">
        <v>44624</v>
      </c>
    </row>
    <row r="40" spans="1:3">
      <c r="A40" s="7" t="s">
        <v>79</v>
      </c>
      <c r="B40" s="8">
        <v>2</v>
      </c>
      <c r="C40" s="7">
        <v>45648</v>
      </c>
    </row>
    <row r="41" spans="1:3">
      <c r="A41" s="7" t="s">
        <v>80</v>
      </c>
      <c r="B41" s="8">
        <v>1</v>
      </c>
      <c r="C41" s="7">
        <v>46662</v>
      </c>
    </row>
    <row r="42" spans="1:3">
      <c r="A42" s="7" t="s">
        <v>81</v>
      </c>
      <c r="B42" s="8">
        <v>2</v>
      </c>
      <c r="C42" s="7">
        <v>47665</v>
      </c>
    </row>
    <row r="43" spans="1:3">
      <c r="A43" s="7" t="s">
        <v>82</v>
      </c>
      <c r="B43" s="8">
        <v>4</v>
      </c>
      <c r="C43" s="7">
        <v>48684</v>
      </c>
    </row>
    <row r="44" spans="1:3">
      <c r="A44" s="7" t="s">
        <v>83</v>
      </c>
      <c r="B44" s="8">
        <v>3.7162199999999999</v>
      </c>
      <c r="C44" s="7">
        <v>49738</v>
      </c>
    </row>
    <row r="45" spans="1:3">
      <c r="A45" s="7" t="s">
        <v>84</v>
      </c>
      <c r="B45" s="8">
        <v>2</v>
      </c>
      <c r="C45" s="7">
        <v>50739</v>
      </c>
    </row>
    <row r="46" spans="1:3">
      <c r="A46" s="7" t="s">
        <v>85</v>
      </c>
      <c r="B46" s="8">
        <v>3.8378399999999999</v>
      </c>
      <c r="C46" s="7">
        <v>51772</v>
      </c>
    </row>
    <row r="47" spans="1:3">
      <c r="A47" s="7" t="s">
        <v>86</v>
      </c>
      <c r="B47" s="8">
        <v>11.59595</v>
      </c>
      <c r="C47" s="7">
        <v>52811</v>
      </c>
    </row>
    <row r="48" spans="1:3">
      <c r="A48" s="7" t="s">
        <v>87</v>
      </c>
      <c r="B48" s="8">
        <v>1</v>
      </c>
      <c r="C48" s="7">
        <v>61330</v>
      </c>
    </row>
  </sheetData>
  <pageMargins left="0.75" right="0.75" top="1" bottom="1" header="0.5" footer="0.5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3078-BB91-4EE8-BE95-4698FB0BA642}">
  <dimension ref="A1:D16"/>
  <sheetViews>
    <sheetView workbookViewId="0">
      <selection activeCell="C3" sqref="C3"/>
    </sheetView>
  </sheetViews>
  <sheetFormatPr defaultRowHeight="15"/>
  <cols>
    <col min="2" max="3" width="13.28515625" customWidth="1"/>
    <col min="5" max="5" width="12.42578125" bestFit="1" customWidth="1"/>
    <col min="8" max="8" width="12.42578125" bestFit="1" customWidth="1"/>
    <col min="9" max="9" width="11.5703125" bestFit="1" customWidth="1"/>
  </cols>
  <sheetData>
    <row r="1" spans="1:4">
      <c r="A1" s="9" t="s">
        <v>88</v>
      </c>
      <c r="B1" s="63" t="s">
        <v>89</v>
      </c>
      <c r="C1" s="63"/>
      <c r="D1" s="9" t="s">
        <v>90</v>
      </c>
    </row>
    <row r="2" spans="1:4">
      <c r="A2" s="4"/>
      <c r="B2" s="10" t="s">
        <v>91</v>
      </c>
      <c r="C2" s="10" t="s">
        <v>92</v>
      </c>
      <c r="D2" s="5"/>
    </row>
    <row r="3" spans="1:4">
      <c r="A3" s="9" t="s">
        <v>32</v>
      </c>
      <c r="B3" s="11">
        <v>19099</v>
      </c>
      <c r="C3" s="11">
        <v>19264</v>
      </c>
      <c r="D3" s="12">
        <v>25.92482827609998</v>
      </c>
    </row>
    <row r="4" spans="1:4">
      <c r="A4" s="9" t="s">
        <v>31</v>
      </c>
      <c r="B4" s="11">
        <v>19099</v>
      </c>
      <c r="C4" s="11">
        <v>19264</v>
      </c>
      <c r="D4" s="12">
        <v>44.108048922200012</v>
      </c>
    </row>
    <row r="5" spans="1:4">
      <c r="A5" s="9" t="s">
        <v>93</v>
      </c>
      <c r="B5" s="11">
        <v>19099</v>
      </c>
      <c r="C5" s="11">
        <v>19264</v>
      </c>
      <c r="D5" s="12">
        <v>151.51158020759996</v>
      </c>
    </row>
    <row r="6" spans="1:4">
      <c r="A6" s="9" t="s">
        <v>94</v>
      </c>
      <c r="B6" s="11">
        <v>19099</v>
      </c>
      <c r="C6" s="11">
        <v>19652</v>
      </c>
      <c r="D6" s="12">
        <v>15.1737958181</v>
      </c>
    </row>
    <row r="7" spans="1:4">
      <c r="A7" s="9" t="s">
        <v>95</v>
      </c>
      <c r="B7" s="11">
        <v>19099</v>
      </c>
      <c r="C7" s="11">
        <v>22129</v>
      </c>
      <c r="D7" s="12">
        <v>67.278717318100007</v>
      </c>
    </row>
    <row r="8" spans="1:4">
      <c r="A8" s="9" t="s">
        <v>30</v>
      </c>
      <c r="B8" s="11">
        <v>20211</v>
      </c>
      <c r="C8" s="11">
        <v>24920</v>
      </c>
      <c r="D8" s="12">
        <v>28.332607080399999</v>
      </c>
    </row>
    <row r="9" spans="1:4">
      <c r="A9" s="9" t="s">
        <v>96</v>
      </c>
      <c r="B9" s="11">
        <v>22669</v>
      </c>
      <c r="C9" s="11">
        <v>27514</v>
      </c>
      <c r="D9" s="12">
        <v>23.2622683096</v>
      </c>
    </row>
    <row r="10" spans="1:4">
      <c r="A10" s="9" t="s">
        <v>97</v>
      </c>
      <c r="B10" s="11">
        <v>25708</v>
      </c>
      <c r="C10" s="11">
        <v>32798</v>
      </c>
      <c r="D10" s="12">
        <v>4.1488984768000003</v>
      </c>
    </row>
    <row r="11" spans="1:4">
      <c r="A11" s="9" t="s">
        <v>98</v>
      </c>
      <c r="B11" s="11">
        <v>29909</v>
      </c>
      <c r="C11" s="11">
        <v>37567</v>
      </c>
      <c r="D11" s="12">
        <v>2.0764117397999997</v>
      </c>
    </row>
    <row r="12" spans="1:4">
      <c r="A12" s="9" t="s">
        <v>99</v>
      </c>
      <c r="B12" s="11">
        <v>34809</v>
      </c>
      <c r="C12" s="11">
        <v>42614</v>
      </c>
      <c r="D12" s="12">
        <v>2.4577971383000001</v>
      </c>
    </row>
    <row r="13" spans="1:4">
      <c r="A13" s="9" t="s">
        <v>33</v>
      </c>
      <c r="B13" s="11">
        <v>39660</v>
      </c>
      <c r="C13" s="11">
        <v>47664</v>
      </c>
      <c r="D13" s="5"/>
    </row>
    <row r="14" spans="1:4">
      <c r="A14" s="9" t="s">
        <v>100</v>
      </c>
      <c r="B14" s="11">
        <v>44560</v>
      </c>
      <c r="C14" s="11">
        <v>53455</v>
      </c>
      <c r="D14" s="12">
        <v>1</v>
      </c>
    </row>
    <row r="15" spans="1:4">
      <c r="A15" s="13"/>
      <c r="B15" s="1"/>
      <c r="C15" s="1"/>
      <c r="D15" s="12">
        <f>SUM(D3:D14)</f>
        <v>365.27495328699996</v>
      </c>
    </row>
    <row r="16" spans="1:4">
      <c r="A16" t="s">
        <v>101</v>
      </c>
    </row>
  </sheetData>
  <mergeCells count="1">
    <mergeCell ref="B1:C1"/>
  </mergeCells>
  <pageMargins left="0.7" right="0.7" top="0.75" bottom="0.75" header="0.3" footer="0.3"/>
  <pageSetup paperSize="9" orientation="portrait" r:id="rId1"/>
  <headerFooter>
    <oddHeader>&amp;R&amp;"Calibri"&amp;10&amp;KFF0000Information Classification: CONFIDENTIAL&amp;1#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A03-F48B-4B62-8D08-40A68C7370BA}">
  <dimension ref="A1:E29"/>
  <sheetViews>
    <sheetView workbookViewId="0"/>
  </sheetViews>
  <sheetFormatPr defaultRowHeight="15"/>
  <cols>
    <col min="1" max="1" width="23" bestFit="1" customWidth="1"/>
  </cols>
  <sheetData>
    <row r="1" spans="1:5">
      <c r="A1" t="s">
        <v>102</v>
      </c>
      <c r="B1" t="s">
        <v>120</v>
      </c>
      <c r="C1" t="s">
        <v>103</v>
      </c>
      <c r="D1" t="s">
        <v>90</v>
      </c>
      <c r="E1" t="s">
        <v>121</v>
      </c>
    </row>
    <row r="2" spans="1:5">
      <c r="A2" t="s">
        <v>104</v>
      </c>
      <c r="B2" t="s">
        <v>105</v>
      </c>
      <c r="C2">
        <v>1</v>
      </c>
      <c r="D2">
        <v>3</v>
      </c>
      <c r="E2" s="14">
        <v>21000</v>
      </c>
    </row>
    <row r="3" spans="1:5">
      <c r="A3" t="s">
        <v>108</v>
      </c>
      <c r="B3" t="s">
        <v>106</v>
      </c>
      <c r="C3">
        <v>3</v>
      </c>
      <c r="D3">
        <v>0.74</v>
      </c>
      <c r="E3" s="14">
        <v>13177.02</v>
      </c>
    </row>
    <row r="4" spans="1:5">
      <c r="A4" t="s">
        <v>108</v>
      </c>
      <c r="B4" t="s">
        <v>106</v>
      </c>
      <c r="C4">
        <v>5</v>
      </c>
      <c r="D4">
        <v>0.76</v>
      </c>
      <c r="E4" s="14">
        <v>18328.21</v>
      </c>
    </row>
    <row r="5" spans="1:5">
      <c r="A5" t="s">
        <v>107</v>
      </c>
      <c r="B5" t="s">
        <v>109</v>
      </c>
      <c r="C5">
        <v>3</v>
      </c>
      <c r="D5">
        <v>59.11</v>
      </c>
      <c r="E5" s="14">
        <v>18887</v>
      </c>
    </row>
    <row r="6" spans="1:5">
      <c r="A6" t="s">
        <v>107</v>
      </c>
      <c r="B6" t="s">
        <v>110</v>
      </c>
      <c r="C6">
        <v>4</v>
      </c>
      <c r="D6">
        <v>20.93</v>
      </c>
      <c r="E6" s="14">
        <v>19264</v>
      </c>
    </row>
    <row r="7" spans="1:5">
      <c r="A7" t="s">
        <v>107</v>
      </c>
      <c r="B7" t="s">
        <v>111</v>
      </c>
      <c r="C7">
        <v>6</v>
      </c>
      <c r="D7">
        <v>10</v>
      </c>
      <c r="E7" s="14">
        <v>20043</v>
      </c>
    </row>
    <row r="8" spans="1:5">
      <c r="A8" t="s">
        <v>107</v>
      </c>
      <c r="B8" t="s">
        <v>112</v>
      </c>
      <c r="C8">
        <v>7</v>
      </c>
      <c r="D8">
        <v>3.06</v>
      </c>
      <c r="E8" s="14">
        <v>20444</v>
      </c>
    </row>
    <row r="9" spans="1:5">
      <c r="A9" t="s">
        <v>107</v>
      </c>
      <c r="B9" t="s">
        <v>112</v>
      </c>
      <c r="C9">
        <v>8</v>
      </c>
      <c r="D9">
        <v>92.74</v>
      </c>
      <c r="E9" s="14">
        <v>20852</v>
      </c>
    </row>
    <row r="10" spans="1:5">
      <c r="A10" t="s">
        <v>107</v>
      </c>
      <c r="B10" t="s">
        <v>113</v>
      </c>
      <c r="C10">
        <v>9</v>
      </c>
      <c r="D10">
        <v>1.73</v>
      </c>
      <c r="E10" s="14">
        <v>21269</v>
      </c>
    </row>
    <row r="11" spans="1:5">
      <c r="A11" t="s">
        <v>107</v>
      </c>
      <c r="B11" t="s">
        <v>113</v>
      </c>
      <c r="C11">
        <v>10</v>
      </c>
      <c r="D11">
        <v>2.16</v>
      </c>
      <c r="E11" s="14">
        <v>21695</v>
      </c>
    </row>
    <row r="12" spans="1:5">
      <c r="A12" t="s">
        <v>107</v>
      </c>
      <c r="B12" t="s">
        <v>113</v>
      </c>
      <c r="C12">
        <v>11</v>
      </c>
      <c r="D12">
        <v>0.88</v>
      </c>
      <c r="E12" s="14">
        <v>22129</v>
      </c>
    </row>
    <row r="13" spans="1:5">
      <c r="A13" t="s">
        <v>107</v>
      </c>
      <c r="B13" t="s">
        <v>113</v>
      </c>
      <c r="C13">
        <v>12</v>
      </c>
      <c r="D13">
        <v>12.79</v>
      </c>
      <c r="E13" s="14">
        <v>22571</v>
      </c>
    </row>
    <row r="14" spans="1:5">
      <c r="A14" t="s">
        <v>107</v>
      </c>
      <c r="B14" t="s">
        <v>114</v>
      </c>
      <c r="C14">
        <v>14</v>
      </c>
      <c r="D14">
        <v>4.25</v>
      </c>
      <c r="E14" s="14">
        <v>23484</v>
      </c>
    </row>
    <row r="15" spans="1:5">
      <c r="A15" t="s">
        <v>107</v>
      </c>
      <c r="B15" t="s">
        <v>114</v>
      </c>
      <c r="C15">
        <v>15</v>
      </c>
      <c r="D15">
        <v>13.65</v>
      </c>
      <c r="E15" s="14">
        <v>23953</v>
      </c>
    </row>
    <row r="16" spans="1:5">
      <c r="A16" t="s">
        <v>107</v>
      </c>
      <c r="B16" t="s">
        <v>114</v>
      </c>
      <c r="C16">
        <v>16</v>
      </c>
      <c r="D16">
        <v>7.31</v>
      </c>
      <c r="E16" s="14">
        <v>24432</v>
      </c>
    </row>
    <row r="17" spans="1:5">
      <c r="A17" t="s">
        <v>107</v>
      </c>
      <c r="B17" t="s">
        <v>114</v>
      </c>
      <c r="C17">
        <v>17</v>
      </c>
      <c r="D17">
        <v>142.01</v>
      </c>
      <c r="E17" s="14">
        <v>24920</v>
      </c>
    </row>
    <row r="18" spans="1:5">
      <c r="A18" t="s">
        <v>107</v>
      </c>
      <c r="B18" t="s">
        <v>115</v>
      </c>
      <c r="C18">
        <v>19</v>
      </c>
      <c r="D18">
        <v>0.86</v>
      </c>
      <c r="E18" s="14">
        <v>25927</v>
      </c>
    </row>
    <row r="19" spans="1:5">
      <c r="A19" t="s">
        <v>107</v>
      </c>
      <c r="B19" t="s">
        <v>115</v>
      </c>
      <c r="C19">
        <v>20</v>
      </c>
      <c r="D19">
        <v>7.68</v>
      </c>
      <c r="E19" s="14">
        <v>26446</v>
      </c>
    </row>
    <row r="20" spans="1:5">
      <c r="A20" t="s">
        <v>107</v>
      </c>
      <c r="B20" t="s">
        <v>115</v>
      </c>
      <c r="C20">
        <v>21</v>
      </c>
      <c r="D20">
        <v>4.78</v>
      </c>
      <c r="E20" s="14">
        <v>26975</v>
      </c>
    </row>
    <row r="21" spans="1:5">
      <c r="A21" t="s">
        <v>107</v>
      </c>
      <c r="B21" t="s">
        <v>115</v>
      </c>
      <c r="C21">
        <v>22</v>
      </c>
      <c r="D21">
        <v>36.409999999999997</v>
      </c>
      <c r="E21" s="14">
        <v>27514</v>
      </c>
    </row>
    <row r="22" spans="1:5">
      <c r="A22" t="s">
        <v>107</v>
      </c>
      <c r="B22" t="s">
        <v>116</v>
      </c>
      <c r="C22">
        <v>24</v>
      </c>
      <c r="D22">
        <v>0.75</v>
      </c>
      <c r="E22" s="14">
        <v>29174</v>
      </c>
    </row>
    <row r="23" spans="1:5">
      <c r="A23" t="s">
        <v>107</v>
      </c>
      <c r="B23" t="s">
        <v>116</v>
      </c>
      <c r="C23">
        <v>26</v>
      </c>
      <c r="D23">
        <v>5.38</v>
      </c>
      <c r="E23" s="14">
        <v>30984</v>
      </c>
    </row>
    <row r="24" spans="1:5">
      <c r="A24" t="s">
        <v>107</v>
      </c>
      <c r="B24" t="s">
        <v>117</v>
      </c>
      <c r="C24">
        <v>27</v>
      </c>
      <c r="D24">
        <v>1.8</v>
      </c>
      <c r="E24" s="14">
        <v>31895</v>
      </c>
    </row>
    <row r="25" spans="1:5">
      <c r="A25" t="s">
        <v>107</v>
      </c>
      <c r="B25" t="s">
        <v>117</v>
      </c>
      <c r="C25">
        <v>29</v>
      </c>
      <c r="D25">
        <v>0.92</v>
      </c>
      <c r="E25" s="14">
        <v>33486</v>
      </c>
    </row>
    <row r="26" spans="1:5">
      <c r="A26" t="s">
        <v>107</v>
      </c>
      <c r="B26" t="s">
        <v>117</v>
      </c>
      <c r="C26">
        <v>30</v>
      </c>
      <c r="D26">
        <v>2.68</v>
      </c>
      <c r="E26" s="14">
        <v>34373</v>
      </c>
    </row>
    <row r="27" spans="1:5">
      <c r="A27" t="s">
        <v>107</v>
      </c>
      <c r="B27" t="s">
        <v>118</v>
      </c>
      <c r="C27">
        <v>32</v>
      </c>
      <c r="D27">
        <v>0.74</v>
      </c>
      <c r="E27" s="14">
        <v>36371</v>
      </c>
    </row>
    <row r="28" spans="1:5">
      <c r="A28" t="s">
        <v>107</v>
      </c>
      <c r="B28" t="s">
        <v>118</v>
      </c>
      <c r="C28">
        <v>33</v>
      </c>
      <c r="D28">
        <v>0.67</v>
      </c>
      <c r="E28" s="14">
        <v>37568</v>
      </c>
    </row>
    <row r="29" spans="1:5">
      <c r="A29" t="s">
        <v>107</v>
      </c>
      <c r="B29" t="s">
        <v>119</v>
      </c>
      <c r="C29">
        <v>35</v>
      </c>
      <c r="D29">
        <v>1</v>
      </c>
      <c r="E29" s="14">
        <v>39571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4EA7-428E-493F-A94D-93774F2913A6}">
  <dimension ref="A1:K386"/>
  <sheetViews>
    <sheetView workbookViewId="0"/>
  </sheetViews>
  <sheetFormatPr defaultRowHeight="15"/>
  <cols>
    <col min="1" max="1" width="23.28515625" customWidth="1"/>
    <col min="2" max="2" width="10.42578125" customWidth="1"/>
    <col min="3" max="3" width="7.85546875" bestFit="1" customWidth="1"/>
    <col min="4" max="4" width="5.42578125" bestFit="1" customWidth="1"/>
    <col min="9" max="9" width="10.42578125" customWidth="1"/>
    <col min="11" max="11" width="10.5703125" style="21" bestFit="1" customWidth="1"/>
  </cols>
  <sheetData>
    <row r="1" spans="1:11">
      <c r="A1" s="13" t="s">
        <v>124</v>
      </c>
      <c r="B1" s="13" t="s">
        <v>88</v>
      </c>
      <c r="C1" s="17" t="s">
        <v>125</v>
      </c>
      <c r="D1" s="13" t="s">
        <v>90</v>
      </c>
      <c r="I1" s="13" t="s">
        <v>88</v>
      </c>
    </row>
    <row r="2" spans="1:11">
      <c r="A2" s="13" t="s">
        <v>126</v>
      </c>
      <c r="B2" s="18" t="s">
        <v>127</v>
      </c>
      <c r="C2" s="14">
        <v>36</v>
      </c>
      <c r="D2" s="19">
        <f>C2/36</f>
        <v>1</v>
      </c>
      <c r="I2" s="13" t="s">
        <v>128</v>
      </c>
      <c r="J2" s="20">
        <f t="shared" ref="J2:J24" si="0">SUMIF(B:B,I2,D:D)</f>
        <v>1</v>
      </c>
    </row>
    <row r="3" spans="1:11">
      <c r="A3" s="13" t="s">
        <v>126</v>
      </c>
      <c r="B3" s="13" t="s">
        <v>129</v>
      </c>
      <c r="C3" s="14">
        <v>55.430000000000007</v>
      </c>
      <c r="D3" s="19">
        <f t="shared" ref="D3:D66" si="1">C3/36</f>
        <v>1.5397222222222224</v>
      </c>
      <c r="I3" s="13" t="s">
        <v>130</v>
      </c>
      <c r="J3" s="20">
        <f t="shared" si="0"/>
        <v>5.5555555555555554</v>
      </c>
    </row>
    <row r="4" spans="1:11">
      <c r="A4" s="13" t="s">
        <v>126</v>
      </c>
      <c r="B4" s="13" t="s">
        <v>131</v>
      </c>
      <c r="C4" s="14">
        <v>241.25</v>
      </c>
      <c r="D4" s="19">
        <f t="shared" si="1"/>
        <v>6.7013888888888893</v>
      </c>
      <c r="I4" s="13" t="s">
        <v>132</v>
      </c>
      <c r="J4" s="20">
        <f t="shared" si="0"/>
        <v>7.0277777777777777</v>
      </c>
    </row>
    <row r="5" spans="1:11">
      <c r="A5" s="13" t="s">
        <v>126</v>
      </c>
      <c r="B5" s="13" t="s">
        <v>133</v>
      </c>
      <c r="C5" s="14">
        <v>89.75</v>
      </c>
      <c r="D5" s="19">
        <f t="shared" si="1"/>
        <v>2.4930555555555554</v>
      </c>
      <c r="I5" s="13" t="s">
        <v>134</v>
      </c>
      <c r="J5" s="20">
        <f t="shared" si="0"/>
        <v>8.849444444444444</v>
      </c>
    </row>
    <row r="6" spans="1:11">
      <c r="A6" s="13" t="s">
        <v>126</v>
      </c>
      <c r="B6" s="13" t="s">
        <v>135</v>
      </c>
      <c r="C6" s="14">
        <v>383</v>
      </c>
      <c r="D6" s="19">
        <f t="shared" si="1"/>
        <v>10.638888888888889</v>
      </c>
      <c r="I6" s="18" t="s">
        <v>127</v>
      </c>
      <c r="J6" s="20">
        <f t="shared" si="0"/>
        <v>21.152777777777779</v>
      </c>
      <c r="K6" s="21">
        <f>AVERAGE(35496,36378,37353,38385)</f>
        <v>36903</v>
      </c>
    </row>
    <row r="7" spans="1:11">
      <c r="A7" s="13" t="s">
        <v>126</v>
      </c>
      <c r="B7" s="13" t="s">
        <v>136</v>
      </c>
      <c r="C7" s="14">
        <v>231.75</v>
      </c>
      <c r="D7" s="19">
        <f t="shared" si="1"/>
        <v>6.4375</v>
      </c>
      <c r="I7" s="13" t="s">
        <v>137</v>
      </c>
      <c r="J7" s="20">
        <f t="shared" si="0"/>
        <v>17.81666666666667</v>
      </c>
      <c r="K7" s="21">
        <f>AVERAGE(39564,40566,41586,42585)</f>
        <v>41075.25</v>
      </c>
    </row>
    <row r="8" spans="1:11">
      <c r="A8" s="13" t="s">
        <v>126</v>
      </c>
      <c r="B8" s="13" t="s">
        <v>138</v>
      </c>
      <c r="C8" s="14">
        <v>67.5</v>
      </c>
      <c r="D8" s="19">
        <f t="shared" si="1"/>
        <v>1.875</v>
      </c>
      <c r="I8" s="13" t="s">
        <v>139</v>
      </c>
      <c r="J8" s="20">
        <f t="shared" si="0"/>
        <v>1.2569444444444444</v>
      </c>
      <c r="K8" s="21">
        <v>21783</v>
      </c>
    </row>
    <row r="9" spans="1:11">
      <c r="A9" s="13" t="s">
        <v>126</v>
      </c>
      <c r="B9" s="13" t="s">
        <v>140</v>
      </c>
      <c r="C9" s="14">
        <v>36</v>
      </c>
      <c r="D9" s="19">
        <f t="shared" si="1"/>
        <v>1</v>
      </c>
      <c r="I9" s="13" t="s">
        <v>129</v>
      </c>
      <c r="J9" s="20">
        <f t="shared" si="0"/>
        <v>168.06805555555553</v>
      </c>
      <c r="K9" s="21">
        <f>AVERAGE(21783,22179)</f>
        <v>21981</v>
      </c>
    </row>
    <row r="10" spans="1:11">
      <c r="A10" s="13" t="s">
        <v>126</v>
      </c>
      <c r="B10" s="13" t="s">
        <v>141</v>
      </c>
      <c r="C10" s="14">
        <v>25.75</v>
      </c>
      <c r="D10" s="19">
        <f t="shared" si="1"/>
        <v>0.71527777777777779</v>
      </c>
      <c r="I10" s="13" t="s">
        <v>131</v>
      </c>
      <c r="J10" s="20">
        <f t="shared" si="0"/>
        <v>558.88472222222231</v>
      </c>
      <c r="K10" s="21">
        <f>AVERAGE(22575,22983)</f>
        <v>22779</v>
      </c>
    </row>
    <row r="11" spans="1:11">
      <c r="A11" s="13" t="s">
        <v>142</v>
      </c>
      <c r="B11" s="13" t="s">
        <v>129</v>
      </c>
      <c r="C11" s="14">
        <v>198.35999999999999</v>
      </c>
      <c r="D11" s="19">
        <f t="shared" si="1"/>
        <v>5.51</v>
      </c>
      <c r="I11" s="13" t="s">
        <v>133</v>
      </c>
      <c r="J11" s="20">
        <f t="shared" si="0"/>
        <v>236.32666666666665</v>
      </c>
      <c r="K11" s="21">
        <f>AVERAGE(23400,23817,24243,24684,25128)</f>
        <v>24254.400000000001</v>
      </c>
    </row>
    <row r="12" spans="1:11">
      <c r="A12" s="13" t="s">
        <v>142</v>
      </c>
      <c r="B12" s="13" t="s">
        <v>131</v>
      </c>
      <c r="C12" s="14">
        <v>360.42</v>
      </c>
      <c r="D12" s="19">
        <f t="shared" si="1"/>
        <v>10.011666666666667</v>
      </c>
      <c r="I12" s="13" t="s">
        <v>135</v>
      </c>
      <c r="J12" s="20">
        <f t="shared" si="0"/>
        <v>194.14555555555555</v>
      </c>
      <c r="K12" s="21">
        <f>AVERAGE(25578,26040,26508,26985,27471,27966)</f>
        <v>26758</v>
      </c>
    </row>
    <row r="13" spans="1:11">
      <c r="A13" s="13" t="s">
        <v>142</v>
      </c>
      <c r="B13" s="13" t="s">
        <v>133</v>
      </c>
      <c r="C13" s="14">
        <v>338.83</v>
      </c>
      <c r="D13" s="19">
        <f t="shared" si="1"/>
        <v>9.411944444444444</v>
      </c>
      <c r="I13" s="13" t="s">
        <v>136</v>
      </c>
      <c r="J13" s="20">
        <f t="shared" si="0"/>
        <v>142.6572222222222</v>
      </c>
      <c r="K13" s="21">
        <f>AVERAGE(28470,28983,29502,30036,30576)</f>
        <v>29513.4</v>
      </c>
    </row>
    <row r="14" spans="1:11">
      <c r="A14" s="13" t="s">
        <v>142</v>
      </c>
      <c r="B14" s="13" t="s">
        <v>135</v>
      </c>
      <c r="C14" s="14">
        <v>130</v>
      </c>
      <c r="D14" s="19">
        <f t="shared" si="1"/>
        <v>3.6111111111111112</v>
      </c>
      <c r="I14" s="13" t="s">
        <v>138</v>
      </c>
      <c r="J14" s="20">
        <f t="shared" si="0"/>
        <v>15.588055555555554</v>
      </c>
      <c r="K14" s="21">
        <v>21228</v>
      </c>
    </row>
    <row r="15" spans="1:11">
      <c r="A15" s="13" t="s">
        <v>142</v>
      </c>
      <c r="B15" s="13" t="s">
        <v>143</v>
      </c>
      <c r="C15" s="14">
        <v>58</v>
      </c>
      <c r="D15" s="19">
        <f t="shared" si="1"/>
        <v>1.6111111111111112</v>
      </c>
      <c r="I15" s="13" t="s">
        <v>144</v>
      </c>
      <c r="J15" s="20">
        <f t="shared" si="0"/>
        <v>11.884722222222223</v>
      </c>
      <c r="K15" s="21">
        <v>21228</v>
      </c>
    </row>
    <row r="16" spans="1:11">
      <c r="A16" s="13" t="s">
        <v>142</v>
      </c>
      <c r="B16" s="13" t="s">
        <v>141</v>
      </c>
      <c r="C16" s="14">
        <v>71</v>
      </c>
      <c r="D16" s="19">
        <f t="shared" si="1"/>
        <v>1.9722222222222223</v>
      </c>
      <c r="I16" s="13" t="s">
        <v>145</v>
      </c>
      <c r="J16" s="20">
        <f t="shared" si="0"/>
        <v>5.1875</v>
      </c>
      <c r="K16" s="21">
        <v>21399</v>
      </c>
    </row>
    <row r="17" spans="1:11">
      <c r="A17" s="13" t="s">
        <v>146</v>
      </c>
      <c r="B17" s="13" t="s">
        <v>127</v>
      </c>
      <c r="C17" s="14">
        <v>36</v>
      </c>
      <c r="D17" s="19">
        <f t="shared" si="1"/>
        <v>1</v>
      </c>
      <c r="I17" s="13" t="s">
        <v>143</v>
      </c>
      <c r="J17" s="20">
        <f t="shared" si="0"/>
        <v>9.9722222222222214</v>
      </c>
      <c r="K17" s="21">
        <f>AVERAGE(43605,44628,45576,46638)</f>
        <v>45111.75</v>
      </c>
    </row>
    <row r="18" spans="1:11">
      <c r="A18" s="13" t="s">
        <v>146</v>
      </c>
      <c r="B18" s="13" t="s">
        <v>129</v>
      </c>
      <c r="C18" s="14">
        <v>98.75</v>
      </c>
      <c r="D18" s="19">
        <f t="shared" si="1"/>
        <v>2.7430555555555554</v>
      </c>
      <c r="I18" s="13" t="s">
        <v>147</v>
      </c>
      <c r="J18" s="20">
        <f t="shared" si="0"/>
        <v>10.486111111111111</v>
      </c>
      <c r="K18" s="21">
        <f>AVERAGE(47661,48681,49674,50700)</f>
        <v>49179</v>
      </c>
    </row>
    <row r="19" spans="1:11">
      <c r="A19" s="13" t="s">
        <v>146</v>
      </c>
      <c r="B19" s="13" t="s">
        <v>131</v>
      </c>
      <c r="C19" s="14">
        <v>241.75</v>
      </c>
      <c r="D19" s="19">
        <f t="shared" si="1"/>
        <v>6.7152777777777777</v>
      </c>
      <c r="I19" s="13" t="s">
        <v>140</v>
      </c>
      <c r="J19" s="20">
        <f t="shared" si="0"/>
        <v>8.0972222222222214</v>
      </c>
      <c r="K19" s="21">
        <f>AVERAGE(53496,54525,5584,56658)</f>
        <v>42565.75</v>
      </c>
    </row>
    <row r="20" spans="1:11">
      <c r="A20" s="13" t="s">
        <v>146</v>
      </c>
      <c r="B20" s="13" t="s">
        <v>133</v>
      </c>
      <c r="C20" s="14">
        <v>444.5</v>
      </c>
      <c r="D20" s="19">
        <f t="shared" si="1"/>
        <v>12.347222222222221</v>
      </c>
      <c r="I20" s="13" t="s">
        <v>148</v>
      </c>
      <c r="J20" s="20">
        <f t="shared" si="0"/>
        <v>1</v>
      </c>
      <c r="K20" s="21">
        <f>AVERAGE(57657,58656,59664,60642)</f>
        <v>59154.75</v>
      </c>
    </row>
    <row r="21" spans="1:11">
      <c r="A21" s="13" t="s">
        <v>146</v>
      </c>
      <c r="B21" s="13" t="s">
        <v>135</v>
      </c>
      <c r="C21" s="14">
        <v>71</v>
      </c>
      <c r="D21" s="19">
        <f t="shared" si="1"/>
        <v>1.9722222222222223</v>
      </c>
      <c r="I21" s="13" t="s">
        <v>149</v>
      </c>
      <c r="J21" s="20">
        <f t="shared" si="0"/>
        <v>2</v>
      </c>
      <c r="K21" s="21">
        <f>AVERAGE(61635,62634,63627,64617)</f>
        <v>63128.25</v>
      </c>
    </row>
    <row r="22" spans="1:11">
      <c r="A22" s="13" t="s">
        <v>146</v>
      </c>
      <c r="B22" s="13" t="s">
        <v>136</v>
      </c>
      <c r="C22" s="14">
        <v>63.8</v>
      </c>
      <c r="D22" s="19">
        <f t="shared" si="1"/>
        <v>1.7722222222222221</v>
      </c>
      <c r="I22" s="13" t="s">
        <v>141</v>
      </c>
      <c r="J22" s="20">
        <f t="shared" si="0"/>
        <v>63.384722222222223</v>
      </c>
      <c r="K22" s="21">
        <f>AVERAGE(31122,31590,32112)</f>
        <v>31608</v>
      </c>
    </row>
    <row r="23" spans="1:11">
      <c r="A23" s="13" t="s">
        <v>146</v>
      </c>
      <c r="B23" s="13" t="s">
        <v>147</v>
      </c>
      <c r="C23" s="14">
        <v>36</v>
      </c>
      <c r="D23" s="19">
        <f t="shared" si="1"/>
        <v>1</v>
      </c>
      <c r="I23" s="13" t="s">
        <v>150</v>
      </c>
      <c r="J23" s="20">
        <f t="shared" si="0"/>
        <v>27.548611111111111</v>
      </c>
      <c r="K23" s="21">
        <f>AVERAGE(32988,33909,34809)</f>
        <v>33902</v>
      </c>
    </row>
    <row r="24" spans="1:11">
      <c r="A24" s="13" t="s">
        <v>146</v>
      </c>
      <c r="B24" s="13" t="s">
        <v>141</v>
      </c>
      <c r="C24" s="14">
        <v>144</v>
      </c>
      <c r="D24" s="19">
        <f t="shared" si="1"/>
        <v>4</v>
      </c>
      <c r="I24" s="13" t="s">
        <v>151</v>
      </c>
      <c r="J24" s="20">
        <f t="shared" si="0"/>
        <v>0.18527777777777776</v>
      </c>
    </row>
    <row r="25" spans="1:11">
      <c r="A25" s="13" t="s">
        <v>146</v>
      </c>
      <c r="B25" s="13" t="s">
        <v>150</v>
      </c>
      <c r="C25" s="14">
        <v>72</v>
      </c>
      <c r="D25" s="19">
        <f t="shared" si="1"/>
        <v>2</v>
      </c>
    </row>
    <row r="26" spans="1:11">
      <c r="A26" s="13" t="s">
        <v>152</v>
      </c>
      <c r="B26" s="13" t="s">
        <v>137</v>
      </c>
      <c r="C26" s="14">
        <v>36</v>
      </c>
      <c r="D26" s="19">
        <f t="shared" si="1"/>
        <v>1</v>
      </c>
    </row>
    <row r="27" spans="1:11">
      <c r="A27" s="13" t="s">
        <v>152</v>
      </c>
      <c r="B27" s="13" t="s">
        <v>129</v>
      </c>
      <c r="C27" s="14">
        <v>317</v>
      </c>
      <c r="D27" s="19">
        <f t="shared" si="1"/>
        <v>8.8055555555555554</v>
      </c>
    </row>
    <row r="28" spans="1:11">
      <c r="A28" s="13" t="s">
        <v>152</v>
      </c>
      <c r="B28" s="13" t="s">
        <v>131</v>
      </c>
      <c r="C28" s="14">
        <v>738.25</v>
      </c>
      <c r="D28" s="19">
        <f t="shared" si="1"/>
        <v>20.506944444444443</v>
      </c>
    </row>
    <row r="29" spans="1:11">
      <c r="A29" s="13" t="s">
        <v>152</v>
      </c>
      <c r="B29" s="13" t="s">
        <v>133</v>
      </c>
      <c r="C29" s="14">
        <v>599.25</v>
      </c>
      <c r="D29" s="19">
        <f t="shared" si="1"/>
        <v>16.645833333333332</v>
      </c>
    </row>
    <row r="30" spans="1:11">
      <c r="A30" s="13" t="s">
        <v>152</v>
      </c>
      <c r="B30" s="13" t="s">
        <v>135</v>
      </c>
      <c r="C30" s="14">
        <v>351.5</v>
      </c>
      <c r="D30" s="19">
        <f t="shared" si="1"/>
        <v>9.7638888888888893</v>
      </c>
    </row>
    <row r="31" spans="1:11">
      <c r="A31" s="13" t="s">
        <v>152</v>
      </c>
      <c r="B31" s="13" t="s">
        <v>136</v>
      </c>
      <c r="C31" s="14">
        <v>183</v>
      </c>
      <c r="D31" s="19">
        <f t="shared" si="1"/>
        <v>5.083333333333333</v>
      </c>
    </row>
    <row r="32" spans="1:11">
      <c r="A32" s="13" t="s">
        <v>152</v>
      </c>
      <c r="B32" s="13" t="s">
        <v>143</v>
      </c>
      <c r="C32" s="14">
        <v>36</v>
      </c>
      <c r="D32" s="19">
        <f t="shared" si="1"/>
        <v>1</v>
      </c>
    </row>
    <row r="33" spans="1:4">
      <c r="A33" s="13" t="s">
        <v>152</v>
      </c>
      <c r="B33" s="13" t="s">
        <v>140</v>
      </c>
      <c r="C33" s="14">
        <v>36</v>
      </c>
      <c r="D33" s="19">
        <f t="shared" si="1"/>
        <v>1</v>
      </c>
    </row>
    <row r="34" spans="1:4">
      <c r="A34" s="13" t="s">
        <v>152</v>
      </c>
      <c r="B34" s="13" t="s">
        <v>150</v>
      </c>
      <c r="C34" s="14">
        <v>34</v>
      </c>
      <c r="D34" s="19">
        <f t="shared" si="1"/>
        <v>0.94444444444444442</v>
      </c>
    </row>
    <row r="35" spans="1:4">
      <c r="A35" s="13" t="s">
        <v>153</v>
      </c>
      <c r="B35" s="13" t="s">
        <v>130</v>
      </c>
      <c r="C35" s="14">
        <v>62.5</v>
      </c>
      <c r="D35" s="19">
        <f t="shared" si="1"/>
        <v>1.7361111111111112</v>
      </c>
    </row>
    <row r="36" spans="1:4">
      <c r="A36" s="13" t="s">
        <v>153</v>
      </c>
      <c r="B36" s="13" t="s">
        <v>129</v>
      </c>
      <c r="C36" s="14">
        <v>397.84000000000003</v>
      </c>
      <c r="D36" s="19">
        <f t="shared" si="1"/>
        <v>11.051111111111112</v>
      </c>
    </row>
    <row r="37" spans="1:4">
      <c r="A37" s="13" t="s">
        <v>153</v>
      </c>
      <c r="B37" s="13" t="s">
        <v>131</v>
      </c>
      <c r="C37" s="14">
        <v>511.08</v>
      </c>
      <c r="D37" s="19">
        <f t="shared" si="1"/>
        <v>14.196666666666665</v>
      </c>
    </row>
    <row r="38" spans="1:4">
      <c r="A38" s="13" t="s">
        <v>153</v>
      </c>
      <c r="B38" s="13" t="s">
        <v>133</v>
      </c>
      <c r="C38" s="14">
        <v>152</v>
      </c>
      <c r="D38" s="19">
        <f t="shared" si="1"/>
        <v>4.2222222222222223</v>
      </c>
    </row>
    <row r="39" spans="1:4">
      <c r="A39" s="13" t="s">
        <v>153</v>
      </c>
      <c r="B39" s="13" t="s">
        <v>135</v>
      </c>
      <c r="C39" s="14">
        <v>102</v>
      </c>
      <c r="D39" s="19">
        <f t="shared" si="1"/>
        <v>2.8333333333333335</v>
      </c>
    </row>
    <row r="40" spans="1:4">
      <c r="A40" s="13" t="s">
        <v>153</v>
      </c>
      <c r="B40" s="13" t="s">
        <v>136</v>
      </c>
      <c r="C40" s="14">
        <v>56</v>
      </c>
      <c r="D40" s="19">
        <f t="shared" si="1"/>
        <v>1.5555555555555556</v>
      </c>
    </row>
    <row r="41" spans="1:4">
      <c r="A41" s="13" t="s">
        <v>153</v>
      </c>
      <c r="B41" s="13" t="s">
        <v>147</v>
      </c>
      <c r="C41" s="14">
        <v>36</v>
      </c>
      <c r="D41" s="19">
        <f t="shared" si="1"/>
        <v>1</v>
      </c>
    </row>
    <row r="42" spans="1:4">
      <c r="A42" s="13" t="s">
        <v>154</v>
      </c>
      <c r="B42" s="13" t="s">
        <v>137</v>
      </c>
      <c r="C42" s="14">
        <v>44</v>
      </c>
      <c r="D42" s="19">
        <f t="shared" si="1"/>
        <v>1.2222222222222223</v>
      </c>
    </row>
    <row r="43" spans="1:4">
      <c r="A43" s="13" t="s">
        <v>154</v>
      </c>
      <c r="B43" s="13" t="s">
        <v>129</v>
      </c>
      <c r="C43" s="14">
        <v>93</v>
      </c>
      <c r="D43" s="19">
        <f t="shared" si="1"/>
        <v>2.5833333333333335</v>
      </c>
    </row>
    <row r="44" spans="1:4">
      <c r="A44" s="13" t="s">
        <v>154</v>
      </c>
      <c r="B44" s="13" t="s">
        <v>131</v>
      </c>
      <c r="C44" s="14">
        <v>255.5</v>
      </c>
      <c r="D44" s="19">
        <f t="shared" si="1"/>
        <v>7.0972222222222223</v>
      </c>
    </row>
    <row r="45" spans="1:4">
      <c r="A45" s="13" t="s">
        <v>154</v>
      </c>
      <c r="B45" s="13" t="s">
        <v>133</v>
      </c>
      <c r="C45" s="14">
        <v>141.5</v>
      </c>
      <c r="D45" s="19">
        <f t="shared" si="1"/>
        <v>3.9305555555555554</v>
      </c>
    </row>
    <row r="46" spans="1:4">
      <c r="A46" s="13" t="s">
        <v>154</v>
      </c>
      <c r="B46" s="13" t="s">
        <v>136</v>
      </c>
      <c r="C46" s="14">
        <v>36</v>
      </c>
      <c r="D46" s="19">
        <f t="shared" si="1"/>
        <v>1</v>
      </c>
    </row>
    <row r="47" spans="1:4">
      <c r="A47" s="13" t="s">
        <v>155</v>
      </c>
      <c r="B47" s="13" t="s">
        <v>134</v>
      </c>
      <c r="C47" s="14">
        <v>31.5</v>
      </c>
      <c r="D47" s="19">
        <f t="shared" si="1"/>
        <v>0.875</v>
      </c>
    </row>
    <row r="48" spans="1:4">
      <c r="A48" s="13" t="s">
        <v>155</v>
      </c>
      <c r="B48" s="13" t="s">
        <v>127</v>
      </c>
      <c r="C48" s="14">
        <v>35</v>
      </c>
      <c r="D48" s="19">
        <f t="shared" si="1"/>
        <v>0.97222222222222221</v>
      </c>
    </row>
    <row r="49" spans="1:4">
      <c r="A49" s="13" t="s">
        <v>155</v>
      </c>
      <c r="B49" s="13" t="s">
        <v>129</v>
      </c>
      <c r="C49" s="14">
        <v>286.25</v>
      </c>
      <c r="D49" s="19">
        <f t="shared" si="1"/>
        <v>7.9513888888888893</v>
      </c>
    </row>
    <row r="50" spans="1:4">
      <c r="A50" s="13" t="s">
        <v>155</v>
      </c>
      <c r="B50" s="13" t="s">
        <v>131</v>
      </c>
      <c r="C50" s="14">
        <v>813.48</v>
      </c>
      <c r="D50" s="19">
        <f t="shared" si="1"/>
        <v>22.596666666666668</v>
      </c>
    </row>
    <row r="51" spans="1:4">
      <c r="A51" s="13" t="s">
        <v>155</v>
      </c>
      <c r="B51" s="13" t="s">
        <v>133</v>
      </c>
      <c r="C51" s="14">
        <v>406.99</v>
      </c>
      <c r="D51" s="19">
        <f t="shared" si="1"/>
        <v>11.305277777777778</v>
      </c>
    </row>
    <row r="52" spans="1:4">
      <c r="A52" s="13" t="s">
        <v>155</v>
      </c>
      <c r="B52" s="13" t="s">
        <v>135</v>
      </c>
      <c r="C52" s="14">
        <v>123</v>
      </c>
      <c r="D52" s="19">
        <f t="shared" si="1"/>
        <v>3.4166666666666665</v>
      </c>
    </row>
    <row r="53" spans="1:4">
      <c r="A53" s="13" t="s">
        <v>155</v>
      </c>
      <c r="B53" s="13" t="s">
        <v>136</v>
      </c>
      <c r="C53" s="14">
        <v>140</v>
      </c>
      <c r="D53" s="19">
        <f t="shared" si="1"/>
        <v>3.8888888888888888</v>
      </c>
    </row>
    <row r="54" spans="1:4">
      <c r="A54" s="13" t="s">
        <v>155</v>
      </c>
      <c r="B54" s="13" t="s">
        <v>140</v>
      </c>
      <c r="C54" s="14">
        <v>36</v>
      </c>
      <c r="D54" s="19">
        <f t="shared" si="1"/>
        <v>1</v>
      </c>
    </row>
    <row r="55" spans="1:4">
      <c r="A55" s="13" t="s">
        <v>155</v>
      </c>
      <c r="B55" s="13" t="s">
        <v>141</v>
      </c>
      <c r="C55" s="14">
        <v>36</v>
      </c>
      <c r="D55" s="19">
        <f t="shared" si="1"/>
        <v>1</v>
      </c>
    </row>
    <row r="56" spans="1:4">
      <c r="A56" s="13" t="s">
        <v>156</v>
      </c>
      <c r="B56" s="13" t="s">
        <v>129</v>
      </c>
      <c r="C56" s="14">
        <v>97.25</v>
      </c>
      <c r="D56" s="19">
        <f t="shared" si="1"/>
        <v>2.7013888888888888</v>
      </c>
    </row>
    <row r="57" spans="1:4">
      <c r="A57" s="13" t="s">
        <v>156</v>
      </c>
      <c r="B57" s="13" t="s">
        <v>133</v>
      </c>
      <c r="C57" s="14">
        <v>98</v>
      </c>
      <c r="D57" s="19">
        <f t="shared" si="1"/>
        <v>2.7222222222222223</v>
      </c>
    </row>
    <row r="58" spans="1:4">
      <c r="A58" s="13" t="s">
        <v>156</v>
      </c>
      <c r="B58" s="13" t="s">
        <v>135</v>
      </c>
      <c r="C58" s="14">
        <v>99</v>
      </c>
      <c r="D58" s="19">
        <f t="shared" si="1"/>
        <v>2.75</v>
      </c>
    </row>
    <row r="59" spans="1:4">
      <c r="A59" s="13" t="s">
        <v>156</v>
      </c>
      <c r="B59" s="13" t="s">
        <v>136</v>
      </c>
      <c r="C59" s="14">
        <v>36</v>
      </c>
      <c r="D59" s="19">
        <f t="shared" si="1"/>
        <v>1</v>
      </c>
    </row>
    <row r="60" spans="1:4">
      <c r="A60" s="13" t="s">
        <v>156</v>
      </c>
      <c r="B60" s="13" t="s">
        <v>143</v>
      </c>
      <c r="C60" s="14">
        <v>14</v>
      </c>
      <c r="D60" s="19">
        <f t="shared" si="1"/>
        <v>0.3888888888888889</v>
      </c>
    </row>
    <row r="61" spans="1:4">
      <c r="A61" s="13" t="s">
        <v>157</v>
      </c>
      <c r="B61" s="13" t="s">
        <v>134</v>
      </c>
      <c r="C61" s="14">
        <v>28</v>
      </c>
      <c r="D61" s="19">
        <f t="shared" si="1"/>
        <v>0.77777777777777779</v>
      </c>
    </row>
    <row r="62" spans="1:4">
      <c r="A62" s="13" t="s">
        <v>157</v>
      </c>
      <c r="B62" s="13" t="s">
        <v>127</v>
      </c>
      <c r="C62" s="14">
        <v>36</v>
      </c>
      <c r="D62" s="19">
        <f t="shared" si="1"/>
        <v>1</v>
      </c>
    </row>
    <row r="63" spans="1:4">
      <c r="A63" s="13" t="s">
        <v>157</v>
      </c>
      <c r="B63" s="13" t="s">
        <v>131</v>
      </c>
      <c r="C63" s="14">
        <v>908.48000000000013</v>
      </c>
      <c r="D63" s="19">
        <f t="shared" si="1"/>
        <v>25.23555555555556</v>
      </c>
    </row>
    <row r="64" spans="1:4">
      <c r="A64" s="13" t="s">
        <v>157</v>
      </c>
      <c r="B64" s="13" t="s">
        <v>133</v>
      </c>
      <c r="C64" s="14">
        <v>92.5</v>
      </c>
      <c r="D64" s="19">
        <f t="shared" si="1"/>
        <v>2.5694444444444446</v>
      </c>
    </row>
    <row r="65" spans="1:4">
      <c r="A65" s="13" t="s">
        <v>157</v>
      </c>
      <c r="B65" s="13" t="s">
        <v>135</v>
      </c>
      <c r="C65" s="14">
        <v>52</v>
      </c>
      <c r="D65" s="19">
        <f t="shared" si="1"/>
        <v>1.4444444444444444</v>
      </c>
    </row>
    <row r="66" spans="1:4">
      <c r="A66" s="13" t="s">
        <v>157</v>
      </c>
      <c r="B66" s="13" t="s">
        <v>136</v>
      </c>
      <c r="C66" s="14">
        <v>154.1</v>
      </c>
      <c r="D66" s="19">
        <f t="shared" si="1"/>
        <v>4.280555555555555</v>
      </c>
    </row>
    <row r="67" spans="1:4">
      <c r="A67" s="13" t="s">
        <v>157</v>
      </c>
      <c r="B67" s="13" t="s">
        <v>147</v>
      </c>
      <c r="C67" s="14">
        <v>36</v>
      </c>
      <c r="D67" s="19">
        <f t="shared" ref="D67:D130" si="2">C67/36</f>
        <v>1</v>
      </c>
    </row>
    <row r="68" spans="1:4">
      <c r="A68" s="13" t="s">
        <v>157</v>
      </c>
      <c r="B68" s="13" t="s">
        <v>141</v>
      </c>
      <c r="C68" s="14">
        <v>36</v>
      </c>
      <c r="D68" s="19">
        <f t="shared" si="2"/>
        <v>1</v>
      </c>
    </row>
    <row r="69" spans="1:4">
      <c r="A69" s="13" t="s">
        <v>157</v>
      </c>
      <c r="B69" s="13" t="s">
        <v>150</v>
      </c>
      <c r="C69" s="14">
        <v>21</v>
      </c>
      <c r="D69" s="19">
        <f t="shared" si="2"/>
        <v>0.58333333333333337</v>
      </c>
    </row>
    <row r="70" spans="1:4">
      <c r="A70" s="13" t="s">
        <v>158</v>
      </c>
      <c r="B70" s="13" t="s">
        <v>131</v>
      </c>
      <c r="C70" s="14">
        <v>167.22000000000003</v>
      </c>
      <c r="D70" s="19">
        <f t="shared" si="2"/>
        <v>4.6450000000000005</v>
      </c>
    </row>
    <row r="71" spans="1:4">
      <c r="A71" s="13" t="s">
        <v>158</v>
      </c>
      <c r="B71" s="13" t="s">
        <v>133</v>
      </c>
      <c r="C71" s="14">
        <v>70.5</v>
      </c>
      <c r="D71" s="19">
        <f t="shared" si="2"/>
        <v>1.9583333333333333</v>
      </c>
    </row>
    <row r="72" spans="1:4">
      <c r="A72" s="13" t="s">
        <v>158</v>
      </c>
      <c r="B72" s="13" t="s">
        <v>136</v>
      </c>
      <c r="C72" s="14">
        <v>60</v>
      </c>
      <c r="D72" s="19">
        <f t="shared" si="2"/>
        <v>1.6666666666666667</v>
      </c>
    </row>
    <row r="73" spans="1:4">
      <c r="A73" s="13" t="s">
        <v>159</v>
      </c>
      <c r="B73" s="13" t="s">
        <v>130</v>
      </c>
      <c r="C73" s="14">
        <v>25</v>
      </c>
      <c r="D73" s="19">
        <f t="shared" si="2"/>
        <v>0.69444444444444442</v>
      </c>
    </row>
    <row r="74" spans="1:4">
      <c r="A74" s="13" t="s">
        <v>159</v>
      </c>
      <c r="B74" s="13" t="s">
        <v>132</v>
      </c>
      <c r="C74" s="14">
        <v>126</v>
      </c>
      <c r="D74" s="19">
        <f t="shared" si="2"/>
        <v>3.5</v>
      </c>
    </row>
    <row r="75" spans="1:4">
      <c r="A75" s="13" t="s">
        <v>159</v>
      </c>
      <c r="B75" s="13" t="s">
        <v>127</v>
      </c>
      <c r="C75" s="14">
        <v>36</v>
      </c>
      <c r="D75" s="19">
        <f t="shared" si="2"/>
        <v>1</v>
      </c>
    </row>
    <row r="76" spans="1:4">
      <c r="A76" s="13" t="s">
        <v>159</v>
      </c>
      <c r="B76" s="13" t="s">
        <v>129</v>
      </c>
      <c r="C76" s="14">
        <v>172.5</v>
      </c>
      <c r="D76" s="19">
        <f t="shared" si="2"/>
        <v>4.791666666666667</v>
      </c>
    </row>
    <row r="77" spans="1:4">
      <c r="A77" s="13" t="s">
        <v>159</v>
      </c>
      <c r="B77" s="13" t="s">
        <v>131</v>
      </c>
      <c r="C77" s="14">
        <v>252.5</v>
      </c>
      <c r="D77" s="19">
        <f t="shared" si="2"/>
        <v>7.0138888888888893</v>
      </c>
    </row>
    <row r="78" spans="1:4">
      <c r="A78" s="13" t="s">
        <v>159</v>
      </c>
      <c r="B78" s="13" t="s">
        <v>133</v>
      </c>
      <c r="C78" s="14">
        <v>254</v>
      </c>
      <c r="D78" s="19">
        <f t="shared" si="2"/>
        <v>7.0555555555555554</v>
      </c>
    </row>
    <row r="79" spans="1:4">
      <c r="A79" s="13" t="s">
        <v>159</v>
      </c>
      <c r="B79" s="13" t="s">
        <v>135</v>
      </c>
      <c r="C79" s="14">
        <v>128</v>
      </c>
      <c r="D79" s="19">
        <f t="shared" si="2"/>
        <v>3.5555555555555554</v>
      </c>
    </row>
    <row r="80" spans="1:4">
      <c r="A80" s="13" t="s">
        <v>159</v>
      </c>
      <c r="B80" s="13" t="s">
        <v>136</v>
      </c>
      <c r="C80" s="14">
        <v>72</v>
      </c>
      <c r="D80" s="19">
        <f t="shared" si="2"/>
        <v>2</v>
      </c>
    </row>
    <row r="81" spans="1:4">
      <c r="A81" s="13" t="s">
        <v>159</v>
      </c>
      <c r="B81" s="13" t="s">
        <v>147</v>
      </c>
      <c r="C81" s="14">
        <v>36</v>
      </c>
      <c r="D81" s="19">
        <f t="shared" si="2"/>
        <v>1</v>
      </c>
    </row>
    <row r="82" spans="1:4">
      <c r="A82" s="13" t="s">
        <v>159</v>
      </c>
      <c r="B82" s="13" t="s">
        <v>150</v>
      </c>
      <c r="C82" s="14">
        <v>36</v>
      </c>
      <c r="D82" s="19">
        <f t="shared" si="2"/>
        <v>1</v>
      </c>
    </row>
    <row r="83" spans="1:4">
      <c r="A83" s="13" t="s">
        <v>160</v>
      </c>
      <c r="B83" s="13" t="s">
        <v>129</v>
      </c>
      <c r="C83" s="14">
        <v>52.510000000000005</v>
      </c>
      <c r="D83" s="19">
        <f t="shared" si="2"/>
        <v>1.4586111111111113</v>
      </c>
    </row>
    <row r="84" spans="1:4">
      <c r="A84" s="13" t="s">
        <v>160</v>
      </c>
      <c r="B84" s="13" t="s">
        <v>131</v>
      </c>
      <c r="C84" s="14">
        <v>992</v>
      </c>
      <c r="D84" s="19">
        <f t="shared" si="2"/>
        <v>27.555555555555557</v>
      </c>
    </row>
    <row r="85" spans="1:4">
      <c r="A85" s="13" t="s">
        <v>160</v>
      </c>
      <c r="B85" s="13" t="s">
        <v>133</v>
      </c>
      <c r="C85" s="14">
        <v>79.5</v>
      </c>
      <c r="D85" s="19">
        <f t="shared" si="2"/>
        <v>2.2083333333333335</v>
      </c>
    </row>
    <row r="86" spans="1:4">
      <c r="A86" s="13" t="s">
        <v>160</v>
      </c>
      <c r="B86" s="13" t="s">
        <v>135</v>
      </c>
      <c r="C86" s="14">
        <v>120.5</v>
      </c>
      <c r="D86" s="19">
        <f t="shared" si="2"/>
        <v>3.3472222222222223</v>
      </c>
    </row>
    <row r="87" spans="1:4">
      <c r="A87" s="13" t="s">
        <v>160</v>
      </c>
      <c r="B87" s="13" t="s">
        <v>136</v>
      </c>
      <c r="C87" s="14">
        <v>264</v>
      </c>
      <c r="D87" s="19">
        <f t="shared" si="2"/>
        <v>7.333333333333333</v>
      </c>
    </row>
    <row r="88" spans="1:4">
      <c r="A88" s="13" t="s">
        <v>160</v>
      </c>
      <c r="B88" s="13" t="s">
        <v>138</v>
      </c>
      <c r="C88" s="14">
        <v>37.5</v>
      </c>
      <c r="D88" s="19">
        <f t="shared" si="2"/>
        <v>1.0416666666666667</v>
      </c>
    </row>
    <row r="89" spans="1:4">
      <c r="A89" s="13" t="s">
        <v>160</v>
      </c>
      <c r="B89" s="13" t="s">
        <v>144</v>
      </c>
      <c r="C89" s="14">
        <v>37.5</v>
      </c>
      <c r="D89" s="19">
        <f t="shared" si="2"/>
        <v>1.0416666666666667</v>
      </c>
    </row>
    <row r="90" spans="1:4">
      <c r="A90" s="13" t="s">
        <v>160</v>
      </c>
      <c r="B90" s="13" t="s">
        <v>145</v>
      </c>
      <c r="C90" s="14">
        <v>25</v>
      </c>
      <c r="D90" s="19">
        <f t="shared" si="2"/>
        <v>0.69444444444444442</v>
      </c>
    </row>
    <row r="91" spans="1:4">
      <c r="A91" s="13" t="s">
        <v>160</v>
      </c>
      <c r="B91" s="13" t="s">
        <v>143</v>
      </c>
      <c r="C91" s="14">
        <v>36</v>
      </c>
      <c r="D91" s="19">
        <f t="shared" si="2"/>
        <v>1</v>
      </c>
    </row>
    <row r="92" spans="1:4">
      <c r="A92" s="13" t="s">
        <v>160</v>
      </c>
      <c r="B92" s="13" t="s">
        <v>141</v>
      </c>
      <c r="C92" s="14">
        <v>72</v>
      </c>
      <c r="D92" s="19">
        <f t="shared" si="2"/>
        <v>2</v>
      </c>
    </row>
    <row r="93" spans="1:4">
      <c r="A93" s="13" t="s">
        <v>160</v>
      </c>
      <c r="B93" s="13" t="s">
        <v>150</v>
      </c>
      <c r="C93" s="14">
        <v>36</v>
      </c>
      <c r="D93" s="19">
        <f t="shared" si="2"/>
        <v>1</v>
      </c>
    </row>
    <row r="94" spans="1:4">
      <c r="A94" s="13" t="s">
        <v>161</v>
      </c>
      <c r="B94" s="13" t="s">
        <v>130</v>
      </c>
      <c r="C94" s="14">
        <v>30</v>
      </c>
      <c r="D94" s="19">
        <f t="shared" si="2"/>
        <v>0.83333333333333337</v>
      </c>
    </row>
    <row r="95" spans="1:4">
      <c r="A95" s="13" t="s">
        <v>161</v>
      </c>
      <c r="B95" s="13" t="s">
        <v>132</v>
      </c>
      <c r="C95" s="14">
        <v>30</v>
      </c>
      <c r="D95" s="19">
        <f t="shared" si="2"/>
        <v>0.83333333333333337</v>
      </c>
    </row>
    <row r="96" spans="1:4">
      <c r="A96" s="13" t="s">
        <v>161</v>
      </c>
      <c r="B96" s="13" t="s">
        <v>127</v>
      </c>
      <c r="C96" s="14">
        <v>36</v>
      </c>
      <c r="D96" s="19">
        <f t="shared" si="2"/>
        <v>1</v>
      </c>
    </row>
    <row r="97" spans="1:4">
      <c r="A97" s="13" t="s">
        <v>161</v>
      </c>
      <c r="B97" s="13" t="s">
        <v>139</v>
      </c>
      <c r="C97" s="14">
        <v>32.75</v>
      </c>
      <c r="D97" s="19">
        <f t="shared" si="2"/>
        <v>0.90972222222222221</v>
      </c>
    </row>
    <row r="98" spans="1:4">
      <c r="A98" s="13" t="s">
        <v>161</v>
      </c>
      <c r="B98" s="13" t="s">
        <v>129</v>
      </c>
      <c r="C98" s="14">
        <v>190.17000000000002</v>
      </c>
      <c r="D98" s="19">
        <f t="shared" si="2"/>
        <v>5.2825000000000006</v>
      </c>
    </row>
    <row r="99" spans="1:4">
      <c r="A99" s="13" t="s">
        <v>161</v>
      </c>
      <c r="B99" s="13" t="s">
        <v>131</v>
      </c>
      <c r="C99" s="14">
        <v>318.90999999999997</v>
      </c>
      <c r="D99" s="19">
        <f t="shared" si="2"/>
        <v>8.8586111111111094</v>
      </c>
    </row>
    <row r="100" spans="1:4">
      <c r="A100" s="13" t="s">
        <v>161</v>
      </c>
      <c r="B100" s="13" t="s">
        <v>133</v>
      </c>
      <c r="C100" s="14">
        <v>186.5</v>
      </c>
      <c r="D100" s="19">
        <f t="shared" si="2"/>
        <v>5.1805555555555554</v>
      </c>
    </row>
    <row r="101" spans="1:4">
      <c r="A101" s="13" t="s">
        <v>161</v>
      </c>
      <c r="B101" s="13" t="s">
        <v>135</v>
      </c>
      <c r="C101" s="14">
        <v>66</v>
      </c>
      <c r="D101" s="19">
        <f t="shared" si="2"/>
        <v>1.8333333333333333</v>
      </c>
    </row>
    <row r="102" spans="1:4">
      <c r="A102" s="13" t="s">
        <v>161</v>
      </c>
      <c r="B102" s="13" t="s">
        <v>136</v>
      </c>
      <c r="C102" s="14">
        <v>166.5</v>
      </c>
      <c r="D102" s="19">
        <f t="shared" si="2"/>
        <v>4.625</v>
      </c>
    </row>
    <row r="103" spans="1:4">
      <c r="A103" s="13" t="s">
        <v>161</v>
      </c>
      <c r="B103" s="13" t="s">
        <v>145</v>
      </c>
      <c r="C103" s="14">
        <v>92.25</v>
      </c>
      <c r="D103" s="19">
        <f t="shared" si="2"/>
        <v>2.5625</v>
      </c>
    </row>
    <row r="104" spans="1:4">
      <c r="A104" s="13" t="s">
        <v>161</v>
      </c>
      <c r="B104" s="13" t="s">
        <v>141</v>
      </c>
      <c r="C104" s="14">
        <v>35</v>
      </c>
      <c r="D104" s="19">
        <f t="shared" si="2"/>
        <v>0.97222222222222221</v>
      </c>
    </row>
    <row r="105" spans="1:4">
      <c r="A105" s="13" t="s">
        <v>162</v>
      </c>
      <c r="B105" s="13" t="s">
        <v>134</v>
      </c>
      <c r="C105" s="14">
        <v>19.5</v>
      </c>
      <c r="D105" s="19">
        <f t="shared" si="2"/>
        <v>0.54166666666666663</v>
      </c>
    </row>
    <row r="106" spans="1:4">
      <c r="A106" s="13" t="s">
        <v>162</v>
      </c>
      <c r="B106" s="13" t="s">
        <v>127</v>
      </c>
      <c r="C106" s="14">
        <v>36</v>
      </c>
      <c r="D106" s="19">
        <f t="shared" si="2"/>
        <v>1</v>
      </c>
    </row>
    <row r="107" spans="1:4">
      <c r="A107" s="13" t="s">
        <v>162</v>
      </c>
      <c r="B107" s="13" t="s">
        <v>129</v>
      </c>
      <c r="C107" s="14">
        <v>31.5</v>
      </c>
      <c r="D107" s="19">
        <f t="shared" si="2"/>
        <v>0.875</v>
      </c>
    </row>
    <row r="108" spans="1:4">
      <c r="A108" s="13" t="s">
        <v>162</v>
      </c>
      <c r="B108" s="13" t="s">
        <v>131</v>
      </c>
      <c r="C108" s="14">
        <v>475.25</v>
      </c>
      <c r="D108" s="19">
        <f t="shared" si="2"/>
        <v>13.201388888888889</v>
      </c>
    </row>
    <row r="109" spans="1:4">
      <c r="A109" s="13" t="s">
        <v>162</v>
      </c>
      <c r="B109" s="13" t="s">
        <v>133</v>
      </c>
      <c r="C109" s="14">
        <v>35</v>
      </c>
      <c r="D109" s="19">
        <f t="shared" si="2"/>
        <v>0.97222222222222221</v>
      </c>
    </row>
    <row r="110" spans="1:4">
      <c r="A110" s="13" t="s">
        <v>162</v>
      </c>
      <c r="B110" s="13" t="s">
        <v>135</v>
      </c>
      <c r="C110" s="14">
        <v>384.25</v>
      </c>
      <c r="D110" s="19">
        <f t="shared" si="2"/>
        <v>10.673611111111111</v>
      </c>
    </row>
    <row r="111" spans="1:4">
      <c r="A111" s="13" t="s">
        <v>162</v>
      </c>
      <c r="B111" s="13" t="s">
        <v>136</v>
      </c>
      <c r="C111" s="14">
        <v>51</v>
      </c>
      <c r="D111" s="19">
        <f t="shared" si="2"/>
        <v>1.4166666666666667</v>
      </c>
    </row>
    <row r="112" spans="1:4">
      <c r="A112" s="13" t="s">
        <v>162</v>
      </c>
      <c r="B112" s="13" t="s">
        <v>138</v>
      </c>
      <c r="C112" s="14">
        <v>6.25</v>
      </c>
      <c r="D112" s="19">
        <f t="shared" si="2"/>
        <v>0.1736111111111111</v>
      </c>
    </row>
    <row r="113" spans="1:4">
      <c r="A113" s="13" t="s">
        <v>162</v>
      </c>
      <c r="B113" s="13" t="s">
        <v>144</v>
      </c>
      <c r="C113" s="14">
        <v>91.5</v>
      </c>
      <c r="D113" s="19">
        <f t="shared" si="2"/>
        <v>2.5416666666666665</v>
      </c>
    </row>
    <row r="114" spans="1:4">
      <c r="A114" s="13" t="s">
        <v>163</v>
      </c>
      <c r="B114" s="13" t="s">
        <v>127</v>
      </c>
      <c r="C114" s="14">
        <v>34</v>
      </c>
      <c r="D114" s="19">
        <f t="shared" si="2"/>
        <v>0.94444444444444442</v>
      </c>
    </row>
    <row r="115" spans="1:4">
      <c r="A115" s="13" t="s">
        <v>163</v>
      </c>
      <c r="B115" s="13" t="s">
        <v>129</v>
      </c>
      <c r="C115" s="14">
        <v>126.77000000000001</v>
      </c>
      <c r="D115" s="19">
        <f t="shared" si="2"/>
        <v>3.5213888888888891</v>
      </c>
    </row>
    <row r="116" spans="1:4">
      <c r="A116" s="13" t="s">
        <v>163</v>
      </c>
      <c r="B116" s="13" t="s">
        <v>131</v>
      </c>
      <c r="C116" s="14">
        <v>727.63000000000011</v>
      </c>
      <c r="D116" s="19">
        <f t="shared" si="2"/>
        <v>20.211944444444448</v>
      </c>
    </row>
    <row r="117" spans="1:4">
      <c r="A117" s="13" t="s">
        <v>163</v>
      </c>
      <c r="B117" s="13" t="s">
        <v>133</v>
      </c>
      <c r="C117" s="14">
        <v>320.02000000000004</v>
      </c>
      <c r="D117" s="19">
        <f t="shared" si="2"/>
        <v>8.8894444444444449</v>
      </c>
    </row>
    <row r="118" spans="1:4">
      <c r="A118" s="13" t="s">
        <v>163</v>
      </c>
      <c r="B118" s="13" t="s">
        <v>135</v>
      </c>
      <c r="C118" s="14">
        <v>33.83</v>
      </c>
      <c r="D118" s="19">
        <f t="shared" si="2"/>
        <v>0.93972222222222213</v>
      </c>
    </row>
    <row r="119" spans="1:4">
      <c r="A119" s="13" t="s">
        <v>163</v>
      </c>
      <c r="B119" s="13" t="s">
        <v>136</v>
      </c>
      <c r="C119" s="14">
        <v>211.17000000000002</v>
      </c>
      <c r="D119" s="19">
        <f t="shared" si="2"/>
        <v>5.8658333333333337</v>
      </c>
    </row>
    <row r="120" spans="1:4">
      <c r="A120" s="13" t="s">
        <v>163</v>
      </c>
      <c r="B120" s="13" t="s">
        <v>144</v>
      </c>
      <c r="C120" s="14">
        <v>90</v>
      </c>
      <c r="D120" s="19">
        <f t="shared" si="2"/>
        <v>2.5</v>
      </c>
    </row>
    <row r="121" spans="1:4">
      <c r="A121" s="13" t="s">
        <v>163</v>
      </c>
      <c r="B121" s="13" t="s">
        <v>147</v>
      </c>
      <c r="C121" s="14">
        <v>36</v>
      </c>
      <c r="D121" s="19">
        <f t="shared" si="2"/>
        <v>1</v>
      </c>
    </row>
    <row r="122" spans="1:4">
      <c r="A122" s="13" t="s">
        <v>163</v>
      </c>
      <c r="B122" s="13" t="s">
        <v>141</v>
      </c>
      <c r="C122" s="14">
        <v>36</v>
      </c>
      <c r="D122" s="19">
        <f t="shared" si="2"/>
        <v>1</v>
      </c>
    </row>
    <row r="123" spans="1:4">
      <c r="A123" s="13" t="s">
        <v>164</v>
      </c>
      <c r="B123" s="13" t="s">
        <v>128</v>
      </c>
      <c r="C123" s="14">
        <v>36</v>
      </c>
      <c r="D123" s="19">
        <f t="shared" si="2"/>
        <v>1</v>
      </c>
    </row>
    <row r="124" spans="1:4">
      <c r="A124" s="13" t="s">
        <v>164</v>
      </c>
      <c r="B124" s="13" t="s">
        <v>132</v>
      </c>
      <c r="C124" s="14">
        <v>36</v>
      </c>
      <c r="D124" s="19">
        <f t="shared" si="2"/>
        <v>1</v>
      </c>
    </row>
    <row r="125" spans="1:4">
      <c r="A125" s="13" t="s">
        <v>164</v>
      </c>
      <c r="B125" s="13" t="s">
        <v>129</v>
      </c>
      <c r="C125" s="14">
        <v>60</v>
      </c>
      <c r="D125" s="19">
        <f t="shared" si="2"/>
        <v>1.6666666666666667</v>
      </c>
    </row>
    <row r="126" spans="1:4">
      <c r="A126" s="13" t="s">
        <v>164</v>
      </c>
      <c r="B126" s="13" t="s">
        <v>131</v>
      </c>
      <c r="C126" s="14">
        <v>946.57999999999993</v>
      </c>
      <c r="D126" s="19">
        <f t="shared" si="2"/>
        <v>26.293888888888887</v>
      </c>
    </row>
    <row r="127" spans="1:4">
      <c r="A127" s="13" t="s">
        <v>164</v>
      </c>
      <c r="B127" s="13" t="s">
        <v>133</v>
      </c>
      <c r="C127" s="14">
        <v>93.75</v>
      </c>
      <c r="D127" s="19">
        <f t="shared" si="2"/>
        <v>2.6041666666666665</v>
      </c>
    </row>
    <row r="128" spans="1:4">
      <c r="A128" s="13" t="s">
        <v>164</v>
      </c>
      <c r="B128" s="13" t="s">
        <v>135</v>
      </c>
      <c r="C128" s="14">
        <v>232.75</v>
      </c>
      <c r="D128" s="19">
        <f t="shared" si="2"/>
        <v>6.4652777777777777</v>
      </c>
    </row>
    <row r="129" spans="1:4">
      <c r="A129" s="13" t="s">
        <v>164</v>
      </c>
      <c r="B129" s="13" t="s">
        <v>136</v>
      </c>
      <c r="C129" s="14">
        <v>182</v>
      </c>
      <c r="D129" s="19">
        <f t="shared" si="2"/>
        <v>5.0555555555555554</v>
      </c>
    </row>
    <row r="130" spans="1:4">
      <c r="A130" s="13" t="s">
        <v>164</v>
      </c>
      <c r="B130" s="13" t="s">
        <v>147</v>
      </c>
      <c r="C130" s="14">
        <v>36</v>
      </c>
      <c r="D130" s="19">
        <f t="shared" si="2"/>
        <v>1</v>
      </c>
    </row>
    <row r="131" spans="1:4">
      <c r="A131" s="13" t="s">
        <v>164</v>
      </c>
      <c r="B131" s="13" t="s">
        <v>141</v>
      </c>
      <c r="C131" s="14">
        <v>36</v>
      </c>
      <c r="D131" s="19">
        <f t="shared" ref="D131:D194" si="3">C131/36</f>
        <v>1</v>
      </c>
    </row>
    <row r="132" spans="1:4">
      <c r="A132" s="13" t="s">
        <v>165</v>
      </c>
      <c r="B132" s="13" t="s">
        <v>139</v>
      </c>
      <c r="C132" s="14">
        <v>12.5</v>
      </c>
      <c r="D132" s="19">
        <f t="shared" si="3"/>
        <v>0.34722222222222221</v>
      </c>
    </row>
    <row r="133" spans="1:4">
      <c r="A133" s="13" t="s">
        <v>165</v>
      </c>
      <c r="B133" s="13" t="s">
        <v>129</v>
      </c>
      <c r="C133" s="14">
        <v>235.88</v>
      </c>
      <c r="D133" s="19">
        <f t="shared" si="3"/>
        <v>6.5522222222222224</v>
      </c>
    </row>
    <row r="134" spans="1:4">
      <c r="A134" s="13" t="s">
        <v>165</v>
      </c>
      <c r="B134" s="13" t="s">
        <v>131</v>
      </c>
      <c r="C134" s="14">
        <v>446.26</v>
      </c>
      <c r="D134" s="19">
        <f t="shared" si="3"/>
        <v>12.396111111111111</v>
      </c>
    </row>
    <row r="135" spans="1:4">
      <c r="A135" s="13" t="s">
        <v>165</v>
      </c>
      <c r="B135" s="13" t="s">
        <v>133</v>
      </c>
      <c r="C135" s="14">
        <v>174.5</v>
      </c>
      <c r="D135" s="19">
        <f t="shared" si="3"/>
        <v>4.8472222222222223</v>
      </c>
    </row>
    <row r="136" spans="1:4">
      <c r="A136" s="13" t="s">
        <v>165</v>
      </c>
      <c r="B136" s="13" t="s">
        <v>135</v>
      </c>
      <c r="C136" s="14">
        <v>152.25</v>
      </c>
      <c r="D136" s="19">
        <f t="shared" si="3"/>
        <v>4.229166666666667</v>
      </c>
    </row>
    <row r="137" spans="1:4">
      <c r="A137" s="13" t="s">
        <v>165</v>
      </c>
      <c r="B137" s="13" t="s">
        <v>136</v>
      </c>
      <c r="C137" s="14">
        <v>36</v>
      </c>
      <c r="D137" s="19">
        <f t="shared" si="3"/>
        <v>1</v>
      </c>
    </row>
    <row r="138" spans="1:4">
      <c r="A138" s="13" t="s">
        <v>165</v>
      </c>
      <c r="B138" s="13" t="s">
        <v>145</v>
      </c>
      <c r="C138" s="14">
        <v>62.5</v>
      </c>
      <c r="D138" s="19">
        <f t="shared" si="3"/>
        <v>1.7361111111111112</v>
      </c>
    </row>
    <row r="139" spans="1:4">
      <c r="A139" s="13" t="s">
        <v>165</v>
      </c>
      <c r="B139" s="13" t="s">
        <v>143</v>
      </c>
      <c r="C139" s="14">
        <v>36</v>
      </c>
      <c r="D139" s="19">
        <f t="shared" si="3"/>
        <v>1</v>
      </c>
    </row>
    <row r="140" spans="1:4">
      <c r="A140" s="13" t="s">
        <v>165</v>
      </c>
      <c r="B140" s="13" t="s">
        <v>151</v>
      </c>
      <c r="C140" s="14">
        <v>6.67</v>
      </c>
      <c r="D140" s="19">
        <f t="shared" si="3"/>
        <v>0.18527777777777776</v>
      </c>
    </row>
    <row r="141" spans="1:4">
      <c r="A141" s="13" t="s">
        <v>166</v>
      </c>
      <c r="B141" s="13" t="s">
        <v>134</v>
      </c>
      <c r="C141" s="14">
        <v>32.5</v>
      </c>
      <c r="D141" s="19">
        <f t="shared" si="3"/>
        <v>0.90277777777777779</v>
      </c>
    </row>
    <row r="142" spans="1:4">
      <c r="A142" s="13" t="s">
        <v>166</v>
      </c>
      <c r="B142" s="13" t="s">
        <v>129</v>
      </c>
      <c r="C142" s="14">
        <v>734.61</v>
      </c>
      <c r="D142" s="19">
        <f t="shared" si="3"/>
        <v>20.405833333333334</v>
      </c>
    </row>
    <row r="143" spans="1:4">
      <c r="A143" s="13" t="s">
        <v>166</v>
      </c>
      <c r="B143" s="13" t="s">
        <v>131</v>
      </c>
      <c r="C143" s="14">
        <v>35</v>
      </c>
      <c r="D143" s="19">
        <f t="shared" si="3"/>
        <v>0.97222222222222221</v>
      </c>
    </row>
    <row r="144" spans="1:4">
      <c r="A144" s="13" t="s">
        <v>166</v>
      </c>
      <c r="B144" s="13" t="s">
        <v>133</v>
      </c>
      <c r="C144" s="14">
        <v>13</v>
      </c>
      <c r="D144" s="19">
        <f t="shared" si="3"/>
        <v>0.3611111111111111</v>
      </c>
    </row>
    <row r="145" spans="1:4">
      <c r="A145" s="13" t="s">
        <v>166</v>
      </c>
      <c r="B145" s="13" t="s">
        <v>135</v>
      </c>
      <c r="C145" s="14">
        <v>160</v>
      </c>
      <c r="D145" s="19">
        <f t="shared" si="3"/>
        <v>4.4444444444444446</v>
      </c>
    </row>
    <row r="146" spans="1:4">
      <c r="A146" s="13" t="s">
        <v>166</v>
      </c>
      <c r="B146" s="13" t="s">
        <v>136</v>
      </c>
      <c r="C146" s="14">
        <v>31.5</v>
      </c>
      <c r="D146" s="19">
        <f t="shared" si="3"/>
        <v>0.875</v>
      </c>
    </row>
    <row r="147" spans="1:4">
      <c r="A147" s="13" t="s">
        <v>166</v>
      </c>
      <c r="B147" s="13" t="s">
        <v>147</v>
      </c>
      <c r="C147" s="14">
        <v>36</v>
      </c>
      <c r="D147" s="19">
        <f t="shared" si="3"/>
        <v>1</v>
      </c>
    </row>
    <row r="148" spans="1:4">
      <c r="A148" s="13" t="s">
        <v>166</v>
      </c>
      <c r="B148" s="13" t="s">
        <v>141</v>
      </c>
      <c r="C148" s="14">
        <v>36</v>
      </c>
      <c r="D148" s="19">
        <f t="shared" si="3"/>
        <v>1</v>
      </c>
    </row>
    <row r="149" spans="1:4">
      <c r="A149" s="13" t="s">
        <v>167</v>
      </c>
      <c r="B149" s="13" t="s">
        <v>130</v>
      </c>
      <c r="C149" s="14">
        <v>50</v>
      </c>
      <c r="D149" s="19">
        <f t="shared" si="3"/>
        <v>1.3888888888888888</v>
      </c>
    </row>
    <row r="150" spans="1:4">
      <c r="A150" s="13" t="s">
        <v>167</v>
      </c>
      <c r="B150" s="13" t="s">
        <v>127</v>
      </c>
      <c r="C150" s="14">
        <v>32.5</v>
      </c>
      <c r="D150" s="19">
        <f t="shared" si="3"/>
        <v>0.90277777777777779</v>
      </c>
    </row>
    <row r="151" spans="1:4">
      <c r="A151" s="13" t="s">
        <v>167</v>
      </c>
      <c r="B151" s="13" t="s">
        <v>129</v>
      </c>
      <c r="C151" s="14">
        <v>36</v>
      </c>
      <c r="D151" s="19">
        <f t="shared" si="3"/>
        <v>1</v>
      </c>
    </row>
    <row r="152" spans="1:4">
      <c r="A152" s="13" t="s">
        <v>167</v>
      </c>
      <c r="B152" s="13" t="s">
        <v>131</v>
      </c>
      <c r="C152" s="14">
        <v>226.75</v>
      </c>
      <c r="D152" s="19">
        <f t="shared" si="3"/>
        <v>6.2986111111111107</v>
      </c>
    </row>
    <row r="153" spans="1:4">
      <c r="A153" s="13" t="s">
        <v>167</v>
      </c>
      <c r="B153" s="13" t="s">
        <v>133</v>
      </c>
      <c r="C153" s="14">
        <v>158.5</v>
      </c>
      <c r="D153" s="19">
        <f t="shared" si="3"/>
        <v>4.4027777777777777</v>
      </c>
    </row>
    <row r="154" spans="1:4">
      <c r="A154" s="13" t="s">
        <v>167</v>
      </c>
      <c r="B154" s="13" t="s">
        <v>135</v>
      </c>
      <c r="C154" s="14">
        <v>115</v>
      </c>
      <c r="D154" s="19">
        <f t="shared" si="3"/>
        <v>3.1944444444444446</v>
      </c>
    </row>
    <row r="155" spans="1:4">
      <c r="A155" s="13" t="s">
        <v>167</v>
      </c>
      <c r="B155" s="13" t="s">
        <v>136</v>
      </c>
      <c r="C155" s="14">
        <v>35</v>
      </c>
      <c r="D155" s="19">
        <f t="shared" si="3"/>
        <v>0.97222222222222221</v>
      </c>
    </row>
    <row r="156" spans="1:4">
      <c r="A156" s="13" t="s">
        <v>167</v>
      </c>
      <c r="B156" s="13" t="s">
        <v>138</v>
      </c>
      <c r="C156" s="14">
        <v>30</v>
      </c>
      <c r="D156" s="19">
        <f t="shared" si="3"/>
        <v>0.83333333333333337</v>
      </c>
    </row>
    <row r="157" spans="1:4">
      <c r="A157" s="13" t="s">
        <v>167</v>
      </c>
      <c r="B157" s="13" t="s">
        <v>141</v>
      </c>
      <c r="C157" s="14">
        <v>36</v>
      </c>
      <c r="D157" s="19">
        <f t="shared" si="3"/>
        <v>1</v>
      </c>
    </row>
    <row r="158" spans="1:4">
      <c r="A158" s="13" t="s">
        <v>167</v>
      </c>
      <c r="B158" s="13" t="s">
        <v>150</v>
      </c>
      <c r="C158" s="14">
        <v>21.5</v>
      </c>
      <c r="D158" s="19">
        <f t="shared" si="3"/>
        <v>0.59722222222222221</v>
      </c>
    </row>
    <row r="159" spans="1:4">
      <c r="A159" s="13" t="s">
        <v>168</v>
      </c>
      <c r="B159" s="13" t="s">
        <v>129</v>
      </c>
      <c r="C159" s="14">
        <v>67</v>
      </c>
      <c r="D159" s="19">
        <f t="shared" si="3"/>
        <v>1.8611111111111112</v>
      </c>
    </row>
    <row r="160" spans="1:4">
      <c r="A160" s="13" t="s">
        <v>168</v>
      </c>
      <c r="B160" s="13" t="s">
        <v>131</v>
      </c>
      <c r="C160" s="14">
        <v>347</v>
      </c>
      <c r="D160" s="19">
        <f t="shared" si="3"/>
        <v>9.6388888888888893</v>
      </c>
    </row>
    <row r="161" spans="1:4">
      <c r="A161" s="13" t="s">
        <v>168</v>
      </c>
      <c r="B161" s="13" t="s">
        <v>133</v>
      </c>
      <c r="C161" s="14">
        <v>61</v>
      </c>
      <c r="D161" s="19">
        <f t="shared" si="3"/>
        <v>1.6944444444444444</v>
      </c>
    </row>
    <row r="162" spans="1:4">
      <c r="A162" s="13" t="s">
        <v>168</v>
      </c>
      <c r="B162" s="13" t="s">
        <v>135</v>
      </c>
      <c r="C162" s="14">
        <v>16.25</v>
      </c>
      <c r="D162" s="19">
        <f t="shared" si="3"/>
        <v>0.4513888888888889</v>
      </c>
    </row>
    <row r="163" spans="1:4">
      <c r="A163" s="13" t="s">
        <v>168</v>
      </c>
      <c r="B163" s="13" t="s">
        <v>136</v>
      </c>
      <c r="C163" s="14">
        <v>98</v>
      </c>
      <c r="D163" s="19">
        <f t="shared" si="3"/>
        <v>2.7222222222222223</v>
      </c>
    </row>
    <row r="164" spans="1:4">
      <c r="A164" s="13" t="s">
        <v>168</v>
      </c>
      <c r="B164" s="13" t="s">
        <v>144</v>
      </c>
      <c r="C164" s="14">
        <v>17.5</v>
      </c>
      <c r="D164" s="19">
        <f t="shared" si="3"/>
        <v>0.4861111111111111</v>
      </c>
    </row>
    <row r="165" spans="1:4">
      <c r="A165" s="13" t="s">
        <v>168</v>
      </c>
      <c r="B165" s="13" t="s">
        <v>141</v>
      </c>
      <c r="C165" s="14">
        <v>36</v>
      </c>
      <c r="D165" s="19">
        <f t="shared" si="3"/>
        <v>1</v>
      </c>
    </row>
    <row r="166" spans="1:4">
      <c r="A166" s="13" t="s">
        <v>169</v>
      </c>
      <c r="B166" s="13" t="s">
        <v>134</v>
      </c>
      <c r="C166" s="14">
        <v>64</v>
      </c>
      <c r="D166" s="19">
        <f t="shared" si="3"/>
        <v>1.7777777777777777</v>
      </c>
    </row>
    <row r="167" spans="1:4">
      <c r="A167" s="13" t="s">
        <v>169</v>
      </c>
      <c r="B167" s="13" t="s">
        <v>127</v>
      </c>
      <c r="C167" s="14">
        <v>36</v>
      </c>
      <c r="D167" s="19">
        <f t="shared" si="3"/>
        <v>1</v>
      </c>
    </row>
    <row r="168" spans="1:4">
      <c r="A168" s="13" t="s">
        <v>169</v>
      </c>
      <c r="B168" s="13" t="s">
        <v>137</v>
      </c>
      <c r="C168" s="14">
        <v>36</v>
      </c>
      <c r="D168" s="19">
        <f t="shared" si="3"/>
        <v>1</v>
      </c>
    </row>
    <row r="169" spans="1:4">
      <c r="A169" s="13" t="s">
        <v>169</v>
      </c>
      <c r="B169" s="13" t="s">
        <v>129</v>
      </c>
      <c r="C169" s="14">
        <v>153.5</v>
      </c>
      <c r="D169" s="19">
        <f t="shared" si="3"/>
        <v>4.2638888888888893</v>
      </c>
    </row>
    <row r="170" spans="1:4">
      <c r="A170" s="13" t="s">
        <v>169</v>
      </c>
      <c r="B170" s="13" t="s">
        <v>131</v>
      </c>
      <c r="C170" s="14">
        <v>420.25</v>
      </c>
      <c r="D170" s="19">
        <f t="shared" si="3"/>
        <v>11.673611111111111</v>
      </c>
    </row>
    <row r="171" spans="1:4">
      <c r="A171" s="13" t="s">
        <v>169</v>
      </c>
      <c r="B171" s="13" t="s">
        <v>133</v>
      </c>
      <c r="C171" s="14">
        <v>32.5</v>
      </c>
      <c r="D171" s="19">
        <f t="shared" si="3"/>
        <v>0.90277777777777779</v>
      </c>
    </row>
    <row r="172" spans="1:4">
      <c r="A172" s="13" t="s">
        <v>169</v>
      </c>
      <c r="B172" s="13" t="s">
        <v>135</v>
      </c>
      <c r="C172" s="14">
        <v>37.5</v>
      </c>
      <c r="D172" s="19">
        <f t="shared" si="3"/>
        <v>1.0416666666666667</v>
      </c>
    </row>
    <row r="173" spans="1:4">
      <c r="A173" s="13" t="s">
        <v>169</v>
      </c>
      <c r="B173" s="13" t="s">
        <v>136</v>
      </c>
      <c r="C173" s="14">
        <v>15</v>
      </c>
      <c r="D173" s="19">
        <f t="shared" si="3"/>
        <v>0.41666666666666669</v>
      </c>
    </row>
    <row r="174" spans="1:4">
      <c r="A174" s="13" t="s">
        <v>170</v>
      </c>
      <c r="B174" s="13" t="s">
        <v>127</v>
      </c>
      <c r="C174" s="14">
        <v>36</v>
      </c>
      <c r="D174" s="19">
        <f t="shared" si="3"/>
        <v>1</v>
      </c>
    </row>
    <row r="175" spans="1:4">
      <c r="A175" s="13" t="s">
        <v>170</v>
      </c>
      <c r="B175" s="13" t="s">
        <v>137</v>
      </c>
      <c r="C175" s="14">
        <v>36</v>
      </c>
      <c r="D175" s="19">
        <f t="shared" si="3"/>
        <v>1</v>
      </c>
    </row>
    <row r="176" spans="1:4">
      <c r="A176" s="13" t="s">
        <v>170</v>
      </c>
      <c r="B176" s="13" t="s">
        <v>129</v>
      </c>
      <c r="C176" s="14">
        <v>396</v>
      </c>
      <c r="D176" s="19">
        <f t="shared" si="3"/>
        <v>11</v>
      </c>
    </row>
    <row r="177" spans="1:4">
      <c r="A177" s="13" t="s">
        <v>170</v>
      </c>
      <c r="B177" s="13" t="s">
        <v>131</v>
      </c>
      <c r="C177" s="14">
        <v>32.5</v>
      </c>
      <c r="D177" s="19">
        <f t="shared" si="3"/>
        <v>0.90277777777777779</v>
      </c>
    </row>
    <row r="178" spans="1:4">
      <c r="A178" s="13" t="s">
        <v>170</v>
      </c>
      <c r="B178" s="13" t="s">
        <v>133</v>
      </c>
      <c r="C178" s="14">
        <v>57.08</v>
      </c>
      <c r="D178" s="19">
        <f t="shared" si="3"/>
        <v>1.5855555555555556</v>
      </c>
    </row>
    <row r="179" spans="1:4">
      <c r="A179" s="13" t="s">
        <v>170</v>
      </c>
      <c r="B179" s="13" t="s">
        <v>135</v>
      </c>
      <c r="C179" s="14">
        <v>33.5</v>
      </c>
      <c r="D179" s="19">
        <f t="shared" si="3"/>
        <v>0.93055555555555558</v>
      </c>
    </row>
    <row r="180" spans="1:4">
      <c r="A180" s="13" t="s">
        <v>170</v>
      </c>
      <c r="B180" s="13" t="s">
        <v>136</v>
      </c>
      <c r="C180" s="14">
        <v>51.17</v>
      </c>
      <c r="D180" s="19">
        <f t="shared" si="3"/>
        <v>1.421388888888889</v>
      </c>
    </row>
    <row r="181" spans="1:4">
      <c r="A181" s="13" t="s">
        <v>170</v>
      </c>
      <c r="B181" s="13" t="s">
        <v>141</v>
      </c>
      <c r="C181" s="14">
        <v>36</v>
      </c>
      <c r="D181" s="19">
        <f t="shared" si="3"/>
        <v>1</v>
      </c>
    </row>
    <row r="182" spans="1:4">
      <c r="A182" s="13" t="s">
        <v>171</v>
      </c>
      <c r="B182" s="13" t="s">
        <v>129</v>
      </c>
      <c r="C182" s="14">
        <v>300.75</v>
      </c>
      <c r="D182" s="19">
        <f t="shared" si="3"/>
        <v>8.3541666666666661</v>
      </c>
    </row>
    <row r="183" spans="1:4">
      <c r="A183" s="13" t="s">
        <v>171</v>
      </c>
      <c r="B183" s="13" t="s">
        <v>131</v>
      </c>
      <c r="C183" s="14">
        <v>274.25</v>
      </c>
      <c r="D183" s="19">
        <f t="shared" si="3"/>
        <v>7.6180555555555554</v>
      </c>
    </row>
    <row r="184" spans="1:4">
      <c r="A184" s="13" t="s">
        <v>171</v>
      </c>
      <c r="B184" s="13" t="s">
        <v>133</v>
      </c>
      <c r="C184" s="14">
        <v>226</v>
      </c>
      <c r="D184" s="19">
        <f t="shared" si="3"/>
        <v>6.2777777777777777</v>
      </c>
    </row>
    <row r="185" spans="1:4">
      <c r="A185" s="13" t="s">
        <v>171</v>
      </c>
      <c r="B185" s="13" t="s">
        <v>135</v>
      </c>
      <c r="C185" s="14">
        <v>269</v>
      </c>
      <c r="D185" s="19">
        <f t="shared" si="3"/>
        <v>7.4722222222222223</v>
      </c>
    </row>
    <row r="186" spans="1:4">
      <c r="A186" s="13" t="s">
        <v>171</v>
      </c>
      <c r="B186" s="13" t="s">
        <v>147</v>
      </c>
      <c r="C186" s="14">
        <v>16</v>
      </c>
      <c r="D186" s="19">
        <f t="shared" si="3"/>
        <v>0.44444444444444442</v>
      </c>
    </row>
    <row r="187" spans="1:4">
      <c r="A187" s="13" t="s">
        <v>171</v>
      </c>
      <c r="B187" s="13" t="s">
        <v>150</v>
      </c>
      <c r="C187" s="14">
        <v>85.75</v>
      </c>
      <c r="D187" s="19">
        <f t="shared" si="3"/>
        <v>2.3819444444444446</v>
      </c>
    </row>
    <row r="188" spans="1:4">
      <c r="A188" s="13" t="s">
        <v>172</v>
      </c>
      <c r="B188" s="13" t="s">
        <v>134</v>
      </c>
      <c r="C188" s="14">
        <v>32.5</v>
      </c>
      <c r="D188" s="19">
        <f t="shared" si="3"/>
        <v>0.90277777777777779</v>
      </c>
    </row>
    <row r="189" spans="1:4">
      <c r="A189" s="13" t="s">
        <v>172</v>
      </c>
      <c r="B189" s="13" t="s">
        <v>137</v>
      </c>
      <c r="C189" s="14">
        <v>31</v>
      </c>
      <c r="D189" s="19">
        <f t="shared" si="3"/>
        <v>0.86111111111111116</v>
      </c>
    </row>
    <row r="190" spans="1:4">
      <c r="A190" s="13" t="s">
        <v>172</v>
      </c>
      <c r="B190" s="13" t="s">
        <v>129</v>
      </c>
      <c r="C190" s="14">
        <v>6.75</v>
      </c>
      <c r="D190" s="19">
        <f t="shared" si="3"/>
        <v>0.1875</v>
      </c>
    </row>
    <row r="191" spans="1:4">
      <c r="A191" s="13" t="s">
        <v>172</v>
      </c>
      <c r="B191" s="13" t="s">
        <v>131</v>
      </c>
      <c r="C191" s="14">
        <v>567.25</v>
      </c>
      <c r="D191" s="19">
        <f t="shared" si="3"/>
        <v>15.756944444444445</v>
      </c>
    </row>
    <row r="192" spans="1:4">
      <c r="A192" s="13" t="s">
        <v>172</v>
      </c>
      <c r="B192" s="13" t="s">
        <v>133</v>
      </c>
      <c r="C192" s="14">
        <v>94</v>
      </c>
      <c r="D192" s="19">
        <f t="shared" si="3"/>
        <v>2.6111111111111112</v>
      </c>
    </row>
    <row r="193" spans="1:4">
      <c r="A193" s="13" t="s">
        <v>172</v>
      </c>
      <c r="B193" s="13" t="s">
        <v>135</v>
      </c>
      <c r="C193" s="14">
        <v>48.5</v>
      </c>
      <c r="D193" s="19">
        <f t="shared" si="3"/>
        <v>1.3472222222222223</v>
      </c>
    </row>
    <row r="194" spans="1:4">
      <c r="A194" s="13" t="s">
        <v>172</v>
      </c>
      <c r="B194" s="13" t="s">
        <v>136</v>
      </c>
      <c r="C194" s="14">
        <v>108</v>
      </c>
      <c r="D194" s="19">
        <f t="shared" si="3"/>
        <v>3</v>
      </c>
    </row>
    <row r="195" spans="1:4">
      <c r="A195" s="13" t="s">
        <v>172</v>
      </c>
      <c r="B195" s="13" t="s">
        <v>141</v>
      </c>
      <c r="C195" s="14">
        <v>23</v>
      </c>
      <c r="D195" s="19">
        <f t="shared" ref="D195:D258" si="4">C195/36</f>
        <v>0.63888888888888884</v>
      </c>
    </row>
    <row r="196" spans="1:4">
      <c r="A196" s="13" t="s">
        <v>172</v>
      </c>
      <c r="B196" s="13" t="s">
        <v>150</v>
      </c>
      <c r="C196" s="14">
        <v>36</v>
      </c>
      <c r="D196" s="19">
        <f t="shared" si="4"/>
        <v>1</v>
      </c>
    </row>
    <row r="197" spans="1:4">
      <c r="A197" s="13" t="s">
        <v>173</v>
      </c>
      <c r="B197" s="13" t="s">
        <v>127</v>
      </c>
      <c r="C197" s="14">
        <v>36</v>
      </c>
      <c r="D197" s="19">
        <f t="shared" si="4"/>
        <v>1</v>
      </c>
    </row>
    <row r="198" spans="1:4">
      <c r="A198" s="13" t="s">
        <v>173</v>
      </c>
      <c r="B198" s="13" t="s">
        <v>129</v>
      </c>
      <c r="C198" s="14">
        <v>78.5</v>
      </c>
      <c r="D198" s="19">
        <f t="shared" si="4"/>
        <v>2.1805555555555554</v>
      </c>
    </row>
    <row r="199" spans="1:4">
      <c r="A199" s="13" t="s">
        <v>173</v>
      </c>
      <c r="B199" s="13" t="s">
        <v>131</v>
      </c>
      <c r="C199" s="14">
        <v>354.58</v>
      </c>
      <c r="D199" s="19">
        <f t="shared" si="4"/>
        <v>9.849444444444444</v>
      </c>
    </row>
    <row r="200" spans="1:4">
      <c r="A200" s="13" t="s">
        <v>173</v>
      </c>
      <c r="B200" s="13" t="s">
        <v>133</v>
      </c>
      <c r="C200" s="14">
        <v>26</v>
      </c>
      <c r="D200" s="19">
        <f t="shared" si="4"/>
        <v>0.72222222222222221</v>
      </c>
    </row>
    <row r="201" spans="1:4">
      <c r="A201" s="13" t="s">
        <v>173</v>
      </c>
      <c r="B201" s="13" t="s">
        <v>135</v>
      </c>
      <c r="C201" s="14">
        <v>38.75</v>
      </c>
      <c r="D201" s="19">
        <f t="shared" si="4"/>
        <v>1.0763888888888888</v>
      </c>
    </row>
    <row r="202" spans="1:4">
      <c r="A202" s="13" t="s">
        <v>173</v>
      </c>
      <c r="B202" s="13" t="s">
        <v>136</v>
      </c>
      <c r="C202" s="14">
        <v>36</v>
      </c>
      <c r="D202" s="19">
        <f t="shared" si="4"/>
        <v>1</v>
      </c>
    </row>
    <row r="203" spans="1:4">
      <c r="A203" s="13" t="s">
        <v>174</v>
      </c>
      <c r="B203" s="13" t="s">
        <v>134</v>
      </c>
      <c r="C203" s="14">
        <v>32.5</v>
      </c>
      <c r="D203" s="19">
        <f t="shared" si="4"/>
        <v>0.90277777777777779</v>
      </c>
    </row>
    <row r="204" spans="1:4">
      <c r="A204" s="13" t="s">
        <v>174</v>
      </c>
      <c r="B204" s="13" t="s">
        <v>131</v>
      </c>
      <c r="C204" s="14">
        <v>312.25</v>
      </c>
      <c r="D204" s="19">
        <f t="shared" si="4"/>
        <v>8.6736111111111107</v>
      </c>
    </row>
    <row r="205" spans="1:4">
      <c r="A205" s="13" t="s">
        <v>174</v>
      </c>
      <c r="B205" s="13" t="s">
        <v>133</v>
      </c>
      <c r="C205" s="14">
        <v>70</v>
      </c>
      <c r="D205" s="19">
        <f t="shared" si="4"/>
        <v>1.9444444444444444</v>
      </c>
    </row>
    <row r="206" spans="1:4">
      <c r="A206" s="13" t="s">
        <v>174</v>
      </c>
      <c r="B206" s="13" t="s">
        <v>135</v>
      </c>
      <c r="C206" s="14">
        <v>167</v>
      </c>
      <c r="D206" s="19">
        <f t="shared" si="4"/>
        <v>4.6388888888888893</v>
      </c>
    </row>
    <row r="207" spans="1:4">
      <c r="A207" s="13" t="s">
        <v>174</v>
      </c>
      <c r="B207" s="13" t="s">
        <v>140</v>
      </c>
      <c r="C207" s="14">
        <v>36</v>
      </c>
      <c r="D207" s="19">
        <f t="shared" si="4"/>
        <v>1</v>
      </c>
    </row>
    <row r="208" spans="1:4">
      <c r="A208" s="13" t="s">
        <v>175</v>
      </c>
      <c r="B208" s="13" t="s">
        <v>137</v>
      </c>
      <c r="C208" s="14">
        <v>72</v>
      </c>
      <c r="D208" s="19">
        <f t="shared" si="4"/>
        <v>2</v>
      </c>
    </row>
    <row r="209" spans="1:4">
      <c r="A209" s="13" t="s">
        <v>175</v>
      </c>
      <c r="B209" s="13" t="s">
        <v>129</v>
      </c>
      <c r="C209" s="14">
        <v>121.58</v>
      </c>
      <c r="D209" s="19">
        <f t="shared" si="4"/>
        <v>3.3772222222222221</v>
      </c>
    </row>
    <row r="210" spans="1:4">
      <c r="A210" s="13" t="s">
        <v>175</v>
      </c>
      <c r="B210" s="13" t="s">
        <v>131</v>
      </c>
      <c r="C210" s="14">
        <v>358.13</v>
      </c>
      <c r="D210" s="19">
        <f t="shared" si="4"/>
        <v>9.9480555555555554</v>
      </c>
    </row>
    <row r="211" spans="1:4">
      <c r="A211" s="13" t="s">
        <v>175</v>
      </c>
      <c r="B211" s="13" t="s">
        <v>133</v>
      </c>
      <c r="C211" s="14">
        <v>248.5</v>
      </c>
      <c r="D211" s="19">
        <f t="shared" si="4"/>
        <v>6.9027777777777777</v>
      </c>
    </row>
    <row r="212" spans="1:4">
      <c r="A212" s="13" t="s">
        <v>175</v>
      </c>
      <c r="B212" s="13" t="s">
        <v>135</v>
      </c>
      <c r="C212" s="14">
        <v>168</v>
      </c>
      <c r="D212" s="19">
        <f t="shared" si="4"/>
        <v>4.666666666666667</v>
      </c>
    </row>
    <row r="213" spans="1:4">
      <c r="A213" s="13" t="s">
        <v>175</v>
      </c>
      <c r="B213" s="13" t="s">
        <v>136</v>
      </c>
      <c r="C213" s="14">
        <v>322</v>
      </c>
      <c r="D213" s="19">
        <f t="shared" si="4"/>
        <v>8.9444444444444446</v>
      </c>
    </row>
    <row r="214" spans="1:4">
      <c r="A214" s="13" t="s">
        <v>175</v>
      </c>
      <c r="B214" s="13" t="s">
        <v>138</v>
      </c>
      <c r="C214" s="14">
        <v>325.25</v>
      </c>
      <c r="D214" s="19">
        <f t="shared" si="4"/>
        <v>9.0347222222222214</v>
      </c>
    </row>
    <row r="215" spans="1:4">
      <c r="A215" s="13" t="s">
        <v>175</v>
      </c>
      <c r="B215" s="13" t="s">
        <v>149</v>
      </c>
      <c r="C215" s="14">
        <v>36</v>
      </c>
      <c r="D215" s="19">
        <f t="shared" si="4"/>
        <v>1</v>
      </c>
    </row>
    <row r="216" spans="1:4">
      <c r="A216" s="13" t="s">
        <v>175</v>
      </c>
      <c r="B216" s="13" t="s">
        <v>141</v>
      </c>
      <c r="C216" s="14">
        <v>72</v>
      </c>
      <c r="D216" s="19">
        <f t="shared" si="4"/>
        <v>2</v>
      </c>
    </row>
    <row r="217" spans="1:4">
      <c r="A217" s="13" t="s">
        <v>175</v>
      </c>
      <c r="B217" s="13" t="s">
        <v>150</v>
      </c>
      <c r="C217" s="14">
        <v>87</v>
      </c>
      <c r="D217" s="19">
        <f t="shared" si="4"/>
        <v>2.4166666666666665</v>
      </c>
    </row>
    <row r="218" spans="1:4">
      <c r="A218" s="13" t="s">
        <v>176</v>
      </c>
      <c r="B218" s="13" t="s">
        <v>127</v>
      </c>
      <c r="C218" s="14">
        <v>36</v>
      </c>
      <c r="D218" s="19">
        <f t="shared" si="4"/>
        <v>1</v>
      </c>
    </row>
    <row r="219" spans="1:4">
      <c r="A219" s="13" t="s">
        <v>176</v>
      </c>
      <c r="B219" s="13" t="s">
        <v>129</v>
      </c>
      <c r="C219" s="14">
        <v>36.35</v>
      </c>
      <c r="D219" s="19">
        <f t="shared" si="4"/>
        <v>1.0097222222222222</v>
      </c>
    </row>
    <row r="220" spans="1:4">
      <c r="A220" s="13" t="s">
        <v>176</v>
      </c>
      <c r="B220" s="13" t="s">
        <v>131</v>
      </c>
      <c r="C220" s="14">
        <v>131</v>
      </c>
      <c r="D220" s="19">
        <f t="shared" si="4"/>
        <v>3.6388888888888888</v>
      </c>
    </row>
    <row r="221" spans="1:4">
      <c r="A221" s="13" t="s">
        <v>176</v>
      </c>
      <c r="B221" s="13" t="s">
        <v>133</v>
      </c>
      <c r="C221" s="14">
        <v>139.5</v>
      </c>
      <c r="D221" s="19">
        <f t="shared" si="4"/>
        <v>3.875</v>
      </c>
    </row>
    <row r="222" spans="1:4">
      <c r="A222" s="13" t="s">
        <v>176</v>
      </c>
      <c r="B222" s="13" t="s">
        <v>135</v>
      </c>
      <c r="C222" s="14">
        <v>39.5</v>
      </c>
      <c r="D222" s="19">
        <f t="shared" si="4"/>
        <v>1.0972222222222223</v>
      </c>
    </row>
    <row r="223" spans="1:4">
      <c r="A223" s="13" t="s">
        <v>176</v>
      </c>
      <c r="B223" s="13" t="s">
        <v>136</v>
      </c>
      <c r="C223" s="14">
        <v>324.25</v>
      </c>
      <c r="D223" s="19">
        <f t="shared" si="4"/>
        <v>9.0069444444444446</v>
      </c>
    </row>
    <row r="224" spans="1:4">
      <c r="A224" s="13" t="s">
        <v>176</v>
      </c>
      <c r="B224" s="13" t="s">
        <v>149</v>
      </c>
      <c r="C224" s="14">
        <v>36</v>
      </c>
      <c r="D224" s="19">
        <f t="shared" si="4"/>
        <v>1</v>
      </c>
    </row>
    <row r="225" spans="1:4">
      <c r="A225" s="13" t="s">
        <v>176</v>
      </c>
      <c r="B225" s="13" t="s">
        <v>141</v>
      </c>
      <c r="C225" s="14">
        <v>144</v>
      </c>
      <c r="D225" s="19">
        <f t="shared" si="4"/>
        <v>4</v>
      </c>
    </row>
    <row r="226" spans="1:4">
      <c r="A226" s="13" t="s">
        <v>176</v>
      </c>
      <c r="B226" s="13" t="s">
        <v>150</v>
      </c>
      <c r="C226" s="14">
        <v>72</v>
      </c>
      <c r="D226" s="19">
        <f t="shared" si="4"/>
        <v>2</v>
      </c>
    </row>
    <row r="227" spans="1:4">
      <c r="A227" s="13" t="s">
        <v>177</v>
      </c>
      <c r="B227" s="13" t="s">
        <v>137</v>
      </c>
      <c r="C227" s="14">
        <v>144</v>
      </c>
      <c r="D227" s="19">
        <f t="shared" si="4"/>
        <v>4</v>
      </c>
    </row>
    <row r="228" spans="1:4">
      <c r="A228" s="13" t="s">
        <v>177</v>
      </c>
      <c r="B228" s="13" t="s">
        <v>129</v>
      </c>
      <c r="C228" s="14">
        <v>20</v>
      </c>
      <c r="D228" s="19">
        <f t="shared" si="4"/>
        <v>0.55555555555555558</v>
      </c>
    </row>
    <row r="229" spans="1:4">
      <c r="A229" s="13" t="s">
        <v>177</v>
      </c>
      <c r="B229" s="13" t="s">
        <v>131</v>
      </c>
      <c r="C229" s="14">
        <v>973.5</v>
      </c>
      <c r="D229" s="19">
        <f t="shared" si="4"/>
        <v>27.041666666666668</v>
      </c>
    </row>
    <row r="230" spans="1:4">
      <c r="A230" s="13" t="s">
        <v>177</v>
      </c>
      <c r="B230" s="13" t="s">
        <v>133</v>
      </c>
      <c r="C230" s="14">
        <v>80.5</v>
      </c>
      <c r="D230" s="19">
        <f t="shared" si="4"/>
        <v>2.2361111111111112</v>
      </c>
    </row>
    <row r="231" spans="1:4">
      <c r="A231" s="13" t="s">
        <v>177</v>
      </c>
      <c r="B231" s="13" t="s">
        <v>135</v>
      </c>
      <c r="C231" s="14">
        <v>419.25</v>
      </c>
      <c r="D231" s="19">
        <f t="shared" si="4"/>
        <v>11.645833333333334</v>
      </c>
    </row>
    <row r="232" spans="1:4">
      <c r="A232" s="13" t="s">
        <v>177</v>
      </c>
      <c r="B232" s="13" t="s">
        <v>136</v>
      </c>
      <c r="C232" s="14">
        <v>389</v>
      </c>
      <c r="D232" s="19">
        <f t="shared" si="4"/>
        <v>10.805555555555555</v>
      </c>
    </row>
    <row r="233" spans="1:4">
      <c r="A233" s="13" t="s">
        <v>177</v>
      </c>
      <c r="B233" s="13" t="s">
        <v>138</v>
      </c>
      <c r="C233" s="14">
        <v>12.5</v>
      </c>
      <c r="D233" s="19">
        <f t="shared" si="4"/>
        <v>0.34722222222222221</v>
      </c>
    </row>
    <row r="234" spans="1:4">
      <c r="A234" s="13" t="s">
        <v>177</v>
      </c>
      <c r="B234" s="13" t="s">
        <v>144</v>
      </c>
      <c r="C234" s="14">
        <v>57.5</v>
      </c>
      <c r="D234" s="19">
        <f t="shared" si="4"/>
        <v>1.5972222222222223</v>
      </c>
    </row>
    <row r="235" spans="1:4">
      <c r="A235" s="13" t="s">
        <v>177</v>
      </c>
      <c r="B235" s="13" t="s">
        <v>143</v>
      </c>
      <c r="C235" s="14">
        <v>36</v>
      </c>
      <c r="D235" s="19">
        <f t="shared" si="4"/>
        <v>1</v>
      </c>
    </row>
    <row r="236" spans="1:4">
      <c r="A236" s="13" t="s">
        <v>177</v>
      </c>
      <c r="B236" s="13" t="s">
        <v>141</v>
      </c>
      <c r="C236" s="14">
        <v>246</v>
      </c>
      <c r="D236" s="19">
        <f t="shared" si="4"/>
        <v>6.833333333333333</v>
      </c>
    </row>
    <row r="237" spans="1:4">
      <c r="A237" s="13" t="s">
        <v>177</v>
      </c>
      <c r="B237" s="13" t="s">
        <v>150</v>
      </c>
      <c r="C237" s="14">
        <v>57</v>
      </c>
      <c r="D237" s="19">
        <f t="shared" si="4"/>
        <v>1.5833333333333333</v>
      </c>
    </row>
    <row r="238" spans="1:4">
      <c r="A238" s="13" t="s">
        <v>178</v>
      </c>
      <c r="B238" s="13" t="s">
        <v>132</v>
      </c>
      <c r="C238" s="14">
        <v>36</v>
      </c>
      <c r="D238" s="19">
        <f t="shared" si="4"/>
        <v>1</v>
      </c>
    </row>
    <row r="239" spans="1:4">
      <c r="A239" s="13" t="s">
        <v>178</v>
      </c>
      <c r="B239" s="13" t="s">
        <v>127</v>
      </c>
      <c r="C239" s="14">
        <v>36</v>
      </c>
      <c r="D239" s="19">
        <f t="shared" si="4"/>
        <v>1</v>
      </c>
    </row>
    <row r="240" spans="1:4">
      <c r="A240" s="13" t="s">
        <v>178</v>
      </c>
      <c r="B240" s="13" t="s">
        <v>137</v>
      </c>
      <c r="C240" s="14">
        <v>36</v>
      </c>
      <c r="D240" s="19">
        <f t="shared" si="4"/>
        <v>1</v>
      </c>
    </row>
    <row r="241" spans="1:4">
      <c r="A241" s="13" t="s">
        <v>178</v>
      </c>
      <c r="B241" s="13" t="s">
        <v>131</v>
      </c>
      <c r="C241" s="14">
        <v>580.5</v>
      </c>
      <c r="D241" s="19">
        <f t="shared" si="4"/>
        <v>16.125</v>
      </c>
    </row>
    <row r="242" spans="1:4">
      <c r="A242" s="13" t="s">
        <v>178</v>
      </c>
      <c r="B242" s="13" t="s">
        <v>133</v>
      </c>
      <c r="C242" s="14">
        <v>360.5</v>
      </c>
      <c r="D242" s="19">
        <f t="shared" si="4"/>
        <v>10.013888888888889</v>
      </c>
    </row>
    <row r="243" spans="1:4">
      <c r="A243" s="13" t="s">
        <v>178</v>
      </c>
      <c r="B243" s="13" t="s">
        <v>135</v>
      </c>
      <c r="C243" s="14">
        <v>517.5</v>
      </c>
      <c r="D243" s="19">
        <f t="shared" si="4"/>
        <v>14.375</v>
      </c>
    </row>
    <row r="244" spans="1:4">
      <c r="A244" s="13" t="s">
        <v>178</v>
      </c>
      <c r="B244" s="13" t="s">
        <v>136</v>
      </c>
      <c r="C244" s="14">
        <v>144</v>
      </c>
      <c r="D244" s="19">
        <f t="shared" si="4"/>
        <v>4</v>
      </c>
    </row>
    <row r="245" spans="1:4">
      <c r="A245" s="13" t="s">
        <v>178</v>
      </c>
      <c r="B245" s="13" t="s">
        <v>147</v>
      </c>
      <c r="C245" s="14">
        <v>36</v>
      </c>
      <c r="D245" s="19">
        <f t="shared" si="4"/>
        <v>1</v>
      </c>
    </row>
    <row r="246" spans="1:4">
      <c r="A246" s="13" t="s">
        <v>178</v>
      </c>
      <c r="B246" s="13" t="s">
        <v>141</v>
      </c>
      <c r="C246" s="14">
        <v>268</v>
      </c>
      <c r="D246" s="19">
        <f t="shared" si="4"/>
        <v>7.4444444444444446</v>
      </c>
    </row>
    <row r="247" spans="1:4">
      <c r="A247" s="13" t="s">
        <v>179</v>
      </c>
      <c r="B247" s="13" t="s">
        <v>127</v>
      </c>
      <c r="C247" s="14">
        <v>36</v>
      </c>
      <c r="D247" s="19">
        <f t="shared" si="4"/>
        <v>1</v>
      </c>
    </row>
    <row r="248" spans="1:4">
      <c r="A248" s="13" t="s">
        <v>179</v>
      </c>
      <c r="B248" s="13" t="s">
        <v>131</v>
      </c>
      <c r="C248" s="14">
        <v>430</v>
      </c>
      <c r="D248" s="19">
        <f t="shared" si="4"/>
        <v>11.944444444444445</v>
      </c>
    </row>
    <row r="249" spans="1:4">
      <c r="A249" s="13" t="s">
        <v>179</v>
      </c>
      <c r="B249" s="13" t="s">
        <v>133</v>
      </c>
      <c r="C249" s="14">
        <v>608.5</v>
      </c>
      <c r="D249" s="19">
        <f t="shared" si="4"/>
        <v>16.902777777777779</v>
      </c>
    </row>
    <row r="250" spans="1:4">
      <c r="A250" s="13" t="s">
        <v>179</v>
      </c>
      <c r="B250" s="13" t="s">
        <v>136</v>
      </c>
      <c r="C250" s="14">
        <v>367.5</v>
      </c>
      <c r="D250" s="19">
        <f t="shared" si="4"/>
        <v>10.208333333333334</v>
      </c>
    </row>
    <row r="251" spans="1:4">
      <c r="A251" s="13" t="s">
        <v>179</v>
      </c>
      <c r="B251" s="13" t="s">
        <v>140</v>
      </c>
      <c r="C251" s="14">
        <v>36</v>
      </c>
      <c r="D251" s="19">
        <f t="shared" si="4"/>
        <v>1</v>
      </c>
    </row>
    <row r="252" spans="1:4">
      <c r="A252" s="13" t="s">
        <v>179</v>
      </c>
      <c r="B252" s="13" t="s">
        <v>141</v>
      </c>
      <c r="C252" s="14">
        <v>36</v>
      </c>
      <c r="D252" s="19">
        <f t="shared" si="4"/>
        <v>1</v>
      </c>
    </row>
    <row r="253" spans="1:4">
      <c r="A253" s="13" t="s">
        <v>179</v>
      </c>
      <c r="B253" s="13" t="s">
        <v>150</v>
      </c>
      <c r="C253" s="14">
        <v>65</v>
      </c>
      <c r="D253" s="19">
        <f t="shared" si="4"/>
        <v>1.8055555555555556</v>
      </c>
    </row>
    <row r="254" spans="1:4">
      <c r="A254" s="13" t="s">
        <v>180</v>
      </c>
      <c r="B254" s="13" t="s">
        <v>127</v>
      </c>
      <c r="C254" s="14">
        <v>36</v>
      </c>
      <c r="D254" s="19">
        <f t="shared" si="4"/>
        <v>1</v>
      </c>
    </row>
    <row r="255" spans="1:4">
      <c r="A255" s="13" t="s">
        <v>180</v>
      </c>
      <c r="B255" s="13" t="s">
        <v>137</v>
      </c>
      <c r="C255" s="14">
        <v>40</v>
      </c>
      <c r="D255" s="19">
        <f t="shared" si="4"/>
        <v>1.1111111111111112</v>
      </c>
    </row>
    <row r="256" spans="1:4">
      <c r="A256" s="13" t="s">
        <v>180</v>
      </c>
      <c r="B256" s="13" t="s">
        <v>131</v>
      </c>
      <c r="C256" s="14">
        <v>393.5</v>
      </c>
      <c r="D256" s="19">
        <f t="shared" si="4"/>
        <v>10.930555555555555</v>
      </c>
    </row>
    <row r="257" spans="1:4">
      <c r="A257" s="13" t="s">
        <v>180</v>
      </c>
      <c r="B257" s="13" t="s">
        <v>135</v>
      </c>
      <c r="C257" s="14">
        <v>294</v>
      </c>
      <c r="D257" s="19">
        <f t="shared" si="4"/>
        <v>8.1666666666666661</v>
      </c>
    </row>
    <row r="258" spans="1:4">
      <c r="A258" s="13" t="s">
        <v>180</v>
      </c>
      <c r="B258" s="13" t="s">
        <v>136</v>
      </c>
      <c r="C258" s="14">
        <v>35</v>
      </c>
      <c r="D258" s="19">
        <f t="shared" si="4"/>
        <v>0.97222222222222221</v>
      </c>
    </row>
    <row r="259" spans="1:4">
      <c r="A259" s="13" t="s">
        <v>180</v>
      </c>
      <c r="B259" s="13" t="s">
        <v>143</v>
      </c>
      <c r="C259" s="14">
        <v>35</v>
      </c>
      <c r="D259" s="19">
        <f t="shared" ref="D259:D322" si="5">C259/36</f>
        <v>0.97222222222222221</v>
      </c>
    </row>
    <row r="260" spans="1:4">
      <c r="A260" s="13" t="s">
        <v>180</v>
      </c>
      <c r="B260" s="13" t="s">
        <v>140</v>
      </c>
      <c r="C260" s="14">
        <v>40</v>
      </c>
      <c r="D260" s="19">
        <f t="shared" si="5"/>
        <v>1.1111111111111112</v>
      </c>
    </row>
    <row r="261" spans="1:4">
      <c r="A261" s="13" t="s">
        <v>180</v>
      </c>
      <c r="B261" s="13" t="s">
        <v>141</v>
      </c>
      <c r="C261" s="14">
        <v>71</v>
      </c>
      <c r="D261" s="19">
        <f t="shared" si="5"/>
        <v>1.9722222222222223</v>
      </c>
    </row>
    <row r="262" spans="1:4">
      <c r="A262" s="13" t="s">
        <v>180</v>
      </c>
      <c r="B262" s="13" t="s">
        <v>150</v>
      </c>
      <c r="C262" s="14">
        <v>35</v>
      </c>
      <c r="D262" s="19">
        <f t="shared" si="5"/>
        <v>0.97222222222222221</v>
      </c>
    </row>
    <row r="263" spans="1:4">
      <c r="A263" s="13" t="s">
        <v>181</v>
      </c>
      <c r="B263" s="13" t="s">
        <v>130</v>
      </c>
      <c r="C263" s="14">
        <v>32.5</v>
      </c>
      <c r="D263" s="19">
        <f t="shared" si="5"/>
        <v>0.90277777777777779</v>
      </c>
    </row>
    <row r="264" spans="1:4">
      <c r="A264" s="13" t="s">
        <v>181</v>
      </c>
      <c r="B264" s="13" t="s">
        <v>134</v>
      </c>
      <c r="C264" s="14">
        <v>26</v>
      </c>
      <c r="D264" s="19">
        <f t="shared" si="5"/>
        <v>0.72222222222222221</v>
      </c>
    </row>
    <row r="265" spans="1:4">
      <c r="A265" s="13" t="s">
        <v>181</v>
      </c>
      <c r="B265" s="13" t="s">
        <v>137</v>
      </c>
      <c r="C265" s="14">
        <v>14.4</v>
      </c>
      <c r="D265" s="19">
        <f t="shared" si="5"/>
        <v>0.4</v>
      </c>
    </row>
    <row r="266" spans="1:4">
      <c r="A266" s="13" t="s">
        <v>181</v>
      </c>
      <c r="B266" s="13" t="s">
        <v>129</v>
      </c>
      <c r="C266" s="14">
        <v>52.260000000000005</v>
      </c>
      <c r="D266" s="19">
        <f t="shared" si="5"/>
        <v>1.4516666666666669</v>
      </c>
    </row>
    <row r="267" spans="1:4">
      <c r="A267" s="13" t="s">
        <v>181</v>
      </c>
      <c r="B267" s="13" t="s">
        <v>131</v>
      </c>
      <c r="C267" s="14">
        <v>1348.75</v>
      </c>
      <c r="D267" s="19">
        <f t="shared" si="5"/>
        <v>37.465277777777779</v>
      </c>
    </row>
    <row r="268" spans="1:4">
      <c r="A268" s="13" t="s">
        <v>181</v>
      </c>
      <c r="B268" s="13" t="s">
        <v>133</v>
      </c>
      <c r="C268" s="14">
        <v>927.5</v>
      </c>
      <c r="D268" s="19">
        <f t="shared" si="5"/>
        <v>25.763888888888889</v>
      </c>
    </row>
    <row r="269" spans="1:4">
      <c r="A269" s="13" t="s">
        <v>181</v>
      </c>
      <c r="B269" s="13" t="s">
        <v>135</v>
      </c>
      <c r="C269" s="14">
        <v>330</v>
      </c>
      <c r="D269" s="19">
        <f t="shared" si="5"/>
        <v>9.1666666666666661</v>
      </c>
    </row>
    <row r="270" spans="1:4">
      <c r="A270" s="13" t="s">
        <v>181</v>
      </c>
      <c r="B270" s="13" t="s">
        <v>136</v>
      </c>
      <c r="C270" s="14">
        <v>291</v>
      </c>
      <c r="D270" s="19">
        <f t="shared" si="5"/>
        <v>8.0833333333333339</v>
      </c>
    </row>
    <row r="271" spans="1:4">
      <c r="A271" s="13" t="s">
        <v>181</v>
      </c>
      <c r="B271" s="13" t="s">
        <v>140</v>
      </c>
      <c r="C271" s="14">
        <v>35.5</v>
      </c>
      <c r="D271" s="19">
        <f t="shared" si="5"/>
        <v>0.98611111111111116</v>
      </c>
    </row>
    <row r="272" spans="1:4">
      <c r="A272" s="13" t="s">
        <v>182</v>
      </c>
      <c r="B272" s="13" t="s">
        <v>127</v>
      </c>
      <c r="C272" s="14">
        <v>40</v>
      </c>
      <c r="D272" s="19">
        <f t="shared" si="5"/>
        <v>1.1111111111111112</v>
      </c>
    </row>
    <row r="273" spans="1:4">
      <c r="A273" s="13" t="s">
        <v>182</v>
      </c>
      <c r="B273" s="13" t="s">
        <v>129</v>
      </c>
      <c r="C273" s="14">
        <v>44.17</v>
      </c>
      <c r="D273" s="19">
        <f t="shared" si="5"/>
        <v>1.2269444444444444</v>
      </c>
    </row>
    <row r="274" spans="1:4">
      <c r="A274" s="13" t="s">
        <v>182</v>
      </c>
      <c r="B274" s="13" t="s">
        <v>131</v>
      </c>
      <c r="C274" s="14">
        <v>544.25</v>
      </c>
      <c r="D274" s="19">
        <f t="shared" si="5"/>
        <v>15.118055555555555</v>
      </c>
    </row>
    <row r="275" spans="1:4">
      <c r="A275" s="13" t="s">
        <v>182</v>
      </c>
      <c r="B275" s="13" t="s">
        <v>133</v>
      </c>
      <c r="C275" s="14">
        <v>100.5</v>
      </c>
      <c r="D275" s="19">
        <f t="shared" si="5"/>
        <v>2.7916666666666665</v>
      </c>
    </row>
    <row r="276" spans="1:4">
      <c r="A276" s="13" t="s">
        <v>182</v>
      </c>
      <c r="B276" s="13" t="s">
        <v>135</v>
      </c>
      <c r="C276" s="14">
        <v>96.25</v>
      </c>
      <c r="D276" s="19">
        <f t="shared" si="5"/>
        <v>2.6736111111111112</v>
      </c>
    </row>
    <row r="277" spans="1:4">
      <c r="A277" s="13" t="s">
        <v>182</v>
      </c>
      <c r="B277" s="13" t="s">
        <v>136</v>
      </c>
      <c r="C277" s="14">
        <v>43.5</v>
      </c>
      <c r="D277" s="19">
        <f t="shared" si="5"/>
        <v>1.2083333333333333</v>
      </c>
    </row>
    <row r="278" spans="1:4">
      <c r="A278" s="13" t="s">
        <v>182</v>
      </c>
      <c r="B278" s="13" t="s">
        <v>141</v>
      </c>
      <c r="C278" s="14">
        <v>36</v>
      </c>
      <c r="D278" s="19">
        <f t="shared" si="5"/>
        <v>1</v>
      </c>
    </row>
    <row r="279" spans="1:4">
      <c r="A279" s="13" t="s">
        <v>183</v>
      </c>
      <c r="B279" s="13" t="s">
        <v>137</v>
      </c>
      <c r="C279" s="14">
        <v>10</v>
      </c>
      <c r="D279" s="19">
        <f t="shared" si="5"/>
        <v>0.27777777777777779</v>
      </c>
    </row>
    <row r="280" spans="1:4">
      <c r="A280" s="13" t="s">
        <v>183</v>
      </c>
      <c r="B280" s="13" t="s">
        <v>129</v>
      </c>
      <c r="C280" s="14">
        <v>224.67000000000002</v>
      </c>
      <c r="D280" s="19">
        <f t="shared" si="5"/>
        <v>6.2408333333333337</v>
      </c>
    </row>
    <row r="281" spans="1:4">
      <c r="A281" s="13" t="s">
        <v>183</v>
      </c>
      <c r="B281" s="13" t="s">
        <v>131</v>
      </c>
      <c r="C281" s="14">
        <v>172.25</v>
      </c>
      <c r="D281" s="19">
        <f t="shared" si="5"/>
        <v>4.7847222222222223</v>
      </c>
    </row>
    <row r="282" spans="1:4">
      <c r="A282" s="13" t="s">
        <v>183</v>
      </c>
      <c r="B282" s="13" t="s">
        <v>133</v>
      </c>
      <c r="C282" s="14">
        <v>82.75</v>
      </c>
      <c r="D282" s="19">
        <f t="shared" si="5"/>
        <v>2.2986111111111112</v>
      </c>
    </row>
    <row r="283" spans="1:4">
      <c r="A283" s="13" t="s">
        <v>183</v>
      </c>
      <c r="B283" s="13" t="s">
        <v>135</v>
      </c>
      <c r="C283" s="14">
        <v>230</v>
      </c>
      <c r="D283" s="19">
        <f t="shared" si="5"/>
        <v>6.3888888888888893</v>
      </c>
    </row>
    <row r="284" spans="1:4">
      <c r="A284" s="13" t="s">
        <v>183</v>
      </c>
      <c r="B284" s="13" t="s">
        <v>136</v>
      </c>
      <c r="C284" s="14">
        <v>36</v>
      </c>
      <c r="D284" s="19">
        <f t="shared" si="5"/>
        <v>1</v>
      </c>
    </row>
    <row r="285" spans="1:4">
      <c r="A285" s="13" t="s">
        <v>183</v>
      </c>
      <c r="B285" s="13" t="s">
        <v>143</v>
      </c>
      <c r="C285" s="14">
        <v>36</v>
      </c>
      <c r="D285" s="19">
        <f t="shared" si="5"/>
        <v>1</v>
      </c>
    </row>
    <row r="286" spans="1:4">
      <c r="A286" s="13" t="s">
        <v>183</v>
      </c>
      <c r="B286" s="13" t="s">
        <v>150</v>
      </c>
      <c r="C286" s="14">
        <v>34</v>
      </c>
      <c r="D286" s="19">
        <f t="shared" si="5"/>
        <v>0.94444444444444442</v>
      </c>
    </row>
    <row r="287" spans="1:4">
      <c r="A287" s="13" t="s">
        <v>184</v>
      </c>
      <c r="B287" s="13" t="s">
        <v>132</v>
      </c>
      <c r="C287" s="14">
        <v>25</v>
      </c>
      <c r="D287" s="19">
        <f t="shared" si="5"/>
        <v>0.69444444444444442</v>
      </c>
    </row>
    <row r="288" spans="1:4">
      <c r="A288" s="13" t="s">
        <v>184</v>
      </c>
      <c r="B288" s="13" t="s">
        <v>127</v>
      </c>
      <c r="C288" s="14">
        <v>26</v>
      </c>
      <c r="D288" s="19">
        <f t="shared" si="5"/>
        <v>0.72222222222222221</v>
      </c>
    </row>
    <row r="289" spans="1:4">
      <c r="A289" s="13" t="s">
        <v>184</v>
      </c>
      <c r="B289" s="13" t="s">
        <v>129</v>
      </c>
      <c r="C289" s="14">
        <v>46</v>
      </c>
      <c r="D289" s="19">
        <f t="shared" si="5"/>
        <v>1.2777777777777777</v>
      </c>
    </row>
    <row r="290" spans="1:4">
      <c r="A290" s="13" t="s">
        <v>184</v>
      </c>
      <c r="B290" s="13" t="s">
        <v>131</v>
      </c>
      <c r="C290" s="14">
        <v>703.5</v>
      </c>
      <c r="D290" s="19">
        <f t="shared" si="5"/>
        <v>19.541666666666668</v>
      </c>
    </row>
    <row r="291" spans="1:4">
      <c r="A291" s="13" t="s">
        <v>184</v>
      </c>
      <c r="B291" s="13" t="s">
        <v>133</v>
      </c>
      <c r="C291" s="14">
        <v>36</v>
      </c>
      <c r="D291" s="19">
        <f t="shared" si="5"/>
        <v>1</v>
      </c>
    </row>
    <row r="292" spans="1:4">
      <c r="A292" s="13" t="s">
        <v>184</v>
      </c>
      <c r="B292" s="13" t="s">
        <v>135</v>
      </c>
      <c r="C292" s="14">
        <v>210.25</v>
      </c>
      <c r="D292" s="19">
        <f t="shared" si="5"/>
        <v>5.8402777777777777</v>
      </c>
    </row>
    <row r="293" spans="1:4">
      <c r="A293" s="13" t="s">
        <v>184</v>
      </c>
      <c r="B293" s="13" t="s">
        <v>136</v>
      </c>
      <c r="C293" s="14">
        <v>36</v>
      </c>
      <c r="D293" s="19">
        <f t="shared" si="5"/>
        <v>1</v>
      </c>
    </row>
    <row r="294" spans="1:4">
      <c r="A294" s="13" t="s">
        <v>184</v>
      </c>
      <c r="B294" s="13" t="s">
        <v>148</v>
      </c>
      <c r="C294" s="14">
        <v>36</v>
      </c>
      <c r="D294" s="19">
        <f t="shared" si="5"/>
        <v>1</v>
      </c>
    </row>
    <row r="295" spans="1:4">
      <c r="A295" s="13" t="s">
        <v>184</v>
      </c>
      <c r="B295" s="13" t="s">
        <v>150</v>
      </c>
      <c r="C295" s="14">
        <v>36</v>
      </c>
      <c r="D295" s="19">
        <f t="shared" si="5"/>
        <v>1</v>
      </c>
    </row>
    <row r="296" spans="1:4">
      <c r="A296" s="13" t="s">
        <v>185</v>
      </c>
      <c r="B296" s="13" t="s">
        <v>129</v>
      </c>
      <c r="C296" s="14">
        <v>70</v>
      </c>
      <c r="D296" s="19">
        <f t="shared" si="5"/>
        <v>1.9444444444444444</v>
      </c>
    </row>
    <row r="297" spans="1:4">
      <c r="A297" s="13" t="s">
        <v>185</v>
      </c>
      <c r="B297" s="13" t="s">
        <v>131</v>
      </c>
      <c r="C297" s="14">
        <v>443</v>
      </c>
      <c r="D297" s="19">
        <f t="shared" si="5"/>
        <v>12.305555555555555</v>
      </c>
    </row>
    <row r="298" spans="1:4">
      <c r="A298" s="13" t="s">
        <v>185</v>
      </c>
      <c r="B298" s="13" t="s">
        <v>133</v>
      </c>
      <c r="C298" s="14">
        <v>67.5</v>
      </c>
      <c r="D298" s="19">
        <f t="shared" si="5"/>
        <v>1.875</v>
      </c>
    </row>
    <row r="299" spans="1:4">
      <c r="A299" s="13" t="s">
        <v>185</v>
      </c>
      <c r="B299" s="13" t="s">
        <v>135</v>
      </c>
      <c r="C299" s="14">
        <v>355.5</v>
      </c>
      <c r="D299" s="19">
        <f t="shared" si="5"/>
        <v>9.875</v>
      </c>
    </row>
    <row r="300" spans="1:4">
      <c r="A300" s="13" t="s">
        <v>185</v>
      </c>
      <c r="B300" s="13" t="s">
        <v>136</v>
      </c>
      <c r="C300" s="14">
        <v>37.5</v>
      </c>
      <c r="D300" s="19">
        <f t="shared" si="5"/>
        <v>1.0416666666666667</v>
      </c>
    </row>
    <row r="301" spans="1:4">
      <c r="A301" s="13" t="s">
        <v>185</v>
      </c>
      <c r="B301" s="13" t="s">
        <v>144</v>
      </c>
      <c r="C301" s="14">
        <v>53</v>
      </c>
      <c r="D301" s="19">
        <f t="shared" si="5"/>
        <v>1.4722222222222223</v>
      </c>
    </row>
    <row r="302" spans="1:4">
      <c r="A302" s="13" t="s">
        <v>185</v>
      </c>
      <c r="B302" s="13" t="s">
        <v>147</v>
      </c>
      <c r="C302" s="14">
        <v>37.5</v>
      </c>
      <c r="D302" s="19">
        <f t="shared" si="5"/>
        <v>1.0416666666666667</v>
      </c>
    </row>
    <row r="303" spans="1:4">
      <c r="A303" s="13" t="s">
        <v>185</v>
      </c>
      <c r="B303" s="13" t="s">
        <v>141</v>
      </c>
      <c r="C303" s="14">
        <v>40</v>
      </c>
      <c r="D303" s="19">
        <f t="shared" si="5"/>
        <v>1.1111111111111112</v>
      </c>
    </row>
    <row r="304" spans="1:4">
      <c r="A304" s="13" t="s">
        <v>186</v>
      </c>
      <c r="B304" s="13" t="s">
        <v>129</v>
      </c>
      <c r="C304" s="14">
        <v>27.92</v>
      </c>
      <c r="D304" s="19">
        <f t="shared" si="5"/>
        <v>0.77555555555555555</v>
      </c>
    </row>
    <row r="305" spans="1:4">
      <c r="A305" s="13" t="s">
        <v>186</v>
      </c>
      <c r="B305" s="13" t="s">
        <v>131</v>
      </c>
      <c r="C305" s="14">
        <v>265.75</v>
      </c>
      <c r="D305" s="19">
        <f t="shared" si="5"/>
        <v>7.3819444444444446</v>
      </c>
    </row>
    <row r="306" spans="1:4">
      <c r="A306" s="13" t="s">
        <v>186</v>
      </c>
      <c r="B306" s="13" t="s">
        <v>133</v>
      </c>
      <c r="C306" s="14">
        <v>129.75</v>
      </c>
      <c r="D306" s="19">
        <f t="shared" si="5"/>
        <v>3.6041666666666665</v>
      </c>
    </row>
    <row r="307" spans="1:4">
      <c r="A307" s="13" t="s">
        <v>186</v>
      </c>
      <c r="B307" s="13" t="s">
        <v>135</v>
      </c>
      <c r="C307" s="14">
        <v>20.25</v>
      </c>
      <c r="D307" s="19">
        <f t="shared" si="5"/>
        <v>0.5625</v>
      </c>
    </row>
    <row r="308" spans="1:4">
      <c r="A308" s="13" t="s">
        <v>186</v>
      </c>
      <c r="B308" s="13" t="s">
        <v>136</v>
      </c>
      <c r="C308" s="14">
        <v>59</v>
      </c>
      <c r="D308" s="19">
        <f t="shared" si="5"/>
        <v>1.6388888888888888</v>
      </c>
    </row>
    <row r="309" spans="1:4">
      <c r="A309" s="13" t="s">
        <v>186</v>
      </c>
      <c r="B309" s="13" t="s">
        <v>150</v>
      </c>
      <c r="C309" s="14">
        <v>36</v>
      </c>
      <c r="D309" s="19">
        <f t="shared" si="5"/>
        <v>1</v>
      </c>
    </row>
    <row r="310" spans="1:4">
      <c r="A310" s="13" t="s">
        <v>187</v>
      </c>
      <c r="B310" s="13" t="s">
        <v>129</v>
      </c>
      <c r="C310" s="14">
        <v>255.49999999999997</v>
      </c>
      <c r="D310" s="19">
        <f t="shared" si="5"/>
        <v>7.0972222222222214</v>
      </c>
    </row>
    <row r="311" spans="1:4">
      <c r="A311" s="13" t="s">
        <v>187</v>
      </c>
      <c r="B311" s="13" t="s">
        <v>131</v>
      </c>
      <c r="C311" s="14">
        <v>102.5</v>
      </c>
      <c r="D311" s="19">
        <f t="shared" si="5"/>
        <v>2.8472222222222223</v>
      </c>
    </row>
    <row r="312" spans="1:4">
      <c r="A312" s="13" t="s">
        <v>187</v>
      </c>
      <c r="B312" s="13" t="s">
        <v>133</v>
      </c>
      <c r="C312" s="14">
        <v>97.34</v>
      </c>
      <c r="D312" s="19">
        <f t="shared" si="5"/>
        <v>2.7038888888888888</v>
      </c>
    </row>
    <row r="313" spans="1:4">
      <c r="A313" s="13" t="s">
        <v>187</v>
      </c>
      <c r="B313" s="13" t="s">
        <v>135</v>
      </c>
      <c r="C313" s="14">
        <v>21</v>
      </c>
      <c r="D313" s="19">
        <f t="shared" si="5"/>
        <v>0.58333333333333337</v>
      </c>
    </row>
    <row r="314" spans="1:4">
      <c r="A314" s="13" t="s">
        <v>187</v>
      </c>
      <c r="B314" s="13" t="s">
        <v>136</v>
      </c>
      <c r="C314" s="14">
        <v>99.5</v>
      </c>
      <c r="D314" s="19">
        <f t="shared" si="5"/>
        <v>2.7638888888888888</v>
      </c>
    </row>
    <row r="315" spans="1:4">
      <c r="A315" s="13" t="s">
        <v>187</v>
      </c>
      <c r="B315" s="13" t="s">
        <v>138</v>
      </c>
      <c r="C315" s="14">
        <v>72.67</v>
      </c>
      <c r="D315" s="19">
        <f t="shared" si="5"/>
        <v>2.0186111111111114</v>
      </c>
    </row>
    <row r="316" spans="1:4">
      <c r="A316" s="13" t="s">
        <v>187</v>
      </c>
      <c r="B316" s="13" t="s">
        <v>144</v>
      </c>
      <c r="C316" s="14">
        <v>40.85</v>
      </c>
      <c r="D316" s="19">
        <f t="shared" si="5"/>
        <v>1.1347222222222222</v>
      </c>
    </row>
    <row r="317" spans="1:4">
      <c r="A317" s="13" t="s">
        <v>187</v>
      </c>
      <c r="B317" s="13" t="s">
        <v>143</v>
      </c>
      <c r="C317" s="14">
        <v>36</v>
      </c>
      <c r="D317" s="19">
        <f t="shared" si="5"/>
        <v>1</v>
      </c>
    </row>
    <row r="318" spans="1:4">
      <c r="A318" s="13" t="s">
        <v>187</v>
      </c>
      <c r="B318" s="13" t="s">
        <v>141</v>
      </c>
      <c r="C318" s="14">
        <v>36</v>
      </c>
      <c r="D318" s="19">
        <f t="shared" si="5"/>
        <v>1</v>
      </c>
    </row>
    <row r="319" spans="1:4">
      <c r="A319" s="13" t="s">
        <v>187</v>
      </c>
      <c r="B319" s="13" t="s">
        <v>150</v>
      </c>
      <c r="C319" s="14">
        <v>36</v>
      </c>
      <c r="D319" s="19">
        <f t="shared" si="5"/>
        <v>1</v>
      </c>
    </row>
    <row r="320" spans="1:4">
      <c r="A320" s="13" t="s">
        <v>188</v>
      </c>
      <c r="B320" s="13" t="s">
        <v>137</v>
      </c>
      <c r="C320" s="14">
        <v>40</v>
      </c>
      <c r="D320" s="19">
        <f t="shared" si="5"/>
        <v>1.1111111111111112</v>
      </c>
    </row>
    <row r="321" spans="1:4">
      <c r="A321" s="13" t="s">
        <v>188</v>
      </c>
      <c r="B321" s="13" t="s">
        <v>129</v>
      </c>
      <c r="C321" s="14">
        <v>204</v>
      </c>
      <c r="D321" s="19">
        <f t="shared" si="5"/>
        <v>5.666666666666667</v>
      </c>
    </row>
    <row r="322" spans="1:4">
      <c r="A322" s="13" t="s">
        <v>188</v>
      </c>
      <c r="B322" s="13" t="s">
        <v>131</v>
      </c>
      <c r="C322" s="14">
        <v>488.5</v>
      </c>
      <c r="D322" s="19">
        <f t="shared" si="5"/>
        <v>13.569444444444445</v>
      </c>
    </row>
    <row r="323" spans="1:4">
      <c r="A323" s="13" t="s">
        <v>188</v>
      </c>
      <c r="B323" s="13" t="s">
        <v>133</v>
      </c>
      <c r="C323" s="14">
        <v>381.5</v>
      </c>
      <c r="D323" s="19">
        <f t="shared" ref="D323:D386" si="6">C323/36</f>
        <v>10.597222222222221</v>
      </c>
    </row>
    <row r="324" spans="1:4">
      <c r="A324" s="13" t="s">
        <v>188</v>
      </c>
      <c r="B324" s="13" t="s">
        <v>135</v>
      </c>
      <c r="C324" s="14">
        <v>143</v>
      </c>
      <c r="D324" s="19">
        <f t="shared" si="6"/>
        <v>3.9722222222222223</v>
      </c>
    </row>
    <row r="325" spans="1:4">
      <c r="A325" s="13" t="s">
        <v>188</v>
      </c>
      <c r="B325" s="13" t="s">
        <v>136</v>
      </c>
      <c r="C325" s="14">
        <v>68.5</v>
      </c>
      <c r="D325" s="19">
        <f t="shared" si="6"/>
        <v>1.9027777777777777</v>
      </c>
    </row>
    <row r="326" spans="1:4">
      <c r="A326" s="13" t="s">
        <v>188</v>
      </c>
      <c r="B326" s="13" t="s">
        <v>141</v>
      </c>
      <c r="C326" s="14">
        <v>60</v>
      </c>
      <c r="D326" s="19">
        <f t="shared" si="6"/>
        <v>1.6666666666666667</v>
      </c>
    </row>
    <row r="327" spans="1:4">
      <c r="A327" s="13" t="s">
        <v>188</v>
      </c>
      <c r="B327" s="13" t="s">
        <v>150</v>
      </c>
      <c r="C327" s="14">
        <v>52.5</v>
      </c>
      <c r="D327" s="19">
        <f t="shared" si="6"/>
        <v>1.4583333333333333</v>
      </c>
    </row>
    <row r="328" spans="1:4">
      <c r="A328" s="13" t="s">
        <v>189</v>
      </c>
      <c r="B328" s="13" t="s">
        <v>137</v>
      </c>
      <c r="C328" s="14">
        <v>30</v>
      </c>
      <c r="D328" s="19">
        <f t="shared" si="6"/>
        <v>0.83333333333333337</v>
      </c>
    </row>
    <row r="329" spans="1:4">
      <c r="A329" s="13" t="s">
        <v>189</v>
      </c>
      <c r="B329" s="13" t="s">
        <v>129</v>
      </c>
      <c r="C329" s="14">
        <v>56</v>
      </c>
      <c r="D329" s="19">
        <f t="shared" si="6"/>
        <v>1.5555555555555556</v>
      </c>
    </row>
    <row r="330" spans="1:4">
      <c r="A330" s="13" t="s">
        <v>189</v>
      </c>
      <c r="B330" s="13" t="s">
        <v>131</v>
      </c>
      <c r="C330" s="14">
        <v>248</v>
      </c>
      <c r="D330" s="19">
        <f t="shared" si="6"/>
        <v>6.8888888888888893</v>
      </c>
    </row>
    <row r="331" spans="1:4">
      <c r="A331" s="13" t="s">
        <v>189</v>
      </c>
      <c r="B331" s="13" t="s">
        <v>135</v>
      </c>
      <c r="C331" s="14">
        <v>67</v>
      </c>
      <c r="D331" s="19">
        <f t="shared" si="6"/>
        <v>1.8611111111111112</v>
      </c>
    </row>
    <row r="332" spans="1:4">
      <c r="A332" s="13" t="s">
        <v>189</v>
      </c>
      <c r="B332" s="13" t="s">
        <v>136</v>
      </c>
      <c r="C332" s="14">
        <v>22.5</v>
      </c>
      <c r="D332" s="19">
        <f t="shared" si="6"/>
        <v>0.625</v>
      </c>
    </row>
    <row r="333" spans="1:4">
      <c r="A333" s="13" t="s">
        <v>190</v>
      </c>
      <c r="B333" s="13" t="s">
        <v>127</v>
      </c>
      <c r="C333" s="14">
        <v>24</v>
      </c>
      <c r="D333" s="19">
        <f t="shared" si="6"/>
        <v>0.66666666666666663</v>
      </c>
    </row>
    <row r="334" spans="1:4">
      <c r="A334" s="13" t="s">
        <v>190</v>
      </c>
      <c r="B334" s="13" t="s">
        <v>129</v>
      </c>
      <c r="C334" s="14">
        <v>144.59</v>
      </c>
      <c r="D334" s="19">
        <f t="shared" si="6"/>
        <v>4.0163888888888888</v>
      </c>
    </row>
    <row r="335" spans="1:4">
      <c r="A335" s="13" t="s">
        <v>190</v>
      </c>
      <c r="B335" s="13" t="s">
        <v>131</v>
      </c>
      <c r="C335" s="14">
        <v>366.25</v>
      </c>
      <c r="D335" s="19">
        <f t="shared" si="6"/>
        <v>10.173611111111111</v>
      </c>
    </row>
    <row r="336" spans="1:4">
      <c r="A336" s="13" t="s">
        <v>190</v>
      </c>
      <c r="B336" s="13" t="s">
        <v>133</v>
      </c>
      <c r="C336" s="14">
        <v>111.5</v>
      </c>
      <c r="D336" s="19">
        <f t="shared" si="6"/>
        <v>3.0972222222222223</v>
      </c>
    </row>
    <row r="337" spans="1:4">
      <c r="A337" s="13" t="s">
        <v>190</v>
      </c>
      <c r="B337" s="13" t="s">
        <v>141</v>
      </c>
      <c r="C337" s="14">
        <v>72</v>
      </c>
      <c r="D337" s="19">
        <f t="shared" si="6"/>
        <v>2</v>
      </c>
    </row>
    <row r="338" spans="1:4">
      <c r="A338" s="13" t="s">
        <v>191</v>
      </c>
      <c r="B338" s="13" t="s">
        <v>129</v>
      </c>
      <c r="C338" s="14">
        <v>78.17</v>
      </c>
      <c r="D338" s="19">
        <f t="shared" si="6"/>
        <v>2.171388888888889</v>
      </c>
    </row>
    <row r="339" spans="1:4">
      <c r="A339" s="13" t="s">
        <v>191</v>
      </c>
      <c r="B339" s="13" t="s">
        <v>131</v>
      </c>
      <c r="C339" s="14">
        <v>140.25</v>
      </c>
      <c r="D339" s="19">
        <f t="shared" si="6"/>
        <v>3.8958333333333335</v>
      </c>
    </row>
    <row r="340" spans="1:4">
      <c r="A340" s="13" t="s">
        <v>191</v>
      </c>
      <c r="B340" s="13" t="s">
        <v>133</v>
      </c>
      <c r="C340" s="14">
        <v>30</v>
      </c>
      <c r="D340" s="19">
        <f t="shared" si="6"/>
        <v>0.83333333333333337</v>
      </c>
    </row>
    <row r="341" spans="1:4">
      <c r="A341" s="13" t="s">
        <v>191</v>
      </c>
      <c r="B341" s="13" t="s">
        <v>135</v>
      </c>
      <c r="C341" s="14">
        <v>159</v>
      </c>
      <c r="D341" s="19">
        <f t="shared" si="6"/>
        <v>4.416666666666667</v>
      </c>
    </row>
    <row r="342" spans="1:4">
      <c r="A342" s="13" t="s">
        <v>191</v>
      </c>
      <c r="B342" s="13" t="s">
        <v>145</v>
      </c>
      <c r="C342" s="14">
        <v>7</v>
      </c>
      <c r="D342" s="19">
        <f t="shared" si="6"/>
        <v>0.19444444444444445</v>
      </c>
    </row>
    <row r="343" spans="1:4">
      <c r="A343" s="13" t="s">
        <v>191</v>
      </c>
      <c r="B343" s="13" t="s">
        <v>147</v>
      </c>
      <c r="C343" s="14">
        <v>36</v>
      </c>
      <c r="D343" s="19">
        <f t="shared" si="6"/>
        <v>1</v>
      </c>
    </row>
    <row r="344" spans="1:4">
      <c r="A344" s="13" t="s">
        <v>192</v>
      </c>
      <c r="B344" s="13" t="s">
        <v>127</v>
      </c>
      <c r="C344" s="14">
        <v>36</v>
      </c>
      <c r="D344" s="19">
        <f t="shared" si="6"/>
        <v>1</v>
      </c>
    </row>
    <row r="345" spans="1:4">
      <c r="A345" s="13" t="s">
        <v>192</v>
      </c>
      <c r="B345" s="13" t="s">
        <v>129</v>
      </c>
      <c r="C345" s="14">
        <v>169.17999999999998</v>
      </c>
      <c r="D345" s="19">
        <f t="shared" si="6"/>
        <v>4.6994444444444436</v>
      </c>
    </row>
    <row r="346" spans="1:4">
      <c r="A346" s="13" t="s">
        <v>192</v>
      </c>
      <c r="B346" s="13" t="s">
        <v>131</v>
      </c>
      <c r="C346" s="14">
        <v>51.42</v>
      </c>
      <c r="D346" s="19">
        <f t="shared" si="6"/>
        <v>1.4283333333333335</v>
      </c>
    </row>
    <row r="347" spans="1:4">
      <c r="A347" s="13" t="s">
        <v>192</v>
      </c>
      <c r="B347" s="13" t="s">
        <v>136</v>
      </c>
      <c r="C347" s="14">
        <v>36</v>
      </c>
      <c r="D347" s="19">
        <f t="shared" si="6"/>
        <v>1</v>
      </c>
    </row>
    <row r="348" spans="1:4">
      <c r="A348" s="13" t="s">
        <v>192</v>
      </c>
      <c r="B348" s="13" t="s">
        <v>150</v>
      </c>
      <c r="C348" s="14">
        <v>31</v>
      </c>
      <c r="D348" s="19">
        <f t="shared" si="6"/>
        <v>0.86111111111111116</v>
      </c>
    </row>
    <row r="349" spans="1:4">
      <c r="A349" s="13" t="s">
        <v>193</v>
      </c>
      <c r="B349" s="13" t="s">
        <v>129</v>
      </c>
      <c r="C349" s="14">
        <v>111.17</v>
      </c>
      <c r="D349" s="19">
        <f t="shared" si="6"/>
        <v>3.0880555555555556</v>
      </c>
    </row>
    <row r="350" spans="1:4">
      <c r="A350" s="13" t="s">
        <v>193</v>
      </c>
      <c r="B350" s="13" t="s">
        <v>131</v>
      </c>
      <c r="C350" s="14">
        <v>30</v>
      </c>
      <c r="D350" s="19">
        <f t="shared" si="6"/>
        <v>0.83333333333333337</v>
      </c>
    </row>
    <row r="351" spans="1:4">
      <c r="A351" s="13" t="s">
        <v>193</v>
      </c>
      <c r="B351" s="13" t="s">
        <v>150</v>
      </c>
      <c r="C351" s="14">
        <v>36</v>
      </c>
      <c r="D351" s="19">
        <f t="shared" si="6"/>
        <v>1</v>
      </c>
    </row>
    <row r="352" spans="1:4">
      <c r="A352" s="13" t="s">
        <v>194</v>
      </c>
      <c r="B352" s="13" t="s">
        <v>129</v>
      </c>
      <c r="C352" s="14">
        <v>30.67</v>
      </c>
      <c r="D352" s="19">
        <f t="shared" si="6"/>
        <v>0.8519444444444445</v>
      </c>
    </row>
    <row r="353" spans="1:4">
      <c r="A353" s="13" t="s">
        <v>194</v>
      </c>
      <c r="B353" s="13" t="s">
        <v>131</v>
      </c>
      <c r="C353" s="14">
        <v>270</v>
      </c>
      <c r="D353" s="19">
        <f t="shared" si="6"/>
        <v>7.5</v>
      </c>
    </row>
    <row r="354" spans="1:4">
      <c r="A354" s="13" t="s">
        <v>194</v>
      </c>
      <c r="B354" s="13" t="s">
        <v>133</v>
      </c>
      <c r="C354" s="14">
        <v>30</v>
      </c>
      <c r="D354" s="19">
        <f t="shared" si="6"/>
        <v>0.83333333333333337</v>
      </c>
    </row>
    <row r="355" spans="1:4">
      <c r="A355" s="13" t="s">
        <v>194</v>
      </c>
      <c r="B355" s="13" t="s">
        <v>135</v>
      </c>
      <c r="C355" s="14">
        <v>101</v>
      </c>
      <c r="D355" s="19">
        <f t="shared" si="6"/>
        <v>2.8055555555555554</v>
      </c>
    </row>
    <row r="356" spans="1:4">
      <c r="A356" s="13" t="s">
        <v>195</v>
      </c>
      <c r="B356" s="13" t="s">
        <v>127</v>
      </c>
      <c r="C356" s="14">
        <v>30</v>
      </c>
      <c r="D356" s="19">
        <f t="shared" si="6"/>
        <v>0.83333333333333337</v>
      </c>
    </row>
    <row r="357" spans="1:4">
      <c r="A357" s="13" t="s">
        <v>195</v>
      </c>
      <c r="B357" s="13" t="s">
        <v>129</v>
      </c>
      <c r="C357" s="14">
        <v>12.5</v>
      </c>
      <c r="D357" s="19">
        <f t="shared" si="6"/>
        <v>0.34722222222222221</v>
      </c>
    </row>
    <row r="358" spans="1:4">
      <c r="A358" s="13" t="s">
        <v>195</v>
      </c>
      <c r="B358" s="13" t="s">
        <v>133</v>
      </c>
      <c r="C358" s="14">
        <v>135</v>
      </c>
      <c r="D358" s="19">
        <f t="shared" si="6"/>
        <v>3.75</v>
      </c>
    </row>
    <row r="359" spans="1:4">
      <c r="A359" s="13" t="s">
        <v>195</v>
      </c>
      <c r="B359" s="13" t="s">
        <v>135</v>
      </c>
      <c r="C359" s="14">
        <v>63</v>
      </c>
      <c r="D359" s="19">
        <f t="shared" si="6"/>
        <v>1.75</v>
      </c>
    </row>
    <row r="360" spans="1:4">
      <c r="A360" s="13" t="s">
        <v>195</v>
      </c>
      <c r="B360" s="13" t="s">
        <v>136</v>
      </c>
      <c r="C360" s="14">
        <v>102</v>
      </c>
      <c r="D360" s="19">
        <f t="shared" si="6"/>
        <v>2.8333333333333335</v>
      </c>
    </row>
    <row r="361" spans="1:4">
      <c r="A361" s="13" t="s">
        <v>195</v>
      </c>
      <c r="B361" s="13" t="s">
        <v>141</v>
      </c>
      <c r="C361" s="14">
        <v>36</v>
      </c>
      <c r="D361" s="19">
        <f t="shared" si="6"/>
        <v>1</v>
      </c>
    </row>
    <row r="362" spans="1:4">
      <c r="A362" s="13" t="s">
        <v>196</v>
      </c>
      <c r="B362" s="13" t="s">
        <v>134</v>
      </c>
      <c r="C362" s="14">
        <v>52.08</v>
      </c>
      <c r="D362" s="19">
        <f t="shared" si="6"/>
        <v>1.4466666666666665</v>
      </c>
    </row>
    <row r="363" spans="1:4">
      <c r="A363" s="13" t="s">
        <v>196</v>
      </c>
      <c r="B363" s="13" t="s">
        <v>137</v>
      </c>
      <c r="C363" s="14">
        <v>36</v>
      </c>
      <c r="D363" s="19">
        <f t="shared" si="6"/>
        <v>1</v>
      </c>
    </row>
    <row r="364" spans="1:4">
      <c r="A364" s="13" t="s">
        <v>196</v>
      </c>
      <c r="B364" s="13" t="s">
        <v>129</v>
      </c>
      <c r="C364" s="14">
        <v>133.15</v>
      </c>
      <c r="D364" s="19">
        <f t="shared" si="6"/>
        <v>3.6986111111111111</v>
      </c>
    </row>
    <row r="365" spans="1:4">
      <c r="A365" s="13" t="s">
        <v>196</v>
      </c>
      <c r="B365" s="13" t="s">
        <v>131</v>
      </c>
      <c r="C365" s="14">
        <v>892.91</v>
      </c>
      <c r="D365" s="19">
        <f t="shared" si="6"/>
        <v>24.803055555555556</v>
      </c>
    </row>
    <row r="366" spans="1:4">
      <c r="A366" s="13" t="s">
        <v>196</v>
      </c>
      <c r="B366" s="13" t="s">
        <v>133</v>
      </c>
      <c r="C366" s="14">
        <v>356.25</v>
      </c>
      <c r="D366" s="19">
        <f t="shared" si="6"/>
        <v>9.8958333333333339</v>
      </c>
    </row>
    <row r="367" spans="1:4">
      <c r="A367" s="13" t="s">
        <v>196</v>
      </c>
      <c r="B367" s="13" t="s">
        <v>135</v>
      </c>
      <c r="C367" s="14">
        <v>287.15999999999997</v>
      </c>
      <c r="D367" s="19">
        <f t="shared" si="6"/>
        <v>7.9766666666666657</v>
      </c>
    </row>
    <row r="368" spans="1:4">
      <c r="A368" s="13" t="s">
        <v>196</v>
      </c>
      <c r="B368" s="13" t="s">
        <v>136</v>
      </c>
      <c r="C368" s="14">
        <v>215.42</v>
      </c>
      <c r="D368" s="19">
        <f t="shared" si="6"/>
        <v>5.9838888888888881</v>
      </c>
    </row>
    <row r="369" spans="1:4">
      <c r="A369" s="13" t="s">
        <v>196</v>
      </c>
      <c r="B369" s="13" t="s">
        <v>138</v>
      </c>
      <c r="C369" s="14">
        <v>2</v>
      </c>
      <c r="D369" s="19">
        <f t="shared" si="6"/>
        <v>5.5555555555555552E-2</v>
      </c>
    </row>
    <row r="370" spans="1:4">
      <c r="A370" s="13" t="s">
        <v>196</v>
      </c>
      <c r="B370" s="13" t="s">
        <v>141</v>
      </c>
      <c r="C370" s="14">
        <v>36</v>
      </c>
      <c r="D370" s="19">
        <f t="shared" si="6"/>
        <v>1</v>
      </c>
    </row>
    <row r="371" spans="1:4">
      <c r="A371" s="13" t="s">
        <v>196</v>
      </c>
      <c r="B371" s="13" t="s">
        <v>150</v>
      </c>
      <c r="C371" s="14">
        <v>72</v>
      </c>
      <c r="D371" s="19">
        <f t="shared" si="6"/>
        <v>2</v>
      </c>
    </row>
    <row r="372" spans="1:4">
      <c r="A372" s="13" t="s">
        <v>197</v>
      </c>
      <c r="B372" s="13" t="s">
        <v>127</v>
      </c>
      <c r="C372" s="14">
        <v>36</v>
      </c>
      <c r="D372" s="19">
        <f t="shared" si="6"/>
        <v>1</v>
      </c>
    </row>
    <row r="373" spans="1:4">
      <c r="A373" s="13" t="s">
        <v>197</v>
      </c>
      <c r="B373" s="13" t="s">
        <v>129</v>
      </c>
      <c r="C373" s="14">
        <v>26.25</v>
      </c>
      <c r="D373" s="19">
        <f t="shared" si="6"/>
        <v>0.72916666666666663</v>
      </c>
    </row>
    <row r="374" spans="1:4">
      <c r="A374" s="13" t="s">
        <v>197</v>
      </c>
      <c r="B374" s="13" t="s">
        <v>131</v>
      </c>
      <c r="C374" s="14">
        <v>219.5</v>
      </c>
      <c r="D374" s="19">
        <f t="shared" si="6"/>
        <v>6.0972222222222223</v>
      </c>
    </row>
    <row r="375" spans="1:4">
      <c r="A375" s="13" t="s">
        <v>197</v>
      </c>
      <c r="B375" s="13" t="s">
        <v>133</v>
      </c>
      <c r="C375" s="14">
        <v>245</v>
      </c>
      <c r="D375" s="19">
        <f t="shared" si="6"/>
        <v>6.8055555555555554</v>
      </c>
    </row>
    <row r="376" spans="1:4">
      <c r="A376" s="13" t="s">
        <v>197</v>
      </c>
      <c r="B376" s="13" t="s">
        <v>135</v>
      </c>
      <c r="C376" s="14">
        <v>45</v>
      </c>
      <c r="D376" s="19">
        <f t="shared" si="6"/>
        <v>1.25</v>
      </c>
    </row>
    <row r="377" spans="1:4">
      <c r="A377" s="13" t="s">
        <v>197</v>
      </c>
      <c r="B377" s="13" t="s">
        <v>136</v>
      </c>
      <c r="C377" s="14">
        <v>72</v>
      </c>
      <c r="D377" s="19">
        <f t="shared" si="6"/>
        <v>2</v>
      </c>
    </row>
    <row r="378" spans="1:4">
      <c r="A378" s="13" t="s">
        <v>197</v>
      </c>
      <c r="B378" s="13" t="s">
        <v>138</v>
      </c>
      <c r="C378" s="14">
        <v>7.5</v>
      </c>
      <c r="D378" s="19">
        <f t="shared" si="6"/>
        <v>0.20833333333333334</v>
      </c>
    </row>
    <row r="379" spans="1:4">
      <c r="A379" s="13" t="s">
        <v>197</v>
      </c>
      <c r="B379" s="13" t="s">
        <v>144</v>
      </c>
      <c r="C379" s="14">
        <v>40</v>
      </c>
      <c r="D379" s="19">
        <f t="shared" si="6"/>
        <v>1.1111111111111112</v>
      </c>
    </row>
    <row r="380" spans="1:4">
      <c r="A380" s="13" t="s">
        <v>198</v>
      </c>
      <c r="B380" s="13" t="s">
        <v>137</v>
      </c>
      <c r="C380" s="14">
        <v>36</v>
      </c>
      <c r="D380" s="19">
        <f t="shared" si="6"/>
        <v>1</v>
      </c>
    </row>
    <row r="381" spans="1:4">
      <c r="A381" s="13" t="s">
        <v>198</v>
      </c>
      <c r="B381" s="13" t="s">
        <v>133</v>
      </c>
      <c r="C381" s="14">
        <v>24.5</v>
      </c>
      <c r="D381" s="19">
        <f t="shared" si="6"/>
        <v>0.68055555555555558</v>
      </c>
    </row>
    <row r="382" spans="1:4">
      <c r="A382" s="13" t="s">
        <v>198</v>
      </c>
      <c r="B382" s="13" t="s">
        <v>135</v>
      </c>
      <c r="C382" s="14">
        <v>108</v>
      </c>
      <c r="D382" s="19">
        <f t="shared" si="6"/>
        <v>3</v>
      </c>
    </row>
    <row r="383" spans="1:4">
      <c r="A383" s="13" t="s">
        <v>198</v>
      </c>
      <c r="B383" s="13" t="s">
        <v>136</v>
      </c>
      <c r="C383" s="14">
        <v>117</v>
      </c>
      <c r="D383" s="19">
        <f t="shared" si="6"/>
        <v>3.25</v>
      </c>
    </row>
    <row r="384" spans="1:4">
      <c r="A384" s="13" t="s">
        <v>198</v>
      </c>
      <c r="B384" s="13" t="s">
        <v>143</v>
      </c>
      <c r="C384" s="14">
        <v>36</v>
      </c>
      <c r="D384" s="19">
        <f t="shared" si="6"/>
        <v>1</v>
      </c>
    </row>
    <row r="385" spans="1:4">
      <c r="A385" s="13" t="s">
        <v>198</v>
      </c>
      <c r="B385" s="13" t="s">
        <v>140</v>
      </c>
      <c r="C385" s="14">
        <v>36</v>
      </c>
      <c r="D385" s="19">
        <f t="shared" si="6"/>
        <v>1</v>
      </c>
    </row>
    <row r="386" spans="1:4">
      <c r="A386" s="13" t="s">
        <v>198</v>
      </c>
      <c r="B386" s="13" t="s">
        <v>141</v>
      </c>
      <c r="C386" s="14">
        <v>470.1</v>
      </c>
      <c r="D386" s="19">
        <f t="shared" si="6"/>
        <v>13.058333333333334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900B-CCDE-4877-B4E5-681041274FBD}">
  <dimension ref="A1:C63"/>
  <sheetViews>
    <sheetView workbookViewId="0"/>
  </sheetViews>
  <sheetFormatPr defaultRowHeight="15"/>
  <sheetData>
    <row r="1" spans="1:3" ht="63.75" thickBot="1">
      <c r="A1" s="22" t="s">
        <v>199</v>
      </c>
      <c r="B1" t="s">
        <v>90</v>
      </c>
      <c r="C1" s="22" t="s">
        <v>200</v>
      </c>
    </row>
    <row r="2" spans="1:3" ht="16.5" thickBot="1">
      <c r="A2" s="23" t="s">
        <v>0</v>
      </c>
      <c r="B2" s="25">
        <v>32</v>
      </c>
      <c r="C2" s="24">
        <v>18333</v>
      </c>
    </row>
    <row r="3" spans="1:3" ht="16.5" thickBot="1">
      <c r="A3" s="23" t="s">
        <v>2</v>
      </c>
      <c r="B3" s="25">
        <v>48</v>
      </c>
      <c r="C3" s="24">
        <v>18516</v>
      </c>
    </row>
    <row r="4" spans="1:3" ht="15.75" thickBot="1">
      <c r="A4" s="26" t="s">
        <v>3</v>
      </c>
      <c r="B4" s="25">
        <v>477</v>
      </c>
      <c r="C4" s="26">
        <v>18887</v>
      </c>
    </row>
    <row r="5" spans="1:3" ht="15.75" thickBot="1">
      <c r="A5" s="26" t="s">
        <v>4</v>
      </c>
      <c r="B5" s="25">
        <v>66</v>
      </c>
      <c r="C5" s="26">
        <v>19264</v>
      </c>
    </row>
    <row r="6" spans="1:3" ht="15.75" thickBot="1">
      <c r="A6" s="26" t="s">
        <v>5</v>
      </c>
      <c r="B6" s="25">
        <v>34</v>
      </c>
      <c r="C6" s="26">
        <v>19650</v>
      </c>
    </row>
    <row r="7" spans="1:3" ht="15.75" thickBot="1">
      <c r="A7" s="26" t="s">
        <v>6</v>
      </c>
      <c r="B7" s="25">
        <v>380</v>
      </c>
      <c r="C7" s="26">
        <v>20043</v>
      </c>
    </row>
    <row r="8" spans="1:3" ht="15.75" thickBot="1">
      <c r="A8" s="26" t="s">
        <v>7</v>
      </c>
      <c r="B8" s="25">
        <v>12</v>
      </c>
      <c r="C8" s="26">
        <v>20444</v>
      </c>
    </row>
    <row r="9" spans="1:3" ht="15.75" thickBot="1">
      <c r="A9" s="26" t="s">
        <v>8</v>
      </c>
      <c r="B9" s="25">
        <v>32</v>
      </c>
      <c r="C9" s="26">
        <v>20852</v>
      </c>
    </row>
    <row r="10" spans="1:3" ht="15.75" thickBot="1">
      <c r="A10" s="26" t="s">
        <v>9</v>
      </c>
      <c r="B10" s="25">
        <v>28</v>
      </c>
      <c r="C10" s="26">
        <v>21269</v>
      </c>
    </row>
    <row r="11" spans="1:3" ht="15.75" thickBot="1">
      <c r="A11" s="26" t="s">
        <v>11</v>
      </c>
      <c r="B11" s="25">
        <v>19</v>
      </c>
      <c r="C11" s="26">
        <v>22129</v>
      </c>
    </row>
    <row r="12" spans="1:3" ht="15.75" thickBot="1">
      <c r="A12" s="26" t="s">
        <v>12</v>
      </c>
      <c r="B12" s="25">
        <v>30</v>
      </c>
      <c r="C12" s="26">
        <v>22571</v>
      </c>
    </row>
    <row r="13" spans="1:3" ht="15.75" thickBot="1">
      <c r="A13" s="26" t="s">
        <v>14</v>
      </c>
      <c r="B13" s="25">
        <v>95</v>
      </c>
      <c r="C13" s="26">
        <v>23484</v>
      </c>
    </row>
    <row r="14" spans="1:3" ht="15.75" thickBot="1">
      <c r="A14" s="26" t="s">
        <v>15</v>
      </c>
      <c r="B14" s="25">
        <v>16</v>
      </c>
      <c r="C14" s="26">
        <v>23953</v>
      </c>
    </row>
    <row r="15" spans="1:3" ht="15.75" thickBot="1">
      <c r="A15" s="26" t="s">
        <v>17</v>
      </c>
      <c r="B15" s="25">
        <v>17</v>
      </c>
      <c r="C15" s="26">
        <v>24920</v>
      </c>
    </row>
    <row r="16" spans="1:3" ht="15.75" thickBot="1">
      <c r="A16" s="26" t="s">
        <v>19</v>
      </c>
      <c r="B16" s="25">
        <v>41</v>
      </c>
      <c r="C16" s="26">
        <v>25927</v>
      </c>
    </row>
    <row r="17" spans="1:3" ht="15.75" thickBot="1">
      <c r="A17" s="26" t="s">
        <v>20</v>
      </c>
      <c r="B17" s="25">
        <v>20</v>
      </c>
      <c r="C17" s="26">
        <v>26446</v>
      </c>
    </row>
    <row r="18" spans="1:3" ht="15.75" thickBot="1">
      <c r="A18" s="26" t="s">
        <v>22</v>
      </c>
      <c r="B18" s="25">
        <v>12</v>
      </c>
      <c r="C18" s="26">
        <v>27514</v>
      </c>
    </row>
    <row r="19" spans="1:3" ht="15.75" thickBot="1">
      <c r="A19" s="26" t="s">
        <v>23</v>
      </c>
      <c r="B19" s="25">
        <v>8</v>
      </c>
      <c r="C19" s="26">
        <v>28226</v>
      </c>
    </row>
    <row r="20" spans="1:3" ht="15.75" thickBot="1">
      <c r="A20" s="26" t="s">
        <v>24</v>
      </c>
      <c r="B20" s="25">
        <v>47</v>
      </c>
      <c r="C20" s="26">
        <v>29174</v>
      </c>
    </row>
    <row r="21" spans="1:3" ht="15.75" thickBot="1">
      <c r="A21" s="26" t="s">
        <v>25</v>
      </c>
      <c r="B21" s="25">
        <v>2</v>
      </c>
      <c r="C21" s="26">
        <v>30095</v>
      </c>
    </row>
    <row r="22" spans="1:3" ht="15.75" thickBot="1">
      <c r="A22" s="26" t="s">
        <v>26</v>
      </c>
      <c r="B22" s="25">
        <v>6</v>
      </c>
      <c r="C22" s="26">
        <v>30984</v>
      </c>
    </row>
    <row r="23" spans="1:3" ht="15.75" thickBot="1">
      <c r="A23" s="26" t="s">
        <v>27</v>
      </c>
      <c r="B23" s="25">
        <v>3</v>
      </c>
      <c r="C23" s="26">
        <v>31895</v>
      </c>
    </row>
    <row r="24" spans="1:3" ht="15.75" thickBot="1">
      <c r="A24" s="26" t="s">
        <v>28</v>
      </c>
      <c r="B24" s="25">
        <v>3</v>
      </c>
      <c r="C24" s="26">
        <v>32798</v>
      </c>
    </row>
    <row r="25" spans="1:3" ht="15.75" thickBot="1">
      <c r="A25" s="26" t="s">
        <v>201</v>
      </c>
      <c r="B25" s="25">
        <v>3</v>
      </c>
      <c r="C25" s="26">
        <v>33486</v>
      </c>
    </row>
    <row r="26" spans="1:3" ht="15.75" thickBot="1">
      <c r="A26" s="26" t="s">
        <v>202</v>
      </c>
      <c r="B26" s="25">
        <v>20</v>
      </c>
      <c r="C26" s="26">
        <v>34373</v>
      </c>
    </row>
    <row r="27" spans="1:3" ht="15.75" thickBot="1">
      <c r="A27" s="26" t="s">
        <v>203</v>
      </c>
      <c r="B27" s="25">
        <v>3</v>
      </c>
      <c r="C27" s="26">
        <v>35336</v>
      </c>
    </row>
    <row r="28" spans="1:3" ht="15.75" thickBot="1">
      <c r="A28" s="26" t="s">
        <v>204</v>
      </c>
      <c r="B28" s="25">
        <v>2</v>
      </c>
      <c r="C28" s="26">
        <v>36371</v>
      </c>
    </row>
    <row r="29" spans="1:3" ht="15.75" thickBot="1">
      <c r="A29" s="26" t="s">
        <v>34</v>
      </c>
      <c r="B29" s="25">
        <v>2</v>
      </c>
      <c r="C29" s="26">
        <v>37568</v>
      </c>
    </row>
    <row r="30" spans="1:3" ht="15.75" thickBot="1">
      <c r="A30" s="26" t="s">
        <v>205</v>
      </c>
      <c r="B30" s="25">
        <v>1</v>
      </c>
      <c r="C30" s="26">
        <v>38553</v>
      </c>
    </row>
    <row r="31" spans="1:3" ht="15.75" thickBot="1">
      <c r="A31" s="26" t="s">
        <v>206</v>
      </c>
      <c r="B31" s="25">
        <v>2</v>
      </c>
      <c r="C31" s="26">
        <v>39571</v>
      </c>
    </row>
    <row r="32" spans="1:3" ht="15.75" thickBot="1">
      <c r="A32" s="26" t="s">
        <v>207</v>
      </c>
      <c r="B32" s="25">
        <v>9</v>
      </c>
      <c r="C32" s="26">
        <v>40578</v>
      </c>
    </row>
    <row r="33" spans="1:3" ht="15.75" thickBot="1">
      <c r="A33" s="26" t="s">
        <v>208</v>
      </c>
      <c r="B33" s="25">
        <v>0</v>
      </c>
      <c r="C33" s="26">
        <v>41591</v>
      </c>
    </row>
    <row r="34" spans="1:3" ht="15.75" thickBot="1">
      <c r="A34" s="26" t="s">
        <v>209</v>
      </c>
      <c r="B34" s="25">
        <v>0</v>
      </c>
      <c r="C34" s="26">
        <v>42614</v>
      </c>
    </row>
    <row r="35" spans="1:3" ht="15.75" thickBot="1">
      <c r="A35" s="26" t="s">
        <v>210</v>
      </c>
      <c r="B35" s="25">
        <v>0</v>
      </c>
      <c r="C35" s="26">
        <v>43570</v>
      </c>
    </row>
    <row r="36" spans="1:3" ht="15.75" thickBot="1">
      <c r="A36" s="26" t="s">
        <v>211</v>
      </c>
      <c r="B36" s="25">
        <v>0</v>
      </c>
      <c r="C36" s="26">
        <v>44624</v>
      </c>
    </row>
    <row r="37" spans="1:3" ht="15.75" thickBot="1">
      <c r="A37" s="26" t="s">
        <v>212</v>
      </c>
      <c r="B37" s="25">
        <v>1</v>
      </c>
      <c r="C37" s="26">
        <v>45648</v>
      </c>
    </row>
    <row r="38" spans="1:3" ht="15.75" thickBot="1">
      <c r="A38" s="26" t="s">
        <v>213</v>
      </c>
      <c r="B38" s="25">
        <v>5</v>
      </c>
      <c r="C38" s="26">
        <v>46662</v>
      </c>
    </row>
    <row r="39" spans="1:3" ht="15.75" thickBot="1">
      <c r="A39" s="26" t="s">
        <v>214</v>
      </c>
      <c r="B39" s="25">
        <v>0</v>
      </c>
      <c r="C39" s="26">
        <v>47665</v>
      </c>
    </row>
    <row r="40" spans="1:3" ht="15.75" thickBot="1">
      <c r="A40" s="26" t="s">
        <v>215</v>
      </c>
      <c r="B40" s="25">
        <v>0</v>
      </c>
      <c r="C40" s="26">
        <v>48690</v>
      </c>
    </row>
    <row r="41" spans="1:3" ht="15.75" thickBot="1">
      <c r="A41" s="26" t="s">
        <v>216</v>
      </c>
      <c r="B41" s="25">
        <v>1</v>
      </c>
      <c r="C41" s="26">
        <v>49718</v>
      </c>
    </row>
    <row r="42" spans="1:3" ht="15.75" thickBot="1">
      <c r="A42" s="26" t="s">
        <v>29</v>
      </c>
      <c r="B42" s="25">
        <v>0</v>
      </c>
      <c r="C42" s="26">
        <v>50747</v>
      </c>
    </row>
    <row r="43" spans="1:3" ht="15.75" thickBot="1">
      <c r="A43" s="26" t="s">
        <v>217</v>
      </c>
      <c r="B43" s="25">
        <v>1</v>
      </c>
      <c r="C43" s="26">
        <v>51675</v>
      </c>
    </row>
    <row r="44" spans="1:3" ht="15.75" thickBot="1">
      <c r="A44" s="26" t="s">
        <v>218</v>
      </c>
      <c r="B44" s="25">
        <v>2</v>
      </c>
      <c r="C44" s="26">
        <v>52677</v>
      </c>
    </row>
    <row r="45" spans="1:3" ht="15.75" thickBot="1">
      <c r="A45" s="26" t="s">
        <v>219</v>
      </c>
      <c r="B45" s="25">
        <v>0</v>
      </c>
      <c r="C45" s="26">
        <v>53671</v>
      </c>
    </row>
    <row r="46" spans="1:3" ht="15.75" thickBot="1">
      <c r="A46" s="26" t="s">
        <v>220</v>
      </c>
      <c r="B46" s="25">
        <v>0</v>
      </c>
      <c r="C46" s="26">
        <v>54678</v>
      </c>
    </row>
    <row r="47" spans="1:3" ht="15.75" thickBot="1">
      <c r="A47" s="26" t="s">
        <v>221</v>
      </c>
      <c r="B47" s="25">
        <v>0</v>
      </c>
      <c r="C47" s="26">
        <v>55678</v>
      </c>
    </row>
    <row r="48" spans="1:3" ht="15.75" thickBot="1">
      <c r="A48" s="26" t="s">
        <v>222</v>
      </c>
      <c r="B48" s="25">
        <v>0</v>
      </c>
      <c r="C48" s="26">
        <v>56685</v>
      </c>
    </row>
    <row r="49" spans="1:3" ht="15.75" thickBot="1">
      <c r="A49" s="26" t="s">
        <v>223</v>
      </c>
      <c r="B49" s="25">
        <v>1</v>
      </c>
      <c r="C49" s="26">
        <v>57709</v>
      </c>
    </row>
    <row r="50" spans="1:3" ht="15.75" thickBot="1">
      <c r="A50" s="26" t="s">
        <v>224</v>
      </c>
      <c r="B50" s="25">
        <v>1</v>
      </c>
      <c r="C50" s="26">
        <v>58725</v>
      </c>
    </row>
    <row r="51" spans="1:3" ht="15.75" thickBot="1">
      <c r="A51" s="26" t="s">
        <v>225</v>
      </c>
      <c r="B51" s="25">
        <v>0</v>
      </c>
      <c r="C51" s="26">
        <v>59754</v>
      </c>
    </row>
    <row r="52" spans="1:3" ht="15.75" thickBot="1">
      <c r="A52" s="26" t="s">
        <v>226</v>
      </c>
      <c r="B52" s="25">
        <v>0</v>
      </c>
      <c r="C52" s="27">
        <v>6077</v>
      </c>
    </row>
    <row r="53" spans="1:3" ht="15.75" thickBot="1">
      <c r="A53" s="26" t="s">
        <v>227</v>
      </c>
      <c r="B53" s="25">
        <v>0</v>
      </c>
      <c r="C53" s="27">
        <v>6179</v>
      </c>
    </row>
    <row r="54" spans="1:3" ht="15.75" thickBot="1">
      <c r="A54" s="26" t="s">
        <v>228</v>
      </c>
      <c r="B54" s="25">
        <v>0</v>
      </c>
      <c r="C54" s="27">
        <v>6288</v>
      </c>
    </row>
    <row r="55" spans="1:3" ht="15.75" thickBot="1">
      <c r="A55" s="26" t="s">
        <v>229</v>
      </c>
      <c r="B55" s="25">
        <v>0</v>
      </c>
      <c r="C55" s="27">
        <v>6384</v>
      </c>
    </row>
    <row r="56" spans="1:3" ht="15.75" thickBot="1">
      <c r="A56" s="26" t="s">
        <v>230</v>
      </c>
      <c r="B56" s="25">
        <v>0</v>
      </c>
      <c r="C56" s="27">
        <v>6488</v>
      </c>
    </row>
    <row r="57" spans="1:3" ht="15.75" thickBot="1">
      <c r="A57" s="26" t="s">
        <v>231</v>
      </c>
      <c r="B57" s="25">
        <v>0</v>
      </c>
      <c r="C57" s="27">
        <v>6588</v>
      </c>
    </row>
    <row r="58" spans="1:3" ht="15.75" thickBot="1">
      <c r="A58" s="26" t="s">
        <v>232</v>
      </c>
      <c r="B58" s="25">
        <v>0</v>
      </c>
      <c r="C58" s="27">
        <v>6691</v>
      </c>
    </row>
    <row r="59" spans="1:3" ht="15.75" thickBot="1">
      <c r="A59" s="26" t="s">
        <v>233</v>
      </c>
      <c r="B59" s="25">
        <v>0</v>
      </c>
      <c r="C59" s="27">
        <v>6793</v>
      </c>
    </row>
    <row r="60" spans="1:3" ht="15.75" thickBot="1">
      <c r="A60" s="26" t="s">
        <v>234</v>
      </c>
      <c r="B60" s="25">
        <v>0</v>
      </c>
      <c r="C60" s="27">
        <v>6895</v>
      </c>
    </row>
    <row r="61" spans="1:3" ht="15.75" thickBot="1">
      <c r="A61" s="26" t="s">
        <v>235</v>
      </c>
      <c r="B61" s="25">
        <v>0</v>
      </c>
      <c r="C61" s="27">
        <v>6998</v>
      </c>
    </row>
    <row r="62" spans="1:3" ht="15.75" thickBot="1">
      <c r="A62" s="26" t="s">
        <v>236</v>
      </c>
      <c r="B62" s="25">
        <v>0</v>
      </c>
      <c r="C62" s="27">
        <v>7099</v>
      </c>
    </row>
    <row r="63" spans="1:3" ht="15.75" thickBot="1">
      <c r="A63" s="26" t="s">
        <v>237</v>
      </c>
      <c r="B63" s="25">
        <v>0</v>
      </c>
      <c r="C63" s="27">
        <v>7202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A5C7-6F7E-44D9-BE2D-DA9F9185E4C8}">
  <dimension ref="A1:D34"/>
  <sheetViews>
    <sheetView workbookViewId="0">
      <selection activeCell="D2" sqref="D2"/>
    </sheetView>
  </sheetViews>
  <sheetFormatPr defaultRowHeight="12.75"/>
  <cols>
    <col min="1" max="1" width="18.140625" style="28" customWidth="1"/>
    <col min="2" max="2" width="9.140625" style="28"/>
    <col min="3" max="3" width="20.140625" style="28" bestFit="1" customWidth="1"/>
    <col min="4" max="4" width="10.140625" style="28" bestFit="1" customWidth="1"/>
    <col min="5" max="16384" width="9.140625" style="28"/>
  </cols>
  <sheetData>
    <row r="1" spans="1:4">
      <c r="B1" s="29" t="s">
        <v>238</v>
      </c>
      <c r="C1" s="29" t="s">
        <v>239</v>
      </c>
      <c r="D1" s="29" t="s">
        <v>240</v>
      </c>
    </row>
    <row r="2" spans="1:4">
      <c r="A2" s="67" t="s">
        <v>241</v>
      </c>
      <c r="B2" s="30" t="s">
        <v>42</v>
      </c>
      <c r="C2" s="31">
        <v>13</v>
      </c>
      <c r="D2" s="32">
        <v>9279.89</v>
      </c>
    </row>
    <row r="3" spans="1:4">
      <c r="A3" s="67"/>
      <c r="B3" s="30" t="s">
        <v>42</v>
      </c>
      <c r="C3" s="31">
        <v>1</v>
      </c>
      <c r="D3" s="33">
        <v>18328</v>
      </c>
    </row>
    <row r="4" spans="1:4">
      <c r="A4" s="64" t="s">
        <v>242</v>
      </c>
      <c r="B4" s="34">
        <v>1</v>
      </c>
      <c r="C4" s="31">
        <v>3</v>
      </c>
      <c r="D4" s="33">
        <v>18333</v>
      </c>
    </row>
    <row r="5" spans="1:4">
      <c r="A5" s="66"/>
      <c r="B5" s="35" t="s">
        <v>243</v>
      </c>
      <c r="C5" s="31">
        <v>3</v>
      </c>
      <c r="D5" s="33">
        <v>18887</v>
      </c>
    </row>
    <row r="6" spans="1:4">
      <c r="A6" s="67" t="s">
        <v>244</v>
      </c>
      <c r="B6" s="35" t="s">
        <v>245</v>
      </c>
      <c r="C6" s="31">
        <v>4</v>
      </c>
      <c r="D6" s="33">
        <v>18887</v>
      </c>
    </row>
    <row r="7" spans="1:4">
      <c r="A7" s="67"/>
      <c r="B7" s="35" t="s">
        <v>46</v>
      </c>
      <c r="C7" s="31">
        <v>30</v>
      </c>
      <c r="D7" s="33">
        <v>19264</v>
      </c>
    </row>
    <row r="8" spans="1:4">
      <c r="A8" s="64" t="s">
        <v>246</v>
      </c>
      <c r="B8" s="35" t="s">
        <v>47</v>
      </c>
      <c r="C8" s="31">
        <v>17</v>
      </c>
      <c r="D8" s="33">
        <v>19650</v>
      </c>
    </row>
    <row r="9" spans="1:4">
      <c r="A9" s="66"/>
      <c r="B9" s="35" t="s">
        <v>48</v>
      </c>
      <c r="C9" s="31">
        <v>74</v>
      </c>
      <c r="D9" s="33">
        <v>20043</v>
      </c>
    </row>
    <row r="10" spans="1:4">
      <c r="A10" s="64" t="s">
        <v>247</v>
      </c>
      <c r="B10" s="35" t="s">
        <v>49</v>
      </c>
      <c r="C10" s="31">
        <v>3</v>
      </c>
      <c r="D10" s="33">
        <v>20444</v>
      </c>
    </row>
    <row r="11" spans="1:4">
      <c r="A11" s="65"/>
      <c r="B11" s="35" t="s">
        <v>50</v>
      </c>
      <c r="C11" s="31">
        <v>5</v>
      </c>
      <c r="D11" s="33">
        <v>20852</v>
      </c>
    </row>
    <row r="12" spans="1:4">
      <c r="A12" s="65"/>
      <c r="B12" s="35" t="s">
        <v>51</v>
      </c>
      <c r="C12" s="31">
        <v>6</v>
      </c>
      <c r="D12" s="33">
        <v>21269</v>
      </c>
    </row>
    <row r="13" spans="1:4">
      <c r="A13" s="66"/>
      <c r="B13" s="35" t="s">
        <v>53</v>
      </c>
      <c r="C13" s="31">
        <v>19</v>
      </c>
      <c r="D13" s="33">
        <v>22129</v>
      </c>
    </row>
    <row r="14" spans="1:4">
      <c r="A14" s="64" t="s">
        <v>248</v>
      </c>
      <c r="B14" s="35" t="s">
        <v>54</v>
      </c>
      <c r="C14" s="31">
        <v>8</v>
      </c>
      <c r="D14" s="33">
        <v>22571</v>
      </c>
    </row>
    <row r="15" spans="1:4">
      <c r="A15" s="65"/>
      <c r="B15" s="35" t="s">
        <v>55</v>
      </c>
      <c r="C15" s="31">
        <v>10</v>
      </c>
      <c r="D15" s="33">
        <v>23484</v>
      </c>
    </row>
    <row r="16" spans="1:4">
      <c r="A16" s="66"/>
      <c r="B16" s="35" t="s">
        <v>57</v>
      </c>
      <c r="C16" s="31">
        <v>79</v>
      </c>
      <c r="D16" s="33">
        <v>24920</v>
      </c>
    </row>
    <row r="17" spans="1:4">
      <c r="A17" s="64" t="s">
        <v>249</v>
      </c>
      <c r="B17" s="35" t="s">
        <v>58</v>
      </c>
      <c r="C17" s="31">
        <v>12</v>
      </c>
      <c r="D17" s="33">
        <v>25927</v>
      </c>
    </row>
    <row r="18" spans="1:4">
      <c r="A18" s="65"/>
      <c r="B18" s="35" t="s">
        <v>59</v>
      </c>
      <c r="C18" s="31">
        <v>14</v>
      </c>
      <c r="D18" s="33">
        <v>26446</v>
      </c>
    </row>
    <row r="19" spans="1:4">
      <c r="A19" s="65"/>
      <c r="B19" s="35" t="s">
        <v>60</v>
      </c>
      <c r="C19" s="31">
        <v>8</v>
      </c>
      <c r="D19" s="33">
        <v>27514</v>
      </c>
    </row>
    <row r="20" spans="1:4">
      <c r="A20" s="65"/>
      <c r="B20" s="35" t="s">
        <v>61</v>
      </c>
      <c r="C20" s="31">
        <v>12</v>
      </c>
      <c r="D20" s="33">
        <v>28226</v>
      </c>
    </row>
    <row r="21" spans="1:4">
      <c r="A21" s="66"/>
      <c r="B21" s="35" t="s">
        <v>62</v>
      </c>
      <c r="C21" s="31">
        <v>93</v>
      </c>
      <c r="D21" s="33">
        <v>29174</v>
      </c>
    </row>
    <row r="22" spans="1:4">
      <c r="A22" s="64" t="s">
        <v>250</v>
      </c>
      <c r="B22" s="35" t="s">
        <v>63</v>
      </c>
      <c r="C22" s="31">
        <v>7</v>
      </c>
      <c r="D22" s="33">
        <v>30095</v>
      </c>
    </row>
    <row r="23" spans="1:4">
      <c r="A23" s="65"/>
      <c r="B23" s="35" t="s">
        <v>64</v>
      </c>
      <c r="C23" s="31">
        <v>11</v>
      </c>
      <c r="D23" s="33">
        <v>30984</v>
      </c>
    </row>
    <row r="24" spans="1:4">
      <c r="A24" s="65"/>
      <c r="B24" s="35" t="s">
        <v>65</v>
      </c>
      <c r="C24" s="31">
        <v>9</v>
      </c>
      <c r="D24" s="33">
        <v>31895</v>
      </c>
    </row>
    <row r="25" spans="1:4">
      <c r="A25" s="65"/>
      <c r="B25" s="35" t="s">
        <v>66</v>
      </c>
      <c r="C25" s="31">
        <v>15</v>
      </c>
      <c r="D25" s="33">
        <v>32798</v>
      </c>
    </row>
    <row r="26" spans="1:4">
      <c r="A26" s="66"/>
      <c r="B26" s="35" t="s">
        <v>67</v>
      </c>
      <c r="C26" s="31">
        <v>62</v>
      </c>
      <c r="D26" s="33">
        <v>33486</v>
      </c>
    </row>
    <row r="27" spans="1:4">
      <c r="A27" s="68" t="s">
        <v>251</v>
      </c>
      <c r="B27" s="35" t="s">
        <v>69</v>
      </c>
      <c r="C27" s="31">
        <v>1</v>
      </c>
      <c r="D27" s="33">
        <v>35336</v>
      </c>
    </row>
    <row r="28" spans="1:4">
      <c r="A28" s="69"/>
      <c r="B28" s="35" t="s">
        <v>71</v>
      </c>
      <c r="C28" s="31">
        <v>1</v>
      </c>
      <c r="D28" s="33">
        <v>37568</v>
      </c>
    </row>
    <row r="29" spans="1:4">
      <c r="A29" s="69"/>
      <c r="B29" s="35" t="s">
        <v>252</v>
      </c>
      <c r="C29" s="31">
        <v>1</v>
      </c>
      <c r="D29" s="33">
        <v>38553</v>
      </c>
    </row>
    <row r="30" spans="1:4">
      <c r="A30" s="70"/>
      <c r="B30" s="35" t="s">
        <v>253</v>
      </c>
      <c r="C30" s="31">
        <v>3</v>
      </c>
      <c r="D30" s="33">
        <v>40578</v>
      </c>
    </row>
    <row r="31" spans="1:4">
      <c r="A31" s="68" t="s">
        <v>254</v>
      </c>
      <c r="B31" s="35" t="s">
        <v>255</v>
      </c>
      <c r="C31" s="31">
        <v>1</v>
      </c>
      <c r="D31" s="33">
        <v>40578</v>
      </c>
    </row>
    <row r="32" spans="1:4">
      <c r="A32" s="70"/>
      <c r="B32" s="35" t="s">
        <v>76</v>
      </c>
      <c r="C32" s="31">
        <v>5</v>
      </c>
      <c r="D32" s="33">
        <v>42614</v>
      </c>
    </row>
    <row r="33" spans="1:4">
      <c r="A33" s="71" t="s">
        <v>256</v>
      </c>
      <c r="B33" s="35" t="s">
        <v>56</v>
      </c>
      <c r="C33" s="31">
        <v>1</v>
      </c>
      <c r="D33" s="33">
        <v>27202</v>
      </c>
    </row>
    <row r="34" spans="1:4">
      <c r="A34" s="71"/>
      <c r="B34" s="35" t="s">
        <v>55</v>
      </c>
      <c r="C34" s="31">
        <v>1</v>
      </c>
      <c r="D34" s="33">
        <v>26437</v>
      </c>
    </row>
  </sheetData>
  <mergeCells count="11">
    <mergeCell ref="A17:A21"/>
    <mergeCell ref="A22:A26"/>
    <mergeCell ref="A27:A30"/>
    <mergeCell ref="A31:A32"/>
    <mergeCell ref="A33:A34"/>
    <mergeCell ref="A14:A16"/>
    <mergeCell ref="A2:A3"/>
    <mergeCell ref="A4:A5"/>
    <mergeCell ref="A6:A7"/>
    <mergeCell ref="A8:A9"/>
    <mergeCell ref="A10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3DA7-C841-483C-B0D8-D301071C0FB4}">
  <dimension ref="A1:E15"/>
  <sheetViews>
    <sheetView workbookViewId="0">
      <selection activeCell="C2" sqref="C2"/>
    </sheetView>
  </sheetViews>
  <sheetFormatPr defaultRowHeight="15"/>
  <cols>
    <col min="1" max="1" width="12.85546875" bestFit="1" customWidth="1"/>
    <col min="2" max="2" width="12.28515625" bestFit="1" customWidth="1"/>
  </cols>
  <sheetData>
    <row r="1" spans="1:5" ht="15.75" thickBot="1">
      <c r="A1" s="53" t="s">
        <v>88</v>
      </c>
      <c r="B1" s="54" t="s">
        <v>286</v>
      </c>
      <c r="C1" t="s">
        <v>238</v>
      </c>
      <c r="D1" t="s">
        <v>90</v>
      </c>
      <c r="E1" t="s">
        <v>257</v>
      </c>
    </row>
    <row r="2" spans="1:5" ht="15.75" thickBot="1">
      <c r="A2" s="55" t="s">
        <v>287</v>
      </c>
      <c r="B2" s="56">
        <v>111</v>
      </c>
      <c r="C2">
        <v>1</v>
      </c>
      <c r="D2">
        <f t="shared" ref="D2:D15" si="0">B2</f>
        <v>111</v>
      </c>
      <c r="E2">
        <v>18333</v>
      </c>
    </row>
    <row r="3" spans="1:5" ht="15.75" thickBot="1">
      <c r="A3" s="55" t="s">
        <v>288</v>
      </c>
      <c r="B3" s="56">
        <v>156</v>
      </c>
      <c r="C3">
        <f>C2+1</f>
        <v>2</v>
      </c>
      <c r="D3">
        <f t="shared" si="0"/>
        <v>156</v>
      </c>
      <c r="E3">
        <v>18516</v>
      </c>
    </row>
    <row r="4" spans="1:5" ht="15.75" thickBot="1">
      <c r="A4" s="55" t="s">
        <v>289</v>
      </c>
      <c r="B4" s="56">
        <v>615</v>
      </c>
      <c r="C4">
        <f t="shared" ref="C4:C15" si="1">C3+1</f>
        <v>3</v>
      </c>
      <c r="D4">
        <f t="shared" si="0"/>
        <v>615</v>
      </c>
      <c r="E4">
        <v>18887</v>
      </c>
    </row>
    <row r="5" spans="1:5" ht="15.75" thickBot="1">
      <c r="A5" s="55" t="s">
        <v>290</v>
      </c>
      <c r="B5" s="56">
        <v>299</v>
      </c>
      <c r="C5">
        <f t="shared" si="1"/>
        <v>4</v>
      </c>
      <c r="D5">
        <f t="shared" si="0"/>
        <v>299</v>
      </c>
      <c r="E5">
        <v>19264</v>
      </c>
    </row>
    <row r="6" spans="1:5" ht="15.75" thickBot="1">
      <c r="A6" s="55" t="s">
        <v>291</v>
      </c>
      <c r="B6" s="56">
        <v>318</v>
      </c>
      <c r="C6">
        <f t="shared" si="1"/>
        <v>5</v>
      </c>
      <c r="D6">
        <f t="shared" si="0"/>
        <v>318</v>
      </c>
      <c r="E6">
        <v>19650</v>
      </c>
    </row>
    <row r="7" spans="1:5" ht="15.75" thickBot="1">
      <c r="A7" s="55" t="s">
        <v>292</v>
      </c>
      <c r="B7" s="56">
        <v>194</v>
      </c>
      <c r="C7">
        <f t="shared" si="1"/>
        <v>6</v>
      </c>
      <c r="D7">
        <f t="shared" si="0"/>
        <v>194</v>
      </c>
      <c r="E7">
        <v>20043</v>
      </c>
    </row>
    <row r="8" spans="1:5" ht="15.75" thickBot="1">
      <c r="A8" s="55" t="s">
        <v>293</v>
      </c>
      <c r="B8" s="56">
        <v>136</v>
      </c>
      <c r="C8">
        <f t="shared" si="1"/>
        <v>7</v>
      </c>
      <c r="D8">
        <f t="shared" si="0"/>
        <v>136</v>
      </c>
      <c r="E8">
        <v>20444</v>
      </c>
    </row>
    <row r="9" spans="1:5" ht="15.75" thickBot="1">
      <c r="A9" s="55" t="s">
        <v>294</v>
      </c>
      <c r="B9" s="56">
        <v>56</v>
      </c>
      <c r="C9">
        <f t="shared" si="1"/>
        <v>8</v>
      </c>
      <c r="D9">
        <f t="shared" si="0"/>
        <v>56</v>
      </c>
      <c r="E9">
        <v>20852</v>
      </c>
    </row>
    <row r="10" spans="1:5" ht="15.75" thickBot="1">
      <c r="A10" s="55" t="s">
        <v>295</v>
      </c>
      <c r="B10" s="56">
        <v>36</v>
      </c>
      <c r="C10">
        <f t="shared" si="1"/>
        <v>9</v>
      </c>
      <c r="D10">
        <f t="shared" si="0"/>
        <v>36</v>
      </c>
      <c r="E10">
        <v>21269</v>
      </c>
    </row>
    <row r="11" spans="1:5" ht="15.75" thickBot="1">
      <c r="A11" s="55" t="s">
        <v>296</v>
      </c>
      <c r="B11" s="56">
        <v>26</v>
      </c>
      <c r="C11">
        <f t="shared" si="1"/>
        <v>10</v>
      </c>
      <c r="D11">
        <f t="shared" si="0"/>
        <v>26</v>
      </c>
      <c r="E11">
        <v>21695</v>
      </c>
    </row>
    <row r="12" spans="1:5" ht="15.75" thickBot="1">
      <c r="A12" s="55" t="s">
        <v>297</v>
      </c>
      <c r="B12" s="56">
        <v>4</v>
      </c>
      <c r="C12">
        <f t="shared" si="1"/>
        <v>11</v>
      </c>
      <c r="D12">
        <f t="shared" si="0"/>
        <v>4</v>
      </c>
      <c r="E12">
        <v>22129</v>
      </c>
    </row>
    <row r="13" spans="1:5" ht="15.75" thickBot="1">
      <c r="A13" s="55" t="s">
        <v>298</v>
      </c>
      <c r="B13" s="56">
        <v>3</v>
      </c>
      <c r="C13">
        <f t="shared" si="1"/>
        <v>12</v>
      </c>
      <c r="D13">
        <f t="shared" si="0"/>
        <v>3</v>
      </c>
      <c r="E13">
        <v>22571</v>
      </c>
    </row>
    <row r="14" spans="1:5" ht="15.75" thickBot="1">
      <c r="A14" s="55" t="s">
        <v>299</v>
      </c>
      <c r="B14" s="56">
        <v>8</v>
      </c>
      <c r="C14">
        <f t="shared" si="1"/>
        <v>13</v>
      </c>
      <c r="D14">
        <f t="shared" si="0"/>
        <v>8</v>
      </c>
      <c r="E14">
        <v>23023</v>
      </c>
    </row>
    <row r="15" spans="1:5" ht="15.75" thickBot="1">
      <c r="A15" s="55" t="s">
        <v>300</v>
      </c>
      <c r="B15" s="56">
        <v>1</v>
      </c>
      <c r="C15">
        <f t="shared" si="1"/>
        <v>14</v>
      </c>
      <c r="D15">
        <f t="shared" si="0"/>
        <v>1</v>
      </c>
      <c r="E15">
        <v>23484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E571-EE25-47DE-84A2-74BC98BFC4CD}">
  <dimension ref="A1:C15"/>
  <sheetViews>
    <sheetView workbookViewId="0">
      <selection activeCell="B1" sqref="B1:B2"/>
    </sheetView>
  </sheetViews>
  <sheetFormatPr defaultRowHeight="15"/>
  <cols>
    <col min="3" max="3" width="9.5703125" bestFit="1" customWidth="1"/>
  </cols>
  <sheetData>
    <row r="1" spans="1:3" ht="15.75">
      <c r="A1" s="91" t="s">
        <v>391</v>
      </c>
      <c r="B1" s="93" t="s">
        <v>90</v>
      </c>
      <c r="C1" s="86" t="s">
        <v>391</v>
      </c>
    </row>
    <row r="2" spans="1:3" ht="16.5" thickBot="1">
      <c r="A2" s="92"/>
      <c r="B2" s="94"/>
      <c r="C2" s="87" t="s">
        <v>392</v>
      </c>
    </row>
    <row r="3" spans="1:3" ht="32.25" thickBot="1">
      <c r="A3" s="88" t="s">
        <v>393</v>
      </c>
      <c r="B3" s="89">
        <v>221.67</v>
      </c>
      <c r="C3" s="90">
        <v>18333</v>
      </c>
    </row>
    <row r="4" spans="1:3" ht="32.25" thickBot="1">
      <c r="A4" s="88" t="s">
        <v>394</v>
      </c>
      <c r="B4" s="89">
        <v>0.84</v>
      </c>
      <c r="C4" s="90">
        <v>18459</v>
      </c>
    </row>
    <row r="5" spans="1:3" ht="32.25" thickBot="1">
      <c r="A5" s="88" t="s">
        <v>395</v>
      </c>
      <c r="B5" s="89">
        <v>46.01</v>
      </c>
      <c r="C5" s="90">
        <v>18516</v>
      </c>
    </row>
    <row r="6" spans="1:3" ht="32.25" thickBot="1">
      <c r="A6" s="88" t="s">
        <v>396</v>
      </c>
      <c r="B6" s="89">
        <v>308.97000000000003</v>
      </c>
      <c r="C6" s="90">
        <v>18887</v>
      </c>
    </row>
    <row r="7" spans="1:3" ht="32.25" thickBot="1">
      <c r="A7" s="88" t="s">
        <v>397</v>
      </c>
      <c r="B7" s="89">
        <v>766.83</v>
      </c>
      <c r="C7" s="90">
        <v>19650</v>
      </c>
    </row>
    <row r="8" spans="1:3" ht="32.25" thickBot="1">
      <c r="A8" s="88" t="s">
        <v>398</v>
      </c>
      <c r="B8" s="89">
        <v>256.64</v>
      </c>
      <c r="C8" s="90">
        <v>20043</v>
      </c>
    </row>
    <row r="9" spans="1:3" ht="32.25" thickBot="1">
      <c r="A9" s="88" t="s">
        <v>399</v>
      </c>
      <c r="B9" s="89">
        <v>100.93</v>
      </c>
      <c r="C9" s="90">
        <v>22129</v>
      </c>
    </row>
    <row r="10" spans="1:3" ht="32.25" thickBot="1">
      <c r="A10" s="88" t="s">
        <v>400</v>
      </c>
      <c r="B10" s="89">
        <v>130.03</v>
      </c>
      <c r="C10" s="90">
        <v>24920</v>
      </c>
    </row>
    <row r="11" spans="1:3" ht="32.25" thickBot="1">
      <c r="A11" s="88" t="s">
        <v>401</v>
      </c>
      <c r="B11" s="89">
        <v>30.61</v>
      </c>
      <c r="C11" s="90">
        <v>27514</v>
      </c>
    </row>
    <row r="12" spans="1:3" ht="32.25" thickBot="1">
      <c r="A12" s="88" t="s">
        <v>402</v>
      </c>
      <c r="B12" s="89">
        <v>37.03</v>
      </c>
      <c r="C12" s="90">
        <v>30095</v>
      </c>
    </row>
    <row r="13" spans="1:3" ht="32.25" thickBot="1">
      <c r="A13" s="88" t="s">
        <v>403</v>
      </c>
      <c r="B13" s="89">
        <v>18.260000000000002</v>
      </c>
      <c r="C13" s="90">
        <v>33486</v>
      </c>
    </row>
    <row r="14" spans="1:3" ht="32.25" thickBot="1">
      <c r="A14" s="88" t="s">
        <v>404</v>
      </c>
      <c r="B14" s="89">
        <v>2.0699999999999998</v>
      </c>
      <c r="C14" s="90">
        <v>36371</v>
      </c>
    </row>
    <row r="15" spans="1:3" ht="32.25" thickBot="1">
      <c r="A15" s="88" t="s">
        <v>405</v>
      </c>
      <c r="B15" s="89">
        <v>7.95</v>
      </c>
      <c r="C15" s="90">
        <v>40578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Calculations</vt:lpstr>
      <vt:lpstr>Pay scales</vt:lpstr>
      <vt:lpstr>Pay scales all</vt:lpstr>
      <vt:lpstr>Sources</vt:lpstr>
      <vt:lpstr>Warwickshire</vt:lpstr>
      <vt:lpstr>East Cheshire</vt:lpstr>
      <vt:lpstr>Bradford</vt:lpstr>
      <vt:lpstr>Bolton</vt:lpstr>
      <vt:lpstr>Nottingham</vt:lpstr>
      <vt:lpstr>North Northamptonshore</vt:lpstr>
      <vt:lpstr>Lambeth</vt:lpstr>
      <vt:lpstr>Nottinghamshire</vt:lpstr>
      <vt:lpstr>Lancashire</vt:lpstr>
      <vt:lpstr>Cornwall</vt:lpstr>
      <vt:lpstr>Stockton-on-Tees</vt:lpstr>
      <vt:lpstr>Enfield</vt:lpstr>
      <vt:lpstr>Bracknell Forest</vt:lpstr>
      <vt:lpstr>Rochdale</vt:lpstr>
      <vt:lpstr>Leicester</vt:lpstr>
      <vt:lpstr>East RIding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2022-06-30T08:12:02Z</dcterms:created>
  <dcterms:modified xsi:type="dcterms:W3CDTF">2022-07-07T15:37:38Z</dcterms:modified>
</cp:coreProperties>
</file>