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by\github\school-cuts\data\school_costs\"/>
    </mc:Choice>
  </mc:AlternateContent>
  <xr:revisionPtr revIDLastSave="0" documentId="8_{B8726D0F-07BA-411B-A3DE-A5042596BBC9}" xr6:coauthVersionLast="47" xr6:coauthVersionMax="47" xr10:uidLastSave="{00000000-0000-0000-0000-000000000000}"/>
  <bookViews>
    <workbookView xWindow="-120" yWindow="-120" windowWidth="29040" windowHeight="15990" xr2:uid="{57FDDB8D-F836-4B81-9F31-44CB78C42567}"/>
  </bookViews>
  <sheets>
    <sheet name="Summary" sheetId="15" r:id="rId1"/>
    <sheet name="Calculations" sheetId="14" r:id="rId2"/>
    <sheet name="Pay scales" sheetId="2" r:id="rId3"/>
    <sheet name="Pay scales all" sheetId="16" r:id="rId4"/>
    <sheet name="Sources" sheetId="18" r:id="rId5"/>
    <sheet name="Lambeth" sheetId="5" r:id="rId6"/>
    <sheet name="Nottinghamshire" sheetId="9" r:id="rId7"/>
    <sheet name="Lancashire" sheetId="6" r:id="rId8"/>
    <sheet name="Cornwall" sheetId="7" r:id="rId9"/>
    <sheet name="Stockton-on-Tees" sheetId="8" r:id="rId10"/>
    <sheet name="Enfield" sheetId="10" r:id="rId11"/>
    <sheet name="Bracknell Forest" sheetId="11" r:id="rId12"/>
    <sheet name="Rochdale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1" i="2" l="1"/>
  <c r="Q61" i="2"/>
  <c r="P61" i="2"/>
  <c r="O61" i="2"/>
  <c r="N61" i="2"/>
  <c r="M61" i="2"/>
  <c r="R60" i="2"/>
  <c r="Q60" i="2"/>
  <c r="P60" i="2"/>
  <c r="O60" i="2"/>
  <c r="N60" i="2"/>
  <c r="M60" i="2"/>
  <c r="R59" i="2"/>
  <c r="Q59" i="2"/>
  <c r="P59" i="2"/>
  <c r="O59" i="2"/>
  <c r="N59" i="2"/>
  <c r="M59" i="2"/>
  <c r="R58" i="2"/>
  <c r="Q58" i="2"/>
  <c r="P58" i="2"/>
  <c r="O58" i="2"/>
  <c r="N58" i="2"/>
  <c r="M58" i="2"/>
  <c r="R57" i="2"/>
  <c r="Q57" i="2"/>
  <c r="P57" i="2"/>
  <c r="O57" i="2"/>
  <c r="N57" i="2"/>
  <c r="M57" i="2"/>
  <c r="R56" i="2"/>
  <c r="Q56" i="2"/>
  <c r="P56" i="2"/>
  <c r="O56" i="2"/>
  <c r="N56" i="2"/>
  <c r="M56" i="2"/>
  <c r="R55" i="2"/>
  <c r="Q55" i="2"/>
  <c r="P55" i="2"/>
  <c r="O55" i="2"/>
  <c r="N55" i="2"/>
  <c r="M55" i="2"/>
  <c r="R54" i="2"/>
  <c r="Q54" i="2"/>
  <c r="P54" i="2"/>
  <c r="O54" i="2"/>
  <c r="N54" i="2"/>
  <c r="M54" i="2"/>
  <c r="R53" i="2"/>
  <c r="Q53" i="2"/>
  <c r="P53" i="2"/>
  <c r="O53" i="2"/>
  <c r="N53" i="2"/>
  <c r="M53" i="2"/>
  <c r="R52" i="2"/>
  <c r="Q52" i="2"/>
  <c r="P52" i="2"/>
  <c r="O52" i="2"/>
  <c r="N52" i="2"/>
  <c r="M52" i="2"/>
  <c r="R51" i="2"/>
  <c r="Q51" i="2"/>
  <c r="P51" i="2"/>
  <c r="O51" i="2"/>
  <c r="N51" i="2"/>
  <c r="M51" i="2"/>
  <c r="R50" i="2"/>
  <c r="Q50" i="2"/>
  <c r="P50" i="2"/>
  <c r="O50" i="2"/>
  <c r="N50" i="2"/>
  <c r="M50" i="2"/>
  <c r="R49" i="2"/>
  <c r="Q49" i="2"/>
  <c r="P49" i="2"/>
  <c r="O49" i="2"/>
  <c r="N49" i="2"/>
  <c r="M49" i="2"/>
  <c r="R48" i="2"/>
  <c r="Q48" i="2"/>
  <c r="P48" i="2"/>
  <c r="O48" i="2"/>
  <c r="N48" i="2"/>
  <c r="M48" i="2"/>
  <c r="R47" i="2"/>
  <c r="Q47" i="2"/>
  <c r="P47" i="2"/>
  <c r="O47" i="2"/>
  <c r="N47" i="2"/>
  <c r="M47" i="2"/>
  <c r="R46" i="2"/>
  <c r="Q46" i="2"/>
  <c r="P46" i="2"/>
  <c r="O46" i="2"/>
  <c r="N46" i="2"/>
  <c r="M46" i="2"/>
  <c r="R45" i="2"/>
  <c r="Q45" i="2"/>
  <c r="P45" i="2"/>
  <c r="O45" i="2"/>
  <c r="N45" i="2"/>
  <c r="M45" i="2"/>
  <c r="R44" i="2"/>
  <c r="Q44" i="2"/>
  <c r="P44" i="2"/>
  <c r="O44" i="2"/>
  <c r="N44" i="2"/>
  <c r="M44" i="2"/>
  <c r="R43" i="2"/>
  <c r="Q43" i="2"/>
  <c r="P43" i="2"/>
  <c r="O43" i="2"/>
  <c r="N43" i="2"/>
  <c r="M43" i="2"/>
  <c r="R42" i="2"/>
  <c r="Q42" i="2"/>
  <c r="P42" i="2"/>
  <c r="O42" i="2"/>
  <c r="N42" i="2"/>
  <c r="M42" i="2"/>
  <c r="R41" i="2"/>
  <c r="Q41" i="2"/>
  <c r="P41" i="2"/>
  <c r="O41" i="2"/>
  <c r="N41" i="2"/>
  <c r="M41" i="2"/>
  <c r="R40" i="2"/>
  <c r="Q40" i="2"/>
  <c r="P40" i="2"/>
  <c r="O40" i="2"/>
  <c r="N40" i="2"/>
  <c r="M40" i="2"/>
  <c r="R39" i="2"/>
  <c r="Q39" i="2"/>
  <c r="P39" i="2"/>
  <c r="O39" i="2"/>
  <c r="N39" i="2"/>
  <c r="M39" i="2"/>
  <c r="R38" i="2"/>
  <c r="Q38" i="2"/>
  <c r="P38" i="2"/>
  <c r="O38" i="2"/>
  <c r="N38" i="2"/>
  <c r="M38" i="2"/>
  <c r="R37" i="2"/>
  <c r="Q37" i="2"/>
  <c r="P37" i="2"/>
  <c r="O37" i="2"/>
  <c r="N37" i="2"/>
  <c r="M37" i="2"/>
  <c r="R36" i="2"/>
  <c r="Q36" i="2"/>
  <c r="P36" i="2"/>
  <c r="O36" i="2"/>
  <c r="N36" i="2"/>
  <c r="M36" i="2"/>
  <c r="R35" i="2"/>
  <c r="Q35" i="2"/>
  <c r="P35" i="2"/>
  <c r="O35" i="2"/>
  <c r="N35" i="2"/>
  <c r="M35" i="2"/>
  <c r="R34" i="2"/>
  <c r="Q34" i="2"/>
  <c r="P34" i="2"/>
  <c r="O34" i="2"/>
  <c r="N34" i="2"/>
  <c r="M34" i="2"/>
  <c r="R33" i="2"/>
  <c r="Q33" i="2"/>
  <c r="P33" i="2"/>
  <c r="O33" i="2"/>
  <c r="N33" i="2"/>
  <c r="M33" i="2"/>
  <c r="R32" i="2"/>
  <c r="Q32" i="2"/>
  <c r="P32" i="2"/>
  <c r="O32" i="2"/>
  <c r="N32" i="2"/>
  <c r="M32" i="2"/>
  <c r="R31" i="2"/>
  <c r="Q31" i="2"/>
  <c r="P31" i="2"/>
  <c r="O31" i="2"/>
  <c r="N31" i="2"/>
  <c r="M31" i="2"/>
  <c r="R30" i="2"/>
  <c r="Q30" i="2"/>
  <c r="P30" i="2"/>
  <c r="O30" i="2"/>
  <c r="N30" i="2"/>
  <c r="M30" i="2"/>
  <c r="R29" i="2"/>
  <c r="Q29" i="2"/>
  <c r="P29" i="2"/>
  <c r="O29" i="2"/>
  <c r="N29" i="2"/>
  <c r="M29" i="2"/>
  <c r="R28" i="2"/>
  <c r="Q28" i="2"/>
  <c r="P28" i="2"/>
  <c r="O28" i="2"/>
  <c r="N28" i="2"/>
  <c r="M28" i="2"/>
  <c r="R27" i="2"/>
  <c r="Q27" i="2"/>
  <c r="P27" i="2"/>
  <c r="O27" i="2"/>
  <c r="N27" i="2"/>
  <c r="M27" i="2"/>
  <c r="R26" i="2"/>
  <c r="Q26" i="2"/>
  <c r="P26" i="2"/>
  <c r="O26" i="2"/>
  <c r="N26" i="2"/>
  <c r="M26" i="2"/>
  <c r="R25" i="2"/>
  <c r="Q25" i="2"/>
  <c r="P25" i="2"/>
  <c r="O25" i="2"/>
  <c r="N25" i="2"/>
  <c r="M25" i="2"/>
  <c r="R24" i="2"/>
  <c r="Q24" i="2"/>
  <c r="P24" i="2"/>
  <c r="O24" i="2"/>
  <c r="N24" i="2"/>
  <c r="M24" i="2"/>
  <c r="R23" i="2"/>
  <c r="Q23" i="2"/>
  <c r="P23" i="2"/>
  <c r="O23" i="2"/>
  <c r="N23" i="2"/>
  <c r="M23" i="2"/>
  <c r="R22" i="2"/>
  <c r="Q22" i="2"/>
  <c r="P22" i="2"/>
  <c r="O22" i="2"/>
  <c r="N22" i="2"/>
  <c r="M22" i="2"/>
  <c r="R21" i="2"/>
  <c r="Q21" i="2"/>
  <c r="P21" i="2"/>
  <c r="O21" i="2"/>
  <c r="N21" i="2"/>
  <c r="M21" i="2"/>
  <c r="R20" i="2"/>
  <c r="Q20" i="2"/>
  <c r="P20" i="2"/>
  <c r="O20" i="2"/>
  <c r="N20" i="2"/>
  <c r="M20" i="2"/>
  <c r="R19" i="2"/>
  <c r="Q19" i="2"/>
  <c r="P19" i="2"/>
  <c r="O19" i="2"/>
  <c r="N19" i="2"/>
  <c r="M19" i="2"/>
  <c r="R18" i="2"/>
  <c r="Q18" i="2"/>
  <c r="P18" i="2"/>
  <c r="O18" i="2"/>
  <c r="N18" i="2"/>
  <c r="M18" i="2"/>
  <c r="R17" i="2"/>
  <c r="Q17" i="2"/>
  <c r="P17" i="2"/>
  <c r="O17" i="2"/>
  <c r="N17" i="2"/>
  <c r="M17" i="2"/>
  <c r="R16" i="2"/>
  <c r="Q16" i="2"/>
  <c r="P16" i="2"/>
  <c r="O16" i="2"/>
  <c r="N16" i="2"/>
  <c r="M16" i="2"/>
  <c r="R15" i="2"/>
  <c r="Q15" i="2"/>
  <c r="P15" i="2"/>
  <c r="O15" i="2"/>
  <c r="N15" i="2"/>
  <c r="M15" i="2"/>
  <c r="R14" i="2"/>
  <c r="Q14" i="2"/>
  <c r="P14" i="2"/>
  <c r="O14" i="2"/>
  <c r="N14" i="2"/>
  <c r="M14" i="2"/>
  <c r="R13" i="2"/>
  <c r="Q13" i="2"/>
  <c r="P13" i="2"/>
  <c r="O13" i="2"/>
  <c r="N13" i="2"/>
  <c r="M13" i="2"/>
  <c r="R12" i="2"/>
  <c r="Q12" i="2"/>
  <c r="P12" i="2"/>
  <c r="O12" i="2"/>
  <c r="N12" i="2"/>
  <c r="M12" i="2"/>
  <c r="R11" i="2"/>
  <c r="Q11" i="2"/>
  <c r="P11" i="2"/>
  <c r="O11" i="2"/>
  <c r="N11" i="2"/>
  <c r="M11" i="2"/>
  <c r="R10" i="2"/>
  <c r="Q10" i="2"/>
  <c r="P10" i="2"/>
  <c r="O10" i="2"/>
  <c r="N10" i="2"/>
  <c r="M10" i="2"/>
  <c r="R9" i="2"/>
  <c r="Q9" i="2"/>
  <c r="P9" i="2"/>
  <c r="O9" i="2"/>
  <c r="N9" i="2"/>
  <c r="M9" i="2"/>
  <c r="R8" i="2"/>
  <c r="Q8" i="2"/>
  <c r="P8" i="2"/>
  <c r="O8" i="2"/>
  <c r="N8" i="2"/>
  <c r="M8" i="2"/>
  <c r="R7" i="2"/>
  <c r="Q7" i="2"/>
  <c r="P7" i="2"/>
  <c r="O7" i="2"/>
  <c r="N7" i="2"/>
  <c r="M7" i="2"/>
  <c r="R6" i="2"/>
  <c r="Q6" i="2"/>
  <c r="P6" i="2"/>
  <c r="O6" i="2"/>
  <c r="N6" i="2"/>
  <c r="M6" i="2"/>
  <c r="R5" i="2"/>
  <c r="Q5" i="2"/>
  <c r="P5" i="2"/>
  <c r="O5" i="2"/>
  <c r="N5" i="2"/>
  <c r="M5" i="2"/>
  <c r="R4" i="2"/>
  <c r="Q4" i="2"/>
  <c r="P4" i="2"/>
  <c r="O4" i="2"/>
  <c r="N4" i="2"/>
  <c r="M4" i="2"/>
  <c r="Q3" i="2"/>
  <c r="P3" i="2"/>
  <c r="O3" i="2"/>
  <c r="N3" i="2"/>
  <c r="M3" i="2"/>
  <c r="R3" i="2"/>
  <c r="N94" i="14"/>
  <c r="N3" i="14"/>
  <c r="Y3" i="14" s="1"/>
  <c r="H3" i="14"/>
  <c r="S3" i="14" s="1"/>
  <c r="I3" i="14"/>
  <c r="T3" i="14" s="1"/>
  <c r="J3" i="14"/>
  <c r="U3" i="14" s="1"/>
  <c r="K3" i="14"/>
  <c r="V3" i="14" s="1"/>
  <c r="L3" i="14"/>
  <c r="W3" i="14" s="1"/>
  <c r="M3" i="14"/>
  <c r="X3" i="14" s="1"/>
  <c r="G3" i="14"/>
  <c r="R3" i="14" s="1"/>
  <c r="L4" i="2"/>
  <c r="L5" i="2"/>
  <c r="L7" i="2"/>
  <c r="L8" i="2"/>
  <c r="L9" i="2"/>
  <c r="L10" i="2"/>
  <c r="L11" i="2"/>
  <c r="L12" i="2"/>
  <c r="L13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1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5" i="2"/>
  <c r="L56" i="2"/>
  <c r="L57" i="2"/>
  <c r="L58" i="2"/>
  <c r="L59" i="2"/>
  <c r="L60" i="2"/>
  <c r="L61" i="2"/>
  <c r="H1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4" i="14"/>
  <c r="E1" i="9"/>
  <c r="F1" i="9" s="1"/>
  <c r="G1" i="9" s="1"/>
  <c r="H1" i="9" s="1"/>
  <c r="I1" i="9" s="1"/>
  <c r="J1" i="9" s="1"/>
  <c r="B32" i="9"/>
  <c r="K7" i="10"/>
  <c r="K6" i="10"/>
  <c r="K11" i="10"/>
  <c r="K10" i="10"/>
  <c r="K9" i="10"/>
  <c r="K12" i="10"/>
  <c r="K13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J19" i="10" s="1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J23" i="10" s="1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J2" i="10" s="1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J16" i="10" s="1"/>
  <c r="D102" i="10"/>
  <c r="D101" i="10"/>
  <c r="D100" i="10"/>
  <c r="D99" i="10"/>
  <c r="D98" i="10"/>
  <c r="D97" i="10"/>
  <c r="D96" i="10"/>
  <c r="D95" i="10"/>
  <c r="J4" i="10" s="1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J6" i="10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J24" i="10"/>
  <c r="D24" i="10"/>
  <c r="K23" i="10"/>
  <c r="D23" i="10"/>
  <c r="J18" i="10" s="1"/>
  <c r="K22" i="10"/>
  <c r="D22" i="10"/>
  <c r="K21" i="10"/>
  <c r="J21" i="10"/>
  <c r="D21" i="10"/>
  <c r="K20" i="10"/>
  <c r="J20" i="10"/>
  <c r="D20" i="10"/>
  <c r="K19" i="10"/>
  <c r="D19" i="10"/>
  <c r="K18" i="10"/>
  <c r="D18" i="10"/>
  <c r="K17" i="10"/>
  <c r="J17" i="10"/>
  <c r="D17" i="10"/>
  <c r="D16" i="10"/>
  <c r="J15" i="10"/>
  <c r="D15" i="10"/>
  <c r="D14" i="10"/>
  <c r="J13" i="10"/>
  <c r="D13" i="10"/>
  <c r="D12" i="10"/>
  <c r="J11" i="10"/>
  <c r="D11" i="10"/>
  <c r="D10" i="10"/>
  <c r="J22" i="10" s="1"/>
  <c r="J9" i="10"/>
  <c r="D9" i="10"/>
  <c r="J8" i="10"/>
  <c r="D8" i="10"/>
  <c r="J14" i="10" s="1"/>
  <c r="J7" i="10"/>
  <c r="D7" i="10"/>
  <c r="D6" i="10"/>
  <c r="J12" i="10" s="1"/>
  <c r="J5" i="10"/>
  <c r="D5" i="10"/>
  <c r="D4" i="10"/>
  <c r="J10" i="10" s="1"/>
  <c r="J3" i="10"/>
  <c r="D3" i="10"/>
  <c r="D2" i="10"/>
  <c r="D15" i="7"/>
  <c r="G93" i="14" l="1"/>
  <c r="N7" i="14"/>
  <c r="P7" i="14" s="1"/>
  <c r="G85" i="14"/>
  <c r="N86" i="14"/>
  <c r="G69" i="14"/>
  <c r="N70" i="14"/>
  <c r="K7" i="14"/>
  <c r="N126" i="14"/>
  <c r="P126" i="14" s="1"/>
  <c r="N78" i="14"/>
  <c r="P78" i="14" s="1"/>
  <c r="N30" i="14"/>
  <c r="N14" i="14"/>
  <c r="G45" i="14"/>
  <c r="N46" i="14"/>
  <c r="G37" i="14"/>
  <c r="N38" i="14"/>
  <c r="P38" i="14" s="1"/>
  <c r="G21" i="14"/>
  <c r="N22" i="14"/>
  <c r="P22" i="14" s="1"/>
  <c r="G109" i="14"/>
  <c r="N110" i="14"/>
  <c r="G101" i="14"/>
  <c r="N102" i="14"/>
  <c r="G53" i="14"/>
  <c r="L6" i="2"/>
  <c r="H4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J7" i="14"/>
  <c r="I6" i="14"/>
  <c r="H5" i="14"/>
  <c r="N133" i="14"/>
  <c r="P133" i="14" s="1"/>
  <c r="N125" i="14"/>
  <c r="P125" i="14" s="1"/>
  <c r="N117" i="14"/>
  <c r="N109" i="14"/>
  <c r="P109" i="14" s="1"/>
  <c r="N101" i="14"/>
  <c r="P101" i="14" s="1"/>
  <c r="N93" i="14"/>
  <c r="P93" i="14" s="1"/>
  <c r="N85" i="14"/>
  <c r="P85" i="14" s="1"/>
  <c r="N77" i="14"/>
  <c r="N69" i="14"/>
  <c r="P69" i="14" s="1"/>
  <c r="N61" i="14"/>
  <c r="P61" i="14" s="1"/>
  <c r="N53" i="14"/>
  <c r="N45" i="14"/>
  <c r="P45" i="14" s="1"/>
  <c r="N37" i="14"/>
  <c r="P37" i="14" s="1"/>
  <c r="N29" i="14"/>
  <c r="P29" i="14" s="1"/>
  <c r="N21" i="14"/>
  <c r="N13" i="14"/>
  <c r="N5" i="14"/>
  <c r="P5" i="14" s="1"/>
  <c r="I4" i="14"/>
  <c r="G61" i="14"/>
  <c r="G13" i="14"/>
  <c r="N134" i="14"/>
  <c r="P134" i="14" s="1"/>
  <c r="N62" i="14"/>
  <c r="P62" i="14" s="1"/>
  <c r="N6" i="14"/>
  <c r="P6" i="14" s="1"/>
  <c r="G139" i="14"/>
  <c r="G131" i="14"/>
  <c r="G123" i="14"/>
  <c r="G115" i="14"/>
  <c r="G107" i="14"/>
  <c r="G99" i="14"/>
  <c r="G91" i="14"/>
  <c r="G83" i="14"/>
  <c r="G75" i="14"/>
  <c r="G67" i="14"/>
  <c r="G59" i="14"/>
  <c r="G51" i="14"/>
  <c r="G43" i="14"/>
  <c r="G35" i="14"/>
  <c r="G27" i="14"/>
  <c r="G19" i="14"/>
  <c r="G11" i="14"/>
  <c r="I7" i="14"/>
  <c r="H6" i="14"/>
  <c r="G5" i="14"/>
  <c r="N132" i="14"/>
  <c r="P132" i="14" s="1"/>
  <c r="N124" i="14"/>
  <c r="P124" i="14" s="1"/>
  <c r="N116" i="14"/>
  <c r="P116" i="14" s="1"/>
  <c r="N108" i="14"/>
  <c r="N100" i="14"/>
  <c r="N92" i="14"/>
  <c r="N84" i="14"/>
  <c r="P84" i="14" s="1"/>
  <c r="N76" i="14"/>
  <c r="N68" i="14"/>
  <c r="P68" i="14" s="1"/>
  <c r="N60" i="14"/>
  <c r="P60" i="14" s="1"/>
  <c r="N52" i="14"/>
  <c r="P52" i="14" s="1"/>
  <c r="N44" i="14"/>
  <c r="N36" i="14"/>
  <c r="N28" i="14"/>
  <c r="P28" i="14" s="1"/>
  <c r="N20" i="14"/>
  <c r="P20" i="14" s="1"/>
  <c r="N12" i="14"/>
  <c r="N4" i="14"/>
  <c r="P4" i="14" s="1"/>
  <c r="G133" i="14"/>
  <c r="G117" i="14"/>
  <c r="G77" i="14"/>
  <c r="G29" i="14"/>
  <c r="N118" i="14"/>
  <c r="G4" i="14"/>
  <c r="G138" i="14"/>
  <c r="G130" i="14"/>
  <c r="G122" i="14"/>
  <c r="G114" i="14"/>
  <c r="G106" i="14"/>
  <c r="G98" i="14"/>
  <c r="G90" i="14"/>
  <c r="G82" i="14"/>
  <c r="G74" i="14"/>
  <c r="G66" i="14"/>
  <c r="G58" i="14"/>
  <c r="G50" i="14"/>
  <c r="G42" i="14"/>
  <c r="G34" i="14"/>
  <c r="G26" i="14"/>
  <c r="G18" i="14"/>
  <c r="G10" i="14"/>
  <c r="H7" i="14"/>
  <c r="G6" i="14"/>
  <c r="N139" i="14"/>
  <c r="P139" i="14" s="1"/>
  <c r="N131" i="14"/>
  <c r="N123" i="14"/>
  <c r="P123" i="14" s="1"/>
  <c r="N115" i="14"/>
  <c r="N107" i="14"/>
  <c r="N99" i="14"/>
  <c r="P99" i="14" s="1"/>
  <c r="N91" i="14"/>
  <c r="P91" i="14" s="1"/>
  <c r="N83" i="14"/>
  <c r="P83" i="14" s="1"/>
  <c r="N75" i="14"/>
  <c r="P75" i="14" s="1"/>
  <c r="N67" i="14"/>
  <c r="P67" i="14" s="1"/>
  <c r="N59" i="14"/>
  <c r="P59" i="14" s="1"/>
  <c r="N51" i="14"/>
  <c r="P51" i="14" s="1"/>
  <c r="N43" i="14"/>
  <c r="P43" i="14" s="1"/>
  <c r="N35" i="14"/>
  <c r="N27" i="14"/>
  <c r="P27" i="14" s="1"/>
  <c r="N19" i="14"/>
  <c r="P19" i="14" s="1"/>
  <c r="N11" i="14"/>
  <c r="P11" i="14" s="1"/>
  <c r="J6" i="14"/>
  <c r="N54" i="14"/>
  <c r="P54" i="14" s="1"/>
  <c r="L14" i="2"/>
  <c r="M4" i="14"/>
  <c r="G137" i="14"/>
  <c r="G129" i="14"/>
  <c r="G121" i="14"/>
  <c r="G113" i="14"/>
  <c r="G105" i="14"/>
  <c r="G97" i="14"/>
  <c r="G89" i="14"/>
  <c r="G81" i="14"/>
  <c r="G73" i="14"/>
  <c r="G65" i="14"/>
  <c r="G57" i="14"/>
  <c r="G49" i="14"/>
  <c r="G41" i="14"/>
  <c r="G33" i="14"/>
  <c r="G25" i="14"/>
  <c r="G17" i="14"/>
  <c r="G9" i="14"/>
  <c r="G7" i="14"/>
  <c r="M5" i="14"/>
  <c r="N138" i="14"/>
  <c r="P138" i="14" s="1"/>
  <c r="N130" i="14"/>
  <c r="P130" i="14" s="1"/>
  <c r="N122" i="14"/>
  <c r="P122" i="14" s="1"/>
  <c r="N114" i="14"/>
  <c r="P114" i="14" s="1"/>
  <c r="N106" i="14"/>
  <c r="P106" i="14" s="1"/>
  <c r="N98" i="14"/>
  <c r="P98" i="14" s="1"/>
  <c r="N90" i="14"/>
  <c r="P90" i="14" s="1"/>
  <c r="N82" i="14"/>
  <c r="P82" i="14" s="1"/>
  <c r="N74" i="14"/>
  <c r="P74" i="14" s="1"/>
  <c r="N66" i="14"/>
  <c r="P66" i="14" s="1"/>
  <c r="N58" i="14"/>
  <c r="P58" i="14" s="1"/>
  <c r="N50" i="14"/>
  <c r="P50" i="14" s="1"/>
  <c r="N42" i="14"/>
  <c r="P42" i="14" s="1"/>
  <c r="N34" i="14"/>
  <c r="P34" i="14" s="1"/>
  <c r="N26" i="14"/>
  <c r="P26" i="14" s="1"/>
  <c r="N18" i="14"/>
  <c r="P18" i="14" s="1"/>
  <c r="N10" i="14"/>
  <c r="P10" i="14" s="1"/>
  <c r="L3" i="2"/>
  <c r="L30" i="2"/>
  <c r="L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M6" i="14"/>
  <c r="L5" i="14"/>
  <c r="N137" i="14"/>
  <c r="P137" i="14" s="1"/>
  <c r="N129" i="14"/>
  <c r="P129" i="14" s="1"/>
  <c r="N121" i="14"/>
  <c r="P121" i="14" s="1"/>
  <c r="N113" i="14"/>
  <c r="N105" i="14"/>
  <c r="P105" i="14" s="1"/>
  <c r="N97" i="14"/>
  <c r="P97" i="14" s="1"/>
  <c r="N89" i="14"/>
  <c r="N81" i="14"/>
  <c r="P81" i="14" s="1"/>
  <c r="N73" i="14"/>
  <c r="P73" i="14" s="1"/>
  <c r="N65" i="14"/>
  <c r="P65" i="14" s="1"/>
  <c r="N57" i="14"/>
  <c r="P57" i="14" s="1"/>
  <c r="N49" i="14"/>
  <c r="P49" i="14" s="1"/>
  <c r="N41" i="14"/>
  <c r="P41" i="14" s="1"/>
  <c r="N33" i="14"/>
  <c r="P33" i="14" s="1"/>
  <c r="N25" i="14"/>
  <c r="N17" i="14"/>
  <c r="P17" i="14" s="1"/>
  <c r="N9" i="14"/>
  <c r="P9" i="14" s="1"/>
  <c r="I5" i="14"/>
  <c r="L54" i="2"/>
  <c r="K4" i="14"/>
  <c r="G135" i="14"/>
  <c r="G127" i="14"/>
  <c r="G119" i="14"/>
  <c r="G111" i="14"/>
  <c r="G103" i="14"/>
  <c r="G95" i="14"/>
  <c r="G87" i="14"/>
  <c r="G79" i="14"/>
  <c r="G71" i="14"/>
  <c r="G63" i="14"/>
  <c r="G55" i="14"/>
  <c r="G47" i="14"/>
  <c r="G39" i="14"/>
  <c r="G31" i="14"/>
  <c r="G23" i="14"/>
  <c r="G15" i="14"/>
  <c r="M7" i="14"/>
  <c r="L6" i="14"/>
  <c r="K5" i="14"/>
  <c r="N136" i="14"/>
  <c r="P136" i="14" s="1"/>
  <c r="N128" i="14"/>
  <c r="P128" i="14" s="1"/>
  <c r="N120" i="14"/>
  <c r="P120" i="14" s="1"/>
  <c r="N112" i="14"/>
  <c r="P112" i="14" s="1"/>
  <c r="N104" i="14"/>
  <c r="P104" i="14" s="1"/>
  <c r="N96" i="14"/>
  <c r="P96" i="14" s="1"/>
  <c r="N88" i="14"/>
  <c r="N80" i="14"/>
  <c r="P80" i="14" s="1"/>
  <c r="N72" i="14"/>
  <c r="P72" i="14" s="1"/>
  <c r="N64" i="14"/>
  <c r="P64" i="14" s="1"/>
  <c r="N56" i="14"/>
  <c r="N48" i="14"/>
  <c r="P48" i="14" s="1"/>
  <c r="N40" i="14"/>
  <c r="P40" i="14" s="1"/>
  <c r="N32" i="14"/>
  <c r="P32" i="14" s="1"/>
  <c r="N24" i="14"/>
  <c r="P24" i="14" s="1"/>
  <c r="N16" i="14"/>
  <c r="P16" i="14" s="1"/>
  <c r="N8" i="14"/>
  <c r="P8" i="14" s="1"/>
  <c r="L32" i="2"/>
  <c r="P35" i="14"/>
  <c r="G125" i="14"/>
  <c r="H14" i="14"/>
  <c r="J4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L7" i="14"/>
  <c r="K6" i="14"/>
  <c r="J5" i="14"/>
  <c r="N135" i="14"/>
  <c r="P135" i="14" s="1"/>
  <c r="N127" i="14"/>
  <c r="P127" i="14" s="1"/>
  <c r="N119" i="14"/>
  <c r="P119" i="14" s="1"/>
  <c r="N111" i="14"/>
  <c r="P111" i="14" s="1"/>
  <c r="N103" i="14"/>
  <c r="P103" i="14" s="1"/>
  <c r="N95" i="14"/>
  <c r="P95" i="14" s="1"/>
  <c r="N87" i="14"/>
  <c r="P87" i="14" s="1"/>
  <c r="N79" i="14"/>
  <c r="P79" i="14" s="1"/>
  <c r="N71" i="14"/>
  <c r="P71" i="14" s="1"/>
  <c r="N63" i="14"/>
  <c r="P63" i="14" s="1"/>
  <c r="N55" i="14"/>
  <c r="P55" i="14" s="1"/>
  <c r="N47" i="14"/>
  <c r="P47" i="14" s="1"/>
  <c r="N39" i="14"/>
  <c r="P39" i="14" s="1"/>
  <c r="N31" i="14"/>
  <c r="P31" i="14" s="1"/>
  <c r="N23" i="14"/>
  <c r="P23" i="14" s="1"/>
  <c r="N15" i="14"/>
  <c r="P15" i="14" s="1"/>
  <c r="P102" i="14"/>
  <c r="P94" i="14"/>
  <c r="P86" i="14"/>
  <c r="P70" i="14"/>
  <c r="P46" i="14"/>
  <c r="P30" i="14"/>
  <c r="P14" i="14"/>
  <c r="H133" i="14"/>
  <c r="P88" i="14"/>
  <c r="P56" i="14"/>
  <c r="P118" i="14"/>
  <c r="P110" i="14"/>
  <c r="P53" i="14"/>
  <c r="P21" i="14"/>
  <c r="P13" i="14"/>
  <c r="P108" i="14"/>
  <c r="P100" i="14"/>
  <c r="P92" i="14"/>
  <c r="P76" i="14"/>
  <c r="P44" i="14"/>
  <c r="P36" i="14"/>
  <c r="P12" i="14"/>
  <c r="P117" i="14"/>
  <c r="P77" i="14"/>
  <c r="P131" i="14"/>
  <c r="P115" i="14"/>
  <c r="P107" i="14"/>
  <c r="P113" i="14"/>
  <c r="P89" i="14"/>
  <c r="P25" i="14"/>
  <c r="H125" i="14"/>
  <c r="H102" i="14"/>
  <c r="H134" i="14"/>
  <c r="H126" i="14"/>
  <c r="H120" i="14"/>
  <c r="H116" i="14"/>
  <c r="H97" i="14"/>
  <c r="H87" i="14"/>
  <c r="H63" i="14"/>
  <c r="H47" i="14"/>
  <c r="H31" i="14"/>
  <c r="H15" i="14"/>
  <c r="H127" i="14"/>
  <c r="H118" i="14"/>
  <c r="H94" i="14"/>
  <c r="H136" i="14"/>
  <c r="H128" i="14"/>
  <c r="H111" i="14"/>
  <c r="H89" i="14"/>
  <c r="H79" i="14"/>
  <c r="H62" i="14"/>
  <c r="H46" i="14"/>
  <c r="H30" i="14"/>
  <c r="H13" i="14"/>
  <c r="H21" i="14"/>
  <c r="H29" i="14"/>
  <c r="H37" i="14"/>
  <c r="H45" i="14"/>
  <c r="H53" i="14"/>
  <c r="H61" i="14"/>
  <c r="H69" i="14"/>
  <c r="H77" i="14"/>
  <c r="H85" i="14"/>
  <c r="H93" i="14"/>
  <c r="H101" i="14"/>
  <c r="H109" i="14"/>
  <c r="H117" i="14"/>
  <c r="H12" i="14"/>
  <c r="H20" i="14"/>
  <c r="H28" i="14"/>
  <c r="H36" i="14"/>
  <c r="H44" i="14"/>
  <c r="H52" i="14"/>
  <c r="H60" i="14"/>
  <c r="H68" i="14"/>
  <c r="H76" i="14"/>
  <c r="H84" i="14"/>
  <c r="H92" i="14"/>
  <c r="H100" i="14"/>
  <c r="H108" i="14"/>
  <c r="H11" i="14"/>
  <c r="H19" i="14"/>
  <c r="H27" i="14"/>
  <c r="H35" i="14"/>
  <c r="H43" i="14"/>
  <c r="H51" i="14"/>
  <c r="H59" i="14"/>
  <c r="H67" i="14"/>
  <c r="H75" i="14"/>
  <c r="H83" i="14"/>
  <c r="H91" i="14"/>
  <c r="H99" i="14"/>
  <c r="H107" i="14"/>
  <c r="H115" i="14"/>
  <c r="H10" i="14"/>
  <c r="H18" i="14"/>
  <c r="H26" i="14"/>
  <c r="H34" i="14"/>
  <c r="H42" i="14"/>
  <c r="H50" i="14"/>
  <c r="H58" i="14"/>
  <c r="H66" i="14"/>
  <c r="H74" i="14"/>
  <c r="H82" i="14"/>
  <c r="H90" i="14"/>
  <c r="H98" i="14"/>
  <c r="H106" i="14"/>
  <c r="H114" i="14"/>
  <c r="H9" i="14"/>
  <c r="H17" i="14"/>
  <c r="H25" i="14"/>
  <c r="H33" i="14"/>
  <c r="H41" i="14"/>
  <c r="H49" i="14"/>
  <c r="H57" i="14"/>
  <c r="H65" i="14"/>
  <c r="H8" i="14"/>
  <c r="H16" i="14"/>
  <c r="H24" i="14"/>
  <c r="H32" i="14"/>
  <c r="H40" i="14"/>
  <c r="H48" i="14"/>
  <c r="H56" i="14"/>
  <c r="H64" i="14"/>
  <c r="H72" i="14"/>
  <c r="H80" i="14"/>
  <c r="H88" i="14"/>
  <c r="H96" i="14"/>
  <c r="H104" i="14"/>
  <c r="H112" i="14"/>
  <c r="H135" i="14"/>
  <c r="H137" i="14"/>
  <c r="H129" i="14"/>
  <c r="H121" i="14"/>
  <c r="H86" i="14"/>
  <c r="H138" i="14"/>
  <c r="H130" i="14"/>
  <c r="H122" i="14"/>
  <c r="H113" i="14"/>
  <c r="H103" i="14"/>
  <c r="H81" i="14"/>
  <c r="H71" i="14"/>
  <c r="H55" i="14"/>
  <c r="H39" i="14"/>
  <c r="H23" i="14"/>
  <c r="H139" i="14"/>
  <c r="H131" i="14"/>
  <c r="H123" i="14"/>
  <c r="H119" i="14"/>
  <c r="H110" i="14"/>
  <c r="H78" i="14"/>
  <c r="H132" i="14"/>
  <c r="H124" i="14"/>
  <c r="H105" i="14"/>
  <c r="H95" i="14"/>
  <c r="H73" i="14"/>
  <c r="H70" i="14"/>
  <c r="H54" i="14"/>
  <c r="H38" i="14"/>
  <c r="H22" i="14"/>
  <c r="I1" i="14"/>
  <c r="E140" i="14"/>
  <c r="I14" i="14" l="1"/>
  <c r="I22" i="14"/>
  <c r="I30" i="14"/>
  <c r="I38" i="14"/>
  <c r="I46" i="14"/>
  <c r="I54" i="14"/>
  <c r="I62" i="14"/>
  <c r="I70" i="14"/>
  <c r="I78" i="14"/>
  <c r="I86" i="14"/>
  <c r="I94" i="14"/>
  <c r="I102" i="14"/>
  <c r="I110" i="14"/>
  <c r="I118" i="14"/>
  <c r="I13" i="14"/>
  <c r="I21" i="14"/>
  <c r="I29" i="14"/>
  <c r="I37" i="14"/>
  <c r="I45" i="14"/>
  <c r="I53" i="14"/>
  <c r="I61" i="14"/>
  <c r="I69" i="14"/>
  <c r="I77" i="14"/>
  <c r="I85" i="14"/>
  <c r="I93" i="14"/>
  <c r="I101" i="14"/>
  <c r="I109" i="14"/>
  <c r="I12" i="14"/>
  <c r="I20" i="14"/>
  <c r="I28" i="14"/>
  <c r="I36" i="14"/>
  <c r="I44" i="14"/>
  <c r="I52" i="14"/>
  <c r="I60" i="14"/>
  <c r="I68" i="14"/>
  <c r="I76" i="14"/>
  <c r="I84" i="14"/>
  <c r="I92" i="14"/>
  <c r="I100" i="14"/>
  <c r="I108" i="14"/>
  <c r="I116" i="14"/>
  <c r="I11" i="14"/>
  <c r="I19" i="14"/>
  <c r="I27" i="14"/>
  <c r="I35" i="14"/>
  <c r="I43" i="14"/>
  <c r="I51" i="14"/>
  <c r="I59" i="14"/>
  <c r="I67" i="14"/>
  <c r="I75" i="14"/>
  <c r="I83" i="14"/>
  <c r="I91" i="14"/>
  <c r="I99" i="14"/>
  <c r="I107" i="14"/>
  <c r="I115" i="14"/>
  <c r="I10" i="14"/>
  <c r="I18" i="14"/>
  <c r="I26" i="14"/>
  <c r="I34" i="14"/>
  <c r="I42" i="14"/>
  <c r="I50" i="14"/>
  <c r="I58" i="14"/>
  <c r="I66" i="14"/>
  <c r="I9" i="14"/>
  <c r="I17" i="14"/>
  <c r="I25" i="14"/>
  <c r="I33" i="14"/>
  <c r="I41" i="14"/>
  <c r="I49" i="14"/>
  <c r="I57" i="14"/>
  <c r="I65" i="14"/>
  <c r="I73" i="14"/>
  <c r="I81" i="14"/>
  <c r="I89" i="14"/>
  <c r="I97" i="14"/>
  <c r="I105" i="14"/>
  <c r="I113" i="14"/>
  <c r="I90" i="14"/>
  <c r="I125" i="14"/>
  <c r="I133" i="14"/>
  <c r="I16" i="14"/>
  <c r="I32" i="14"/>
  <c r="I48" i="14"/>
  <c r="I64" i="14"/>
  <c r="I88" i="14"/>
  <c r="I95" i="14"/>
  <c r="I124" i="14"/>
  <c r="I132" i="14"/>
  <c r="I98" i="14"/>
  <c r="I117" i="14"/>
  <c r="I119" i="14"/>
  <c r="I123" i="14"/>
  <c r="I131" i="14"/>
  <c r="I139" i="14"/>
  <c r="I15" i="14"/>
  <c r="I31" i="14"/>
  <c r="I63" i="14"/>
  <c r="I120" i="14"/>
  <c r="I23" i="14"/>
  <c r="I39" i="14"/>
  <c r="I55" i="14"/>
  <c r="I71" i="14"/>
  <c r="I96" i="14"/>
  <c r="I103" i="14"/>
  <c r="I122" i="14"/>
  <c r="I130" i="14"/>
  <c r="I138" i="14"/>
  <c r="I111" i="14"/>
  <c r="I128" i="14"/>
  <c r="I136" i="14"/>
  <c r="I74" i="14"/>
  <c r="I106" i="14"/>
  <c r="I121" i="14"/>
  <c r="I129" i="14"/>
  <c r="I137" i="14"/>
  <c r="I8" i="14"/>
  <c r="I24" i="14"/>
  <c r="I40" i="14"/>
  <c r="I56" i="14"/>
  <c r="I72" i="14"/>
  <c r="I79" i="14"/>
  <c r="I104" i="14"/>
  <c r="I80" i="14"/>
  <c r="I87" i="14"/>
  <c r="I82" i="14"/>
  <c r="I114" i="14"/>
  <c r="I127" i="14"/>
  <c r="I135" i="14"/>
  <c r="I47" i="14"/>
  <c r="I112" i="14"/>
  <c r="I126" i="14"/>
  <c r="I134" i="14"/>
  <c r="J1" i="14"/>
  <c r="J15" i="14" l="1"/>
  <c r="J23" i="14"/>
  <c r="J31" i="14"/>
  <c r="J39" i="14"/>
  <c r="J47" i="14"/>
  <c r="J55" i="14"/>
  <c r="J63" i="14"/>
  <c r="J71" i="14"/>
  <c r="J79" i="14"/>
  <c r="J87" i="14"/>
  <c r="J95" i="14"/>
  <c r="J103" i="14"/>
  <c r="J111" i="14"/>
  <c r="J119" i="14"/>
  <c r="J14" i="14"/>
  <c r="J22" i="14"/>
  <c r="J30" i="14"/>
  <c r="J38" i="14"/>
  <c r="J46" i="14"/>
  <c r="J54" i="14"/>
  <c r="J62" i="14"/>
  <c r="J70" i="14"/>
  <c r="J78" i="14"/>
  <c r="J86" i="14"/>
  <c r="J94" i="14"/>
  <c r="J102" i="14"/>
  <c r="J110" i="14"/>
  <c r="J13" i="14"/>
  <c r="J21" i="14"/>
  <c r="J29" i="14"/>
  <c r="J37" i="14"/>
  <c r="J45" i="14"/>
  <c r="J53" i="14"/>
  <c r="J61" i="14"/>
  <c r="J69" i="14"/>
  <c r="J77" i="14"/>
  <c r="J85" i="14"/>
  <c r="J93" i="14"/>
  <c r="J101" i="14"/>
  <c r="J109" i="14"/>
  <c r="J117" i="14"/>
  <c r="J12" i="14"/>
  <c r="J20" i="14"/>
  <c r="J28" i="14"/>
  <c r="J36" i="14"/>
  <c r="J44" i="14"/>
  <c r="J52" i="14"/>
  <c r="J60" i="14"/>
  <c r="J68" i="14"/>
  <c r="J76" i="14"/>
  <c r="J84" i="14"/>
  <c r="J92" i="14"/>
  <c r="J100" i="14"/>
  <c r="J108" i="14"/>
  <c r="J116" i="14"/>
  <c r="J11" i="14"/>
  <c r="J19" i="14"/>
  <c r="J27" i="14"/>
  <c r="J35" i="14"/>
  <c r="J43" i="14"/>
  <c r="J51" i="14"/>
  <c r="J59" i="14"/>
  <c r="J67" i="14"/>
  <c r="J10" i="14"/>
  <c r="J18" i="14"/>
  <c r="J26" i="14"/>
  <c r="J34" i="14"/>
  <c r="J42" i="14"/>
  <c r="J50" i="14"/>
  <c r="J58" i="14"/>
  <c r="J66" i="14"/>
  <c r="J74" i="14"/>
  <c r="J82" i="14"/>
  <c r="J90" i="14"/>
  <c r="J98" i="14"/>
  <c r="J106" i="14"/>
  <c r="J114" i="14"/>
  <c r="J9" i="14"/>
  <c r="J25" i="14"/>
  <c r="J41" i="14"/>
  <c r="J57" i="14"/>
  <c r="J75" i="14"/>
  <c r="J80" i="14"/>
  <c r="J107" i="14"/>
  <c r="J112" i="14"/>
  <c r="J120" i="14"/>
  <c r="J126" i="14"/>
  <c r="J134" i="14"/>
  <c r="J73" i="14"/>
  <c r="J105" i="14"/>
  <c r="J125" i="14"/>
  <c r="J133" i="14"/>
  <c r="J16" i="14"/>
  <c r="J32" i="14"/>
  <c r="J48" i="14"/>
  <c r="J64" i="14"/>
  <c r="J83" i="14"/>
  <c r="J88" i="14"/>
  <c r="J115" i="14"/>
  <c r="J124" i="14"/>
  <c r="J132" i="14"/>
  <c r="J81" i="14"/>
  <c r="J113" i="14"/>
  <c r="J123" i="14"/>
  <c r="J131" i="14"/>
  <c r="J139" i="14"/>
  <c r="J17" i="14"/>
  <c r="J33" i="14"/>
  <c r="J49" i="14"/>
  <c r="J65" i="14"/>
  <c r="J91" i="14"/>
  <c r="J96" i="14"/>
  <c r="J122" i="14"/>
  <c r="J130" i="14"/>
  <c r="J138" i="14"/>
  <c r="J89" i="14"/>
  <c r="J121" i="14"/>
  <c r="J129" i="14"/>
  <c r="J137" i="14"/>
  <c r="J127" i="14"/>
  <c r="J8" i="14"/>
  <c r="J24" i="14"/>
  <c r="J40" i="14"/>
  <c r="J56" i="14"/>
  <c r="J72" i="14"/>
  <c r="J99" i="14"/>
  <c r="J104" i="14"/>
  <c r="J118" i="14"/>
  <c r="J128" i="14"/>
  <c r="J136" i="14"/>
  <c r="J97" i="14"/>
  <c r="J135" i="14"/>
  <c r="K1" i="14"/>
  <c r="K8" i="14" l="1"/>
  <c r="K16" i="14"/>
  <c r="K24" i="14"/>
  <c r="K32" i="14"/>
  <c r="K40" i="14"/>
  <c r="K48" i="14"/>
  <c r="K56" i="14"/>
  <c r="K64" i="14"/>
  <c r="K72" i="14"/>
  <c r="K80" i="14"/>
  <c r="K88" i="14"/>
  <c r="K96" i="14"/>
  <c r="K104" i="14"/>
  <c r="K112" i="14"/>
  <c r="K120" i="14"/>
  <c r="K15" i="14"/>
  <c r="K23" i="14"/>
  <c r="K31" i="14"/>
  <c r="K39" i="14"/>
  <c r="K47" i="14"/>
  <c r="K55" i="14"/>
  <c r="K63" i="14"/>
  <c r="K71" i="14"/>
  <c r="K79" i="14"/>
  <c r="K87" i="14"/>
  <c r="K95" i="14"/>
  <c r="K103" i="14"/>
  <c r="K111" i="14"/>
  <c r="K14" i="14"/>
  <c r="K22" i="14"/>
  <c r="K30" i="14"/>
  <c r="K38" i="14"/>
  <c r="K46" i="14"/>
  <c r="K54" i="14"/>
  <c r="K62" i="14"/>
  <c r="K70" i="14"/>
  <c r="K78" i="14"/>
  <c r="K86" i="14"/>
  <c r="K94" i="14"/>
  <c r="K102" i="14"/>
  <c r="K110" i="14"/>
  <c r="K118" i="14"/>
  <c r="K13" i="14"/>
  <c r="K21" i="14"/>
  <c r="K29" i="14"/>
  <c r="K37" i="14"/>
  <c r="K45" i="14"/>
  <c r="K53" i="14"/>
  <c r="K61" i="14"/>
  <c r="K69" i="14"/>
  <c r="K77" i="14"/>
  <c r="K85" i="14"/>
  <c r="K93" i="14"/>
  <c r="K101" i="14"/>
  <c r="K109" i="14"/>
  <c r="K117" i="14"/>
  <c r="K12" i="14"/>
  <c r="K20" i="14"/>
  <c r="K28" i="14"/>
  <c r="K36" i="14"/>
  <c r="K44" i="14"/>
  <c r="K52" i="14"/>
  <c r="K60" i="14"/>
  <c r="K68" i="14"/>
  <c r="K11" i="14"/>
  <c r="K19" i="14"/>
  <c r="K27" i="14"/>
  <c r="K35" i="14"/>
  <c r="K43" i="14"/>
  <c r="K51" i="14"/>
  <c r="K59" i="14"/>
  <c r="K67" i="14"/>
  <c r="K75" i="14"/>
  <c r="K83" i="14"/>
  <c r="K91" i="14"/>
  <c r="K99" i="14"/>
  <c r="K107" i="14"/>
  <c r="K115" i="14"/>
  <c r="K92" i="14"/>
  <c r="K97" i="14"/>
  <c r="K127" i="14"/>
  <c r="K135" i="14"/>
  <c r="K9" i="14"/>
  <c r="K25" i="14"/>
  <c r="K41" i="14"/>
  <c r="K57" i="14"/>
  <c r="K90" i="14"/>
  <c r="K126" i="14"/>
  <c r="K134" i="14"/>
  <c r="K73" i="14"/>
  <c r="K100" i="14"/>
  <c r="K105" i="14"/>
  <c r="K125" i="14"/>
  <c r="K133" i="14"/>
  <c r="K18" i="14"/>
  <c r="K34" i="14"/>
  <c r="K50" i="14"/>
  <c r="K114" i="14"/>
  <c r="K10" i="14"/>
  <c r="K26" i="14"/>
  <c r="K42" i="14"/>
  <c r="K58" i="14"/>
  <c r="K98" i="14"/>
  <c r="K119" i="14"/>
  <c r="K124" i="14"/>
  <c r="K132" i="14"/>
  <c r="K138" i="14"/>
  <c r="K66" i="14"/>
  <c r="K76" i="14"/>
  <c r="K81" i="14"/>
  <c r="K108" i="14"/>
  <c r="K113" i="14"/>
  <c r="K123" i="14"/>
  <c r="K131" i="14"/>
  <c r="K139" i="14"/>
  <c r="K17" i="14"/>
  <c r="K33" i="14"/>
  <c r="K49" i="14"/>
  <c r="K65" i="14"/>
  <c r="K74" i="14"/>
  <c r="K106" i="14"/>
  <c r="K122" i="14"/>
  <c r="K130" i="14"/>
  <c r="K116" i="14"/>
  <c r="K128" i="14"/>
  <c r="K84" i="14"/>
  <c r="K89" i="14"/>
  <c r="K121" i="14"/>
  <c r="K129" i="14"/>
  <c r="K137" i="14"/>
  <c r="K82" i="14"/>
  <c r="K136" i="14"/>
  <c r="L1" i="14"/>
  <c r="L9" i="14" l="1"/>
  <c r="L17" i="14"/>
  <c r="L25" i="14"/>
  <c r="L33" i="14"/>
  <c r="L41" i="14"/>
  <c r="L49" i="14"/>
  <c r="L57" i="14"/>
  <c r="L65" i="14"/>
  <c r="L73" i="14"/>
  <c r="L81" i="14"/>
  <c r="L89" i="14"/>
  <c r="L97" i="14"/>
  <c r="L105" i="14"/>
  <c r="L113" i="14"/>
  <c r="L8" i="14"/>
  <c r="L16" i="14"/>
  <c r="L24" i="14"/>
  <c r="L32" i="14"/>
  <c r="L40" i="14"/>
  <c r="L48" i="14"/>
  <c r="L56" i="14"/>
  <c r="L64" i="14"/>
  <c r="L72" i="14"/>
  <c r="L80" i="14"/>
  <c r="L88" i="14"/>
  <c r="L96" i="14"/>
  <c r="L104" i="14"/>
  <c r="L112" i="14"/>
  <c r="L15" i="14"/>
  <c r="L23" i="14"/>
  <c r="L31" i="14"/>
  <c r="L39" i="14"/>
  <c r="L47" i="14"/>
  <c r="L55" i="14"/>
  <c r="L63" i="14"/>
  <c r="L71" i="14"/>
  <c r="L79" i="14"/>
  <c r="L87" i="14"/>
  <c r="L95" i="14"/>
  <c r="L103" i="14"/>
  <c r="L111" i="14"/>
  <c r="L119" i="14"/>
  <c r="L14" i="14"/>
  <c r="L22" i="14"/>
  <c r="L30" i="14"/>
  <c r="L38" i="14"/>
  <c r="L46" i="14"/>
  <c r="L54" i="14"/>
  <c r="L62" i="14"/>
  <c r="L70" i="14"/>
  <c r="L78" i="14"/>
  <c r="L86" i="14"/>
  <c r="L94" i="14"/>
  <c r="L102" i="14"/>
  <c r="L110" i="14"/>
  <c r="L118" i="14"/>
  <c r="L13" i="14"/>
  <c r="L21" i="14"/>
  <c r="L29" i="14"/>
  <c r="L37" i="14"/>
  <c r="L45" i="14"/>
  <c r="L53" i="14"/>
  <c r="L61" i="14"/>
  <c r="L69" i="14"/>
  <c r="L12" i="14"/>
  <c r="L20" i="14"/>
  <c r="L28" i="14"/>
  <c r="L36" i="14"/>
  <c r="L44" i="14"/>
  <c r="L52" i="14"/>
  <c r="L60" i="14"/>
  <c r="L68" i="14"/>
  <c r="L76" i="14"/>
  <c r="L84" i="14"/>
  <c r="L92" i="14"/>
  <c r="L100" i="14"/>
  <c r="L108" i="14"/>
  <c r="L116" i="14"/>
  <c r="L18" i="14"/>
  <c r="L34" i="14"/>
  <c r="L50" i="14"/>
  <c r="L66" i="14"/>
  <c r="L82" i="14"/>
  <c r="L114" i="14"/>
  <c r="L128" i="14"/>
  <c r="L136" i="14"/>
  <c r="L75" i="14"/>
  <c r="L85" i="14"/>
  <c r="L107" i="14"/>
  <c r="L120" i="14"/>
  <c r="L127" i="14"/>
  <c r="L135" i="14"/>
  <c r="L19" i="14"/>
  <c r="L35" i="14"/>
  <c r="L51" i="14"/>
  <c r="L67" i="14"/>
  <c r="L90" i="14"/>
  <c r="L126" i="14"/>
  <c r="L134" i="14"/>
  <c r="L99" i="14"/>
  <c r="L83" i="14"/>
  <c r="L93" i="14"/>
  <c r="L115" i="14"/>
  <c r="L117" i="14"/>
  <c r="L125" i="14"/>
  <c r="L133" i="14"/>
  <c r="L131" i="14"/>
  <c r="L10" i="14"/>
  <c r="L26" i="14"/>
  <c r="L42" i="14"/>
  <c r="L58" i="14"/>
  <c r="L98" i="14"/>
  <c r="L124" i="14"/>
  <c r="L132" i="14"/>
  <c r="L91" i="14"/>
  <c r="L101" i="14"/>
  <c r="L123" i="14"/>
  <c r="L139" i="14"/>
  <c r="L109" i="14"/>
  <c r="L11" i="14"/>
  <c r="L27" i="14"/>
  <c r="L43" i="14"/>
  <c r="L59" i="14"/>
  <c r="L74" i="14"/>
  <c r="L106" i="14"/>
  <c r="L122" i="14"/>
  <c r="L130" i="14"/>
  <c r="L138" i="14"/>
  <c r="L77" i="14"/>
  <c r="L121" i="14"/>
  <c r="L129" i="14"/>
  <c r="L137" i="14"/>
  <c r="M1" i="14"/>
  <c r="M10" i="14" l="1"/>
  <c r="M18" i="14"/>
  <c r="M26" i="14"/>
  <c r="M34" i="14"/>
  <c r="M42" i="14"/>
  <c r="M50" i="14"/>
  <c r="M58" i="14"/>
  <c r="M66" i="14"/>
  <c r="M74" i="14"/>
  <c r="M82" i="14"/>
  <c r="M90" i="14"/>
  <c r="M98" i="14"/>
  <c r="M106" i="14"/>
  <c r="M114" i="14"/>
  <c r="M9" i="14"/>
  <c r="M17" i="14"/>
  <c r="M25" i="14"/>
  <c r="M33" i="14"/>
  <c r="M41" i="14"/>
  <c r="M49" i="14"/>
  <c r="M57" i="14"/>
  <c r="M65" i="14"/>
  <c r="M73" i="14"/>
  <c r="M81" i="14"/>
  <c r="M89" i="14"/>
  <c r="M97" i="14"/>
  <c r="M105" i="14"/>
  <c r="M113" i="14"/>
  <c r="M8" i="14"/>
  <c r="M16" i="14"/>
  <c r="M24" i="14"/>
  <c r="M32" i="14"/>
  <c r="M40" i="14"/>
  <c r="M48" i="14"/>
  <c r="M56" i="14"/>
  <c r="M64" i="14"/>
  <c r="M72" i="14"/>
  <c r="M80" i="14"/>
  <c r="M88" i="14"/>
  <c r="M96" i="14"/>
  <c r="M104" i="14"/>
  <c r="M112" i="14"/>
  <c r="M120" i="14"/>
  <c r="M15" i="14"/>
  <c r="M23" i="14"/>
  <c r="M31" i="14"/>
  <c r="M39" i="14"/>
  <c r="M47" i="14"/>
  <c r="M55" i="14"/>
  <c r="M63" i="14"/>
  <c r="M71" i="14"/>
  <c r="M79" i="14"/>
  <c r="M87" i="14"/>
  <c r="M95" i="14"/>
  <c r="M103" i="14"/>
  <c r="M111" i="14"/>
  <c r="M14" i="14"/>
  <c r="M22" i="14"/>
  <c r="M30" i="14"/>
  <c r="M38" i="14"/>
  <c r="M46" i="14"/>
  <c r="M54" i="14"/>
  <c r="M62" i="14"/>
  <c r="M70" i="14"/>
  <c r="M13" i="14"/>
  <c r="M21" i="14"/>
  <c r="M29" i="14"/>
  <c r="M37" i="14"/>
  <c r="M45" i="14"/>
  <c r="M53" i="14"/>
  <c r="M61" i="14"/>
  <c r="M69" i="14"/>
  <c r="M77" i="14"/>
  <c r="M85" i="14"/>
  <c r="M93" i="14"/>
  <c r="M101" i="14"/>
  <c r="M109" i="14"/>
  <c r="M117" i="14"/>
  <c r="M99" i="14"/>
  <c r="M102" i="14"/>
  <c r="M116" i="14"/>
  <c r="M121" i="14"/>
  <c r="M129" i="14"/>
  <c r="M137" i="14"/>
  <c r="M12" i="14"/>
  <c r="M28" i="14"/>
  <c r="M44" i="14"/>
  <c r="M60" i="14"/>
  <c r="M92" i="14"/>
  <c r="M128" i="14"/>
  <c r="M136" i="14"/>
  <c r="M75" i="14"/>
  <c r="M78" i="14"/>
  <c r="M107" i="14"/>
  <c r="M110" i="14"/>
  <c r="M127" i="14"/>
  <c r="M135" i="14"/>
  <c r="M11" i="14"/>
  <c r="M27" i="14"/>
  <c r="M19" i="14"/>
  <c r="M35" i="14"/>
  <c r="M51" i="14"/>
  <c r="M67" i="14"/>
  <c r="M100" i="14"/>
  <c r="M126" i="14"/>
  <c r="M134" i="14"/>
  <c r="M84" i="14"/>
  <c r="M118" i="14"/>
  <c r="M130" i="14"/>
  <c r="M83" i="14"/>
  <c r="M86" i="14"/>
  <c r="M115" i="14"/>
  <c r="M119" i="14"/>
  <c r="M125" i="14"/>
  <c r="M133" i="14"/>
  <c r="M20" i="14"/>
  <c r="M36" i="14"/>
  <c r="M52" i="14"/>
  <c r="M68" i="14"/>
  <c r="M76" i="14"/>
  <c r="M108" i="14"/>
  <c r="M124" i="14"/>
  <c r="M132" i="14"/>
  <c r="M43" i="14"/>
  <c r="M122" i="14"/>
  <c r="M91" i="14"/>
  <c r="M94" i="14"/>
  <c r="M123" i="14"/>
  <c r="M131" i="14"/>
  <c r="M139" i="14"/>
  <c r="M59" i="14"/>
  <c r="M138" i="14"/>
  <c r="P140" i="14" l="1"/>
  <c r="Q130" i="14" s="1"/>
  <c r="W130" i="14" l="1"/>
  <c r="X130" i="14"/>
  <c r="Y130" i="14"/>
  <c r="S130" i="14"/>
  <c r="U130" i="14"/>
  <c r="V130" i="14"/>
  <c r="T130" i="14"/>
  <c r="Q31" i="14"/>
  <c r="Q47" i="14"/>
  <c r="Q10" i="14"/>
  <c r="Q64" i="14"/>
  <c r="Q77" i="14"/>
  <c r="Q34" i="14"/>
  <c r="Q13" i="14"/>
  <c r="Q55" i="14"/>
  <c r="Q87" i="14"/>
  <c r="Q127" i="14"/>
  <c r="Q14" i="14"/>
  <c r="Q95" i="14"/>
  <c r="Q110" i="14"/>
  <c r="Q20" i="14"/>
  <c r="Q76" i="14"/>
  <c r="Q84" i="14"/>
  <c r="Q46" i="14"/>
  <c r="Q69" i="14"/>
  <c r="Q90" i="14"/>
  <c r="Q21" i="14"/>
  <c r="Q128" i="14"/>
  <c r="Q105" i="14"/>
  <c r="Q129" i="14"/>
  <c r="Q73" i="14"/>
  <c r="Q23" i="14"/>
  <c r="Q97" i="14"/>
  <c r="Q8" i="14"/>
  <c r="Q36" i="14"/>
  <c r="Q54" i="14"/>
  <c r="Q120" i="14"/>
  <c r="Q44" i="14"/>
  <c r="Q78" i="14"/>
  <c r="Q26" i="14"/>
  <c r="Q40" i="14"/>
  <c r="Q79" i="14"/>
  <c r="Q29" i="14"/>
  <c r="Q38" i="14"/>
  <c r="Q137" i="14"/>
  <c r="Q121" i="14"/>
  <c r="Q83" i="14"/>
  <c r="Q59" i="14"/>
  <c r="Q135" i="14"/>
  <c r="Q53" i="14"/>
  <c r="Q43" i="14"/>
  <c r="Q119" i="14"/>
  <c r="Q122" i="14"/>
  <c r="Q111" i="14"/>
  <c r="Q15" i="14"/>
  <c r="Q80" i="14"/>
  <c r="Q134" i="14"/>
  <c r="Q63" i="14"/>
  <c r="Q133" i="14"/>
  <c r="Q88" i="14"/>
  <c r="Q124" i="14"/>
  <c r="Q50" i="14"/>
  <c r="Q117" i="14"/>
  <c r="Q33" i="14"/>
  <c r="Q94" i="14"/>
  <c r="Q5" i="14"/>
  <c r="Q4" i="14"/>
  <c r="Q6" i="14"/>
  <c r="Q7" i="14"/>
  <c r="Q108" i="14"/>
  <c r="Q67" i="14"/>
  <c r="Q37" i="14"/>
  <c r="Q57" i="14"/>
  <c r="Q48" i="14"/>
  <c r="Q18" i="14"/>
  <c r="Q30" i="14"/>
  <c r="Q109" i="14"/>
  <c r="Q27" i="14"/>
  <c r="Q99" i="14"/>
  <c r="Q113" i="14"/>
  <c r="Q123" i="14"/>
  <c r="Q62" i="14"/>
  <c r="Q74" i="14"/>
  <c r="Q91" i="14"/>
  <c r="Q114" i="14"/>
  <c r="Q52" i="14"/>
  <c r="Q39" i="14"/>
  <c r="Q85" i="14"/>
  <c r="Q60" i="14"/>
  <c r="Q131" i="14"/>
  <c r="Q11" i="14"/>
  <c r="Q32" i="14"/>
  <c r="Q98" i="14"/>
  <c r="Q138" i="14"/>
  <c r="Q12" i="14"/>
  <c r="Q107" i="14"/>
  <c r="Q41" i="14"/>
  <c r="Q96" i="14"/>
  <c r="Q35" i="14"/>
  <c r="Q24" i="14"/>
  <c r="Q25" i="14"/>
  <c r="Q49" i="14"/>
  <c r="Q118" i="14"/>
  <c r="Q51" i="14"/>
  <c r="Q139" i="14"/>
  <c r="Q92" i="14"/>
  <c r="Q104" i="14"/>
  <c r="Q89" i="14"/>
  <c r="Q71" i="14"/>
  <c r="Q19" i="14"/>
  <c r="Q116" i="14"/>
  <c r="Q112" i="14"/>
  <c r="Q103" i="14"/>
  <c r="Q65" i="14"/>
  <c r="Q86" i="14"/>
  <c r="Q75" i="14"/>
  <c r="Q17" i="14"/>
  <c r="Q45" i="14"/>
  <c r="Q56" i="14"/>
  <c r="Q115" i="14"/>
  <c r="Q100" i="14"/>
  <c r="Q93" i="14"/>
  <c r="Q58" i="14"/>
  <c r="Q136" i="14"/>
  <c r="Q126" i="14"/>
  <c r="Q22" i="14"/>
  <c r="Q101" i="14"/>
  <c r="Q28" i="14"/>
  <c r="Q106" i="14"/>
  <c r="Q72" i="14"/>
  <c r="Q61" i="14"/>
  <c r="Q68" i="14"/>
  <c r="Q125" i="14"/>
  <c r="Q42" i="14"/>
  <c r="Q9" i="14"/>
  <c r="Q132" i="14"/>
  <c r="Q70" i="14"/>
  <c r="Q16" i="14"/>
  <c r="Q102" i="14"/>
  <c r="Q82" i="14"/>
  <c r="Q81" i="14"/>
  <c r="Q66" i="14"/>
  <c r="W106" i="14" l="1"/>
  <c r="X106" i="14"/>
  <c r="Y106" i="14"/>
  <c r="S106" i="14"/>
  <c r="U106" i="14"/>
  <c r="V106" i="14"/>
  <c r="T106" i="14"/>
  <c r="Y57" i="14"/>
  <c r="S57" i="14"/>
  <c r="T57" i="14"/>
  <c r="U57" i="14"/>
  <c r="V57" i="14"/>
  <c r="W57" i="14"/>
  <c r="X57" i="14"/>
  <c r="T28" i="14"/>
  <c r="U28" i="14"/>
  <c r="V28" i="14"/>
  <c r="W28" i="14"/>
  <c r="X28" i="14"/>
  <c r="Y28" i="14"/>
  <c r="S28" i="14"/>
  <c r="U112" i="14"/>
  <c r="V112" i="14"/>
  <c r="W112" i="14"/>
  <c r="X112" i="14"/>
  <c r="Y112" i="14"/>
  <c r="S112" i="14"/>
  <c r="T112" i="14"/>
  <c r="V113" i="14"/>
  <c r="W113" i="14"/>
  <c r="X113" i="14"/>
  <c r="Y113" i="14"/>
  <c r="T113" i="14"/>
  <c r="U113" i="14"/>
  <c r="S113" i="14"/>
  <c r="Y80" i="14"/>
  <c r="S80" i="14"/>
  <c r="U80" i="14"/>
  <c r="V80" i="14"/>
  <c r="T80" i="14"/>
  <c r="W80" i="14"/>
  <c r="X80" i="14"/>
  <c r="S26" i="14"/>
  <c r="T26" i="14"/>
  <c r="U26" i="14"/>
  <c r="V26" i="14"/>
  <c r="W26" i="14"/>
  <c r="X26" i="14"/>
  <c r="Y26" i="14"/>
  <c r="W31" i="14"/>
  <c r="X31" i="14"/>
  <c r="Y31" i="14"/>
  <c r="S31" i="14"/>
  <c r="T31" i="14"/>
  <c r="U31" i="14"/>
  <c r="V31" i="14"/>
  <c r="Y116" i="14"/>
  <c r="S116" i="14"/>
  <c r="T116" i="14"/>
  <c r="U116" i="14"/>
  <c r="W116" i="14"/>
  <c r="X116" i="14"/>
  <c r="V116" i="14"/>
  <c r="T12" i="14"/>
  <c r="U12" i="14"/>
  <c r="V12" i="14"/>
  <c r="W12" i="14"/>
  <c r="X12" i="14"/>
  <c r="Y12" i="14"/>
  <c r="S12" i="14"/>
  <c r="X99" i="14"/>
  <c r="Y99" i="14"/>
  <c r="S99" i="14"/>
  <c r="T99" i="14"/>
  <c r="U99" i="14"/>
  <c r="V99" i="14"/>
  <c r="W99" i="14"/>
  <c r="S67" i="14"/>
  <c r="T67" i="14"/>
  <c r="U67" i="14"/>
  <c r="V67" i="14"/>
  <c r="W67" i="14"/>
  <c r="X67" i="14"/>
  <c r="Y67" i="14"/>
  <c r="W15" i="14"/>
  <c r="X15" i="14"/>
  <c r="Y15" i="14"/>
  <c r="S15" i="14"/>
  <c r="T15" i="14"/>
  <c r="U15" i="14"/>
  <c r="V15" i="14"/>
  <c r="T83" i="14"/>
  <c r="U83" i="14"/>
  <c r="V83" i="14"/>
  <c r="X83" i="14"/>
  <c r="Y83" i="14"/>
  <c r="S83" i="14"/>
  <c r="W83" i="14"/>
  <c r="V78" i="14"/>
  <c r="W78" i="14"/>
  <c r="X78" i="14"/>
  <c r="Y78" i="14"/>
  <c r="S78" i="14"/>
  <c r="T78" i="14"/>
  <c r="U78" i="14"/>
  <c r="Y73" i="14"/>
  <c r="S73" i="14"/>
  <c r="T73" i="14"/>
  <c r="U73" i="14"/>
  <c r="V73" i="14"/>
  <c r="W73" i="14"/>
  <c r="X73" i="14"/>
  <c r="U84" i="14"/>
  <c r="V84" i="14"/>
  <c r="W84" i="14"/>
  <c r="Y84" i="14"/>
  <c r="X84" i="14"/>
  <c r="S84" i="14"/>
  <c r="T84" i="14"/>
  <c r="W55" i="14"/>
  <c r="X55" i="14"/>
  <c r="Y55" i="14"/>
  <c r="S55" i="14"/>
  <c r="T55" i="14"/>
  <c r="U55" i="14"/>
  <c r="V55" i="14"/>
  <c r="S66" i="14"/>
  <c r="T66" i="14"/>
  <c r="U66" i="14"/>
  <c r="V66" i="14"/>
  <c r="W66" i="14"/>
  <c r="X66" i="14"/>
  <c r="Y66" i="14"/>
  <c r="S42" i="14"/>
  <c r="T42" i="14"/>
  <c r="U42" i="14"/>
  <c r="V42" i="14"/>
  <c r="W42" i="14"/>
  <c r="X42" i="14"/>
  <c r="Y42" i="14"/>
  <c r="V22" i="14"/>
  <c r="W22" i="14"/>
  <c r="X22" i="14"/>
  <c r="Y22" i="14"/>
  <c r="S22" i="14"/>
  <c r="T22" i="14"/>
  <c r="U22" i="14"/>
  <c r="U45" i="14"/>
  <c r="V45" i="14"/>
  <c r="W45" i="14"/>
  <c r="X45" i="14"/>
  <c r="Y45" i="14"/>
  <c r="S45" i="14"/>
  <c r="T45" i="14"/>
  <c r="S19" i="14"/>
  <c r="T19" i="14"/>
  <c r="U19" i="14"/>
  <c r="V19" i="14"/>
  <c r="W19" i="14"/>
  <c r="X19" i="14"/>
  <c r="Y19" i="14"/>
  <c r="Y49" i="14"/>
  <c r="S49" i="14"/>
  <c r="T49" i="14"/>
  <c r="U49" i="14"/>
  <c r="V49" i="14"/>
  <c r="W49" i="14"/>
  <c r="X49" i="14"/>
  <c r="W138" i="14"/>
  <c r="X138" i="14"/>
  <c r="Y138" i="14"/>
  <c r="S138" i="14"/>
  <c r="U138" i="14"/>
  <c r="V138" i="14"/>
  <c r="T138" i="14"/>
  <c r="T52" i="14"/>
  <c r="U52" i="14"/>
  <c r="V52" i="14"/>
  <c r="W52" i="14"/>
  <c r="X52" i="14"/>
  <c r="Y52" i="14"/>
  <c r="S52" i="14"/>
  <c r="S27" i="14"/>
  <c r="T27" i="14"/>
  <c r="U27" i="14"/>
  <c r="V27" i="14"/>
  <c r="W27" i="14"/>
  <c r="X27" i="14"/>
  <c r="Y27" i="14"/>
  <c r="Y108" i="14"/>
  <c r="S108" i="14"/>
  <c r="T108" i="14"/>
  <c r="U108" i="14"/>
  <c r="W108" i="14"/>
  <c r="X108" i="14"/>
  <c r="V108" i="14"/>
  <c r="S50" i="14"/>
  <c r="T50" i="14"/>
  <c r="U50" i="14"/>
  <c r="V50" i="14"/>
  <c r="W50" i="14"/>
  <c r="X50" i="14"/>
  <c r="Y50" i="14"/>
  <c r="T111" i="14"/>
  <c r="U111" i="14"/>
  <c r="V111" i="14"/>
  <c r="W111" i="14"/>
  <c r="X111" i="14"/>
  <c r="S111" i="14"/>
  <c r="Y111" i="14"/>
  <c r="V121" i="14"/>
  <c r="W121" i="14"/>
  <c r="X121" i="14"/>
  <c r="Y121" i="14"/>
  <c r="T121" i="14"/>
  <c r="U121" i="14"/>
  <c r="S121" i="14"/>
  <c r="T44" i="14"/>
  <c r="U44" i="14"/>
  <c r="V44" i="14"/>
  <c r="W44" i="14"/>
  <c r="X44" i="14"/>
  <c r="Y44" i="14"/>
  <c r="S44" i="14"/>
  <c r="V129" i="14"/>
  <c r="W129" i="14"/>
  <c r="X129" i="14"/>
  <c r="Y129" i="14"/>
  <c r="T129" i="14"/>
  <c r="U129" i="14"/>
  <c r="S129" i="14"/>
  <c r="T76" i="14"/>
  <c r="U76" i="14"/>
  <c r="V76" i="14"/>
  <c r="W76" i="14"/>
  <c r="X76" i="14"/>
  <c r="Y76" i="14"/>
  <c r="S76" i="14"/>
  <c r="U13" i="14"/>
  <c r="V13" i="14"/>
  <c r="W13" i="14"/>
  <c r="X13" i="14"/>
  <c r="Y13" i="14"/>
  <c r="S13" i="14"/>
  <c r="T13" i="14"/>
  <c r="V70" i="14"/>
  <c r="W70" i="14"/>
  <c r="X70" i="14"/>
  <c r="Y70" i="14"/>
  <c r="S70" i="14"/>
  <c r="T70" i="14"/>
  <c r="U70" i="14"/>
  <c r="X139" i="14"/>
  <c r="Y139" i="14"/>
  <c r="S139" i="14"/>
  <c r="T139" i="14"/>
  <c r="V139" i="14"/>
  <c r="W139" i="14"/>
  <c r="U139" i="14"/>
  <c r="X107" i="14"/>
  <c r="Y107" i="14"/>
  <c r="S107" i="14"/>
  <c r="T107" i="14"/>
  <c r="V107" i="14"/>
  <c r="W107" i="14"/>
  <c r="U107" i="14"/>
  <c r="W23" i="14"/>
  <c r="X23" i="14"/>
  <c r="Y23" i="14"/>
  <c r="S23" i="14"/>
  <c r="T23" i="14"/>
  <c r="U23" i="14"/>
  <c r="V23" i="14"/>
  <c r="Y9" i="14"/>
  <c r="S9" i="14"/>
  <c r="T9" i="14"/>
  <c r="U9" i="14"/>
  <c r="V9" i="14"/>
  <c r="W9" i="14"/>
  <c r="X9" i="14"/>
  <c r="W39" i="14"/>
  <c r="X39" i="14"/>
  <c r="Y39" i="14"/>
  <c r="S39" i="14"/>
  <c r="T39" i="14"/>
  <c r="U39" i="14"/>
  <c r="V39" i="14"/>
  <c r="S81" i="14"/>
  <c r="T81" i="14"/>
  <c r="V81" i="14"/>
  <c r="W81" i="14"/>
  <c r="X81" i="14"/>
  <c r="Y81" i="14"/>
  <c r="U81" i="14"/>
  <c r="Y17" i="14"/>
  <c r="S17" i="14"/>
  <c r="T17" i="14"/>
  <c r="U17" i="14"/>
  <c r="V17" i="14"/>
  <c r="W17" i="14"/>
  <c r="X17" i="14"/>
  <c r="Y25" i="14"/>
  <c r="S25" i="14"/>
  <c r="T25" i="14"/>
  <c r="U25" i="14"/>
  <c r="V25" i="14"/>
  <c r="W25" i="14"/>
  <c r="X25" i="14"/>
  <c r="W114" i="14"/>
  <c r="X114" i="14"/>
  <c r="Y114" i="14"/>
  <c r="S114" i="14"/>
  <c r="U114" i="14"/>
  <c r="V114" i="14"/>
  <c r="T114" i="14"/>
  <c r="S109" i="14"/>
  <c r="T109" i="14"/>
  <c r="U109" i="14"/>
  <c r="V109" i="14"/>
  <c r="X109" i="14"/>
  <c r="Y109" i="14"/>
  <c r="W109" i="14"/>
  <c r="W7" i="14"/>
  <c r="X7" i="14"/>
  <c r="Y7" i="14"/>
  <c r="S7" i="14"/>
  <c r="T7" i="14"/>
  <c r="U7" i="14"/>
  <c r="V7" i="14"/>
  <c r="Y124" i="14"/>
  <c r="S124" i="14"/>
  <c r="T124" i="14"/>
  <c r="U124" i="14"/>
  <c r="W124" i="14"/>
  <c r="X124" i="14"/>
  <c r="V124" i="14"/>
  <c r="W122" i="14"/>
  <c r="X122" i="14"/>
  <c r="Y122" i="14"/>
  <c r="S122" i="14"/>
  <c r="U122" i="14"/>
  <c r="V122" i="14"/>
  <c r="T122" i="14"/>
  <c r="V137" i="14"/>
  <c r="W137" i="14"/>
  <c r="X137" i="14"/>
  <c r="Y137" i="14"/>
  <c r="T137" i="14"/>
  <c r="U137" i="14"/>
  <c r="S137" i="14"/>
  <c r="U120" i="14"/>
  <c r="V120" i="14"/>
  <c r="W120" i="14"/>
  <c r="X120" i="14"/>
  <c r="Y120" i="14"/>
  <c r="S120" i="14"/>
  <c r="T120" i="14"/>
  <c r="V105" i="14"/>
  <c r="W105" i="14"/>
  <c r="X105" i="14"/>
  <c r="Y105" i="14"/>
  <c r="T105" i="14"/>
  <c r="U105" i="14"/>
  <c r="S105" i="14"/>
  <c r="T20" i="14"/>
  <c r="U20" i="14"/>
  <c r="V20" i="14"/>
  <c r="W20" i="14"/>
  <c r="X20" i="14"/>
  <c r="Y20" i="14"/>
  <c r="S20" i="14"/>
  <c r="S34" i="14"/>
  <c r="T34" i="14"/>
  <c r="U34" i="14"/>
  <c r="V34" i="14"/>
  <c r="W34" i="14"/>
  <c r="X34" i="14"/>
  <c r="Y34" i="14"/>
  <c r="T60" i="14"/>
  <c r="U60" i="14"/>
  <c r="V60" i="14"/>
  <c r="W60" i="14"/>
  <c r="X60" i="14"/>
  <c r="Y60" i="14"/>
  <c r="S60" i="14"/>
  <c r="V85" i="14"/>
  <c r="W85" i="14"/>
  <c r="X85" i="14"/>
  <c r="S85" i="14"/>
  <c r="T85" i="14"/>
  <c r="U85" i="14"/>
  <c r="Y85" i="14"/>
  <c r="V46" i="14"/>
  <c r="W46" i="14"/>
  <c r="X46" i="14"/>
  <c r="Y46" i="14"/>
  <c r="S46" i="14"/>
  <c r="T46" i="14"/>
  <c r="U46" i="14"/>
  <c r="X56" i="14"/>
  <c r="Y56" i="14"/>
  <c r="S56" i="14"/>
  <c r="T56" i="14"/>
  <c r="U56" i="14"/>
  <c r="V56" i="14"/>
  <c r="W56" i="14"/>
  <c r="S117" i="14"/>
  <c r="T117" i="14"/>
  <c r="U117" i="14"/>
  <c r="V117" i="14"/>
  <c r="X117" i="14"/>
  <c r="Y117" i="14"/>
  <c r="W117" i="14"/>
  <c r="S125" i="14"/>
  <c r="T125" i="14"/>
  <c r="U125" i="14"/>
  <c r="V125" i="14"/>
  <c r="X125" i="14"/>
  <c r="Y125" i="14"/>
  <c r="W125" i="14"/>
  <c r="S126" i="14"/>
  <c r="T126" i="14"/>
  <c r="U126" i="14"/>
  <c r="V126" i="14"/>
  <c r="W126" i="14"/>
  <c r="Y126" i="14"/>
  <c r="X126" i="14"/>
  <c r="W71" i="14"/>
  <c r="X71" i="14"/>
  <c r="Y71" i="14"/>
  <c r="S71" i="14"/>
  <c r="T71" i="14"/>
  <c r="U71" i="14"/>
  <c r="V71" i="14"/>
  <c r="T98" i="14"/>
  <c r="X98" i="14"/>
  <c r="V98" i="14"/>
  <c r="W98" i="14"/>
  <c r="Y98" i="14"/>
  <c r="S98" i="14"/>
  <c r="U98" i="14"/>
  <c r="S82" i="14"/>
  <c r="T82" i="14"/>
  <c r="U82" i="14"/>
  <c r="W82" i="14"/>
  <c r="X82" i="14"/>
  <c r="V82" i="14"/>
  <c r="Y82" i="14"/>
  <c r="T68" i="14"/>
  <c r="U68" i="14"/>
  <c r="V68" i="14"/>
  <c r="W68" i="14"/>
  <c r="X68" i="14"/>
  <c r="Y68" i="14"/>
  <c r="S68" i="14"/>
  <c r="U136" i="14"/>
  <c r="V136" i="14"/>
  <c r="W136" i="14"/>
  <c r="X136" i="14"/>
  <c r="Y136" i="14"/>
  <c r="S136" i="14"/>
  <c r="T136" i="14"/>
  <c r="S75" i="14"/>
  <c r="T75" i="14"/>
  <c r="U75" i="14"/>
  <c r="V75" i="14"/>
  <c r="W75" i="14"/>
  <c r="X75" i="14"/>
  <c r="Y75" i="14"/>
  <c r="S89" i="14"/>
  <c r="T89" i="14"/>
  <c r="V89" i="14"/>
  <c r="W89" i="14"/>
  <c r="U89" i="14"/>
  <c r="X89" i="14"/>
  <c r="Y89" i="14"/>
  <c r="X24" i="14"/>
  <c r="Y24" i="14"/>
  <c r="S24" i="14"/>
  <c r="T24" i="14"/>
  <c r="U24" i="14"/>
  <c r="V24" i="14"/>
  <c r="W24" i="14"/>
  <c r="X32" i="14"/>
  <c r="Y32" i="14"/>
  <c r="S32" i="14"/>
  <c r="T32" i="14"/>
  <c r="U32" i="14"/>
  <c r="V32" i="14"/>
  <c r="W32" i="14"/>
  <c r="T91" i="14"/>
  <c r="U91" i="14"/>
  <c r="V91" i="14"/>
  <c r="X91" i="14"/>
  <c r="Y91" i="14"/>
  <c r="S91" i="14"/>
  <c r="W91" i="14"/>
  <c r="V30" i="14"/>
  <c r="W30" i="14"/>
  <c r="X30" i="14"/>
  <c r="Y30" i="14"/>
  <c r="S30" i="14"/>
  <c r="T30" i="14"/>
  <c r="U30" i="14"/>
  <c r="V6" i="14"/>
  <c r="W6" i="14"/>
  <c r="X6" i="14"/>
  <c r="Y6" i="14"/>
  <c r="S6" i="14"/>
  <c r="T6" i="14"/>
  <c r="U6" i="14"/>
  <c r="Y88" i="14"/>
  <c r="S88" i="14"/>
  <c r="U88" i="14"/>
  <c r="V88" i="14"/>
  <c r="T88" i="14"/>
  <c r="W88" i="14"/>
  <c r="X88" i="14"/>
  <c r="T119" i="14"/>
  <c r="U119" i="14"/>
  <c r="V119" i="14"/>
  <c r="W119" i="14"/>
  <c r="X119" i="14"/>
  <c r="S119" i="14"/>
  <c r="Y119" i="14"/>
  <c r="V38" i="14"/>
  <c r="W38" i="14"/>
  <c r="X38" i="14"/>
  <c r="Y38" i="14"/>
  <c r="S38" i="14"/>
  <c r="T38" i="14"/>
  <c r="U38" i="14"/>
  <c r="V54" i="14"/>
  <c r="W54" i="14"/>
  <c r="X54" i="14"/>
  <c r="Y54" i="14"/>
  <c r="S54" i="14"/>
  <c r="T54" i="14"/>
  <c r="U54" i="14"/>
  <c r="U128" i="14"/>
  <c r="V128" i="14"/>
  <c r="W128" i="14"/>
  <c r="X128" i="14"/>
  <c r="Y128" i="14"/>
  <c r="S128" i="14"/>
  <c r="T128" i="14"/>
  <c r="S110" i="14"/>
  <c r="T110" i="14"/>
  <c r="U110" i="14"/>
  <c r="V110" i="14"/>
  <c r="W110" i="14"/>
  <c r="Y110" i="14"/>
  <c r="X110" i="14"/>
  <c r="U77" i="14"/>
  <c r="V77" i="14"/>
  <c r="W77" i="14"/>
  <c r="X77" i="14"/>
  <c r="Y77" i="14"/>
  <c r="S77" i="14"/>
  <c r="T77" i="14"/>
  <c r="Y41" i="14"/>
  <c r="S41" i="14"/>
  <c r="T41" i="14"/>
  <c r="U41" i="14"/>
  <c r="V41" i="14"/>
  <c r="W41" i="14"/>
  <c r="X41" i="14"/>
  <c r="X115" i="14"/>
  <c r="Y115" i="14"/>
  <c r="S115" i="14"/>
  <c r="T115" i="14"/>
  <c r="V115" i="14"/>
  <c r="W115" i="14"/>
  <c r="U115" i="14"/>
  <c r="Y33" i="14"/>
  <c r="S33" i="14"/>
  <c r="T33" i="14"/>
  <c r="U33" i="14"/>
  <c r="V33" i="14"/>
  <c r="W33" i="14"/>
  <c r="X33" i="14"/>
  <c r="W86" i="14"/>
  <c r="X86" i="14"/>
  <c r="Y86" i="14"/>
  <c r="S86" i="14"/>
  <c r="T86" i="14"/>
  <c r="U86" i="14"/>
  <c r="V86" i="14"/>
  <c r="Y100" i="14"/>
  <c r="S100" i="14"/>
  <c r="T100" i="14"/>
  <c r="U100" i="14"/>
  <c r="W100" i="14"/>
  <c r="X100" i="14"/>
  <c r="V100" i="14"/>
  <c r="X123" i="14"/>
  <c r="Y123" i="14"/>
  <c r="S123" i="14"/>
  <c r="T123" i="14"/>
  <c r="V123" i="14"/>
  <c r="W123" i="14"/>
  <c r="U123" i="14"/>
  <c r="Y132" i="14"/>
  <c r="S132" i="14"/>
  <c r="T132" i="14"/>
  <c r="U132" i="14"/>
  <c r="W132" i="14"/>
  <c r="X132" i="14"/>
  <c r="V132" i="14"/>
  <c r="S51" i="14"/>
  <c r="T51" i="14"/>
  <c r="U51" i="14"/>
  <c r="V51" i="14"/>
  <c r="W51" i="14"/>
  <c r="X51" i="14"/>
  <c r="Y51" i="14"/>
  <c r="U37" i="14"/>
  <c r="V37" i="14"/>
  <c r="W37" i="14"/>
  <c r="X37" i="14"/>
  <c r="Y37" i="14"/>
  <c r="S37" i="14"/>
  <c r="T37" i="14"/>
  <c r="S59" i="14"/>
  <c r="T59" i="14"/>
  <c r="U59" i="14"/>
  <c r="V59" i="14"/>
  <c r="W59" i="14"/>
  <c r="X59" i="14"/>
  <c r="Y59" i="14"/>
  <c r="X87" i="14"/>
  <c r="Y87" i="14"/>
  <c r="T87" i="14"/>
  <c r="U87" i="14"/>
  <c r="W87" i="14"/>
  <c r="S87" i="14"/>
  <c r="V87" i="14"/>
  <c r="S101" i="14"/>
  <c r="T101" i="14"/>
  <c r="U101" i="14"/>
  <c r="V101" i="14"/>
  <c r="X101" i="14"/>
  <c r="Y101" i="14"/>
  <c r="W101" i="14"/>
  <c r="S118" i="14"/>
  <c r="T118" i="14"/>
  <c r="U118" i="14"/>
  <c r="V118" i="14"/>
  <c r="W118" i="14"/>
  <c r="Y118" i="14"/>
  <c r="X118" i="14"/>
  <c r="S102" i="14"/>
  <c r="T102" i="14"/>
  <c r="U102" i="14"/>
  <c r="V102" i="14"/>
  <c r="W102" i="14"/>
  <c r="Y102" i="14"/>
  <c r="X102" i="14"/>
  <c r="U61" i="14"/>
  <c r="V61" i="14"/>
  <c r="W61" i="14"/>
  <c r="X61" i="14"/>
  <c r="Y61" i="14"/>
  <c r="S61" i="14"/>
  <c r="T61" i="14"/>
  <c r="S58" i="14"/>
  <c r="T58" i="14"/>
  <c r="U58" i="14"/>
  <c r="V58" i="14"/>
  <c r="W58" i="14"/>
  <c r="X58" i="14"/>
  <c r="Y58" i="14"/>
  <c r="U104" i="14"/>
  <c r="V104" i="14"/>
  <c r="W104" i="14"/>
  <c r="X104" i="14"/>
  <c r="Y104" i="14"/>
  <c r="S104" i="14"/>
  <c r="T104" i="14"/>
  <c r="S35" i="14"/>
  <c r="T35" i="14"/>
  <c r="U35" i="14"/>
  <c r="V35" i="14"/>
  <c r="W35" i="14"/>
  <c r="X35" i="14"/>
  <c r="Y35" i="14"/>
  <c r="S11" i="14"/>
  <c r="T11" i="14"/>
  <c r="U11" i="14"/>
  <c r="V11" i="14"/>
  <c r="W11" i="14"/>
  <c r="X11" i="14"/>
  <c r="Y11" i="14"/>
  <c r="S74" i="14"/>
  <c r="T74" i="14"/>
  <c r="U74" i="14"/>
  <c r="V74" i="14"/>
  <c r="W74" i="14"/>
  <c r="X74" i="14"/>
  <c r="Y74" i="14"/>
  <c r="S18" i="14"/>
  <c r="T18" i="14"/>
  <c r="U18" i="14"/>
  <c r="V18" i="14"/>
  <c r="W18" i="14"/>
  <c r="X18" i="14"/>
  <c r="Y18" i="14"/>
  <c r="T4" i="14"/>
  <c r="U4" i="14"/>
  <c r="V4" i="14"/>
  <c r="W4" i="14"/>
  <c r="X4" i="14"/>
  <c r="Y4" i="14"/>
  <c r="S4" i="14"/>
  <c r="S133" i="14"/>
  <c r="T133" i="14"/>
  <c r="U133" i="14"/>
  <c r="V133" i="14"/>
  <c r="X133" i="14"/>
  <c r="Y133" i="14"/>
  <c r="W133" i="14"/>
  <c r="S43" i="14"/>
  <c r="T43" i="14"/>
  <c r="U43" i="14"/>
  <c r="V43" i="14"/>
  <c r="W43" i="14"/>
  <c r="X43" i="14"/>
  <c r="Y43" i="14"/>
  <c r="U29" i="14"/>
  <c r="V29" i="14"/>
  <c r="W29" i="14"/>
  <c r="X29" i="14"/>
  <c r="Y29" i="14"/>
  <c r="S29" i="14"/>
  <c r="T29" i="14"/>
  <c r="T36" i="14"/>
  <c r="U36" i="14"/>
  <c r="V36" i="14"/>
  <c r="W36" i="14"/>
  <c r="X36" i="14"/>
  <c r="Y36" i="14"/>
  <c r="S36" i="14"/>
  <c r="U21" i="14"/>
  <c r="V21" i="14"/>
  <c r="W21" i="14"/>
  <c r="X21" i="14"/>
  <c r="Y21" i="14"/>
  <c r="S21" i="14"/>
  <c r="T21" i="14"/>
  <c r="X95" i="14"/>
  <c r="Y95" i="14"/>
  <c r="T95" i="14"/>
  <c r="U95" i="14"/>
  <c r="S95" i="14"/>
  <c r="V95" i="14"/>
  <c r="W95" i="14"/>
  <c r="X64" i="14"/>
  <c r="Y64" i="14"/>
  <c r="S64" i="14"/>
  <c r="T64" i="14"/>
  <c r="U64" i="14"/>
  <c r="V64" i="14"/>
  <c r="W64" i="14"/>
  <c r="X16" i="14"/>
  <c r="Y16" i="14"/>
  <c r="S16" i="14"/>
  <c r="T16" i="14"/>
  <c r="U16" i="14"/>
  <c r="V16" i="14"/>
  <c r="W16" i="14"/>
  <c r="X72" i="14"/>
  <c r="Y72" i="14"/>
  <c r="S72" i="14"/>
  <c r="T72" i="14"/>
  <c r="U72" i="14"/>
  <c r="V72" i="14"/>
  <c r="W72" i="14"/>
  <c r="V93" i="14"/>
  <c r="W93" i="14"/>
  <c r="X93" i="14"/>
  <c r="S93" i="14"/>
  <c r="Y93" i="14"/>
  <c r="T93" i="14"/>
  <c r="U93" i="14"/>
  <c r="Y65" i="14"/>
  <c r="S65" i="14"/>
  <c r="T65" i="14"/>
  <c r="U65" i="14"/>
  <c r="V65" i="14"/>
  <c r="W65" i="14"/>
  <c r="X65" i="14"/>
  <c r="U92" i="14"/>
  <c r="V92" i="14"/>
  <c r="W92" i="14"/>
  <c r="Y92" i="14"/>
  <c r="S92" i="14"/>
  <c r="T92" i="14"/>
  <c r="X92" i="14"/>
  <c r="S96" i="14"/>
  <c r="U96" i="14"/>
  <c r="V96" i="14"/>
  <c r="X96" i="14"/>
  <c r="Y96" i="14"/>
  <c r="T96" i="14"/>
  <c r="W96" i="14"/>
  <c r="X131" i="14"/>
  <c r="Y131" i="14"/>
  <c r="S131" i="14"/>
  <c r="T131" i="14"/>
  <c r="V131" i="14"/>
  <c r="W131" i="14"/>
  <c r="U131" i="14"/>
  <c r="V62" i="14"/>
  <c r="W62" i="14"/>
  <c r="X62" i="14"/>
  <c r="Y62" i="14"/>
  <c r="S62" i="14"/>
  <c r="T62" i="14"/>
  <c r="U62" i="14"/>
  <c r="X48" i="14"/>
  <c r="Y48" i="14"/>
  <c r="S48" i="14"/>
  <c r="T48" i="14"/>
  <c r="U48" i="14"/>
  <c r="V48" i="14"/>
  <c r="W48" i="14"/>
  <c r="U5" i="14"/>
  <c r="V5" i="14"/>
  <c r="W5" i="14"/>
  <c r="X5" i="14"/>
  <c r="Y5" i="14"/>
  <c r="S5" i="14"/>
  <c r="T5" i="14"/>
  <c r="W63" i="14"/>
  <c r="X63" i="14"/>
  <c r="Y63" i="14"/>
  <c r="S63" i="14"/>
  <c r="T63" i="14"/>
  <c r="U63" i="14"/>
  <c r="V63" i="14"/>
  <c r="U53" i="14"/>
  <c r="V53" i="14"/>
  <c r="W53" i="14"/>
  <c r="X53" i="14"/>
  <c r="Y53" i="14"/>
  <c r="S53" i="14"/>
  <c r="T53" i="14"/>
  <c r="W79" i="14"/>
  <c r="X79" i="14"/>
  <c r="Y79" i="14"/>
  <c r="S79" i="14"/>
  <c r="T79" i="14"/>
  <c r="U79" i="14"/>
  <c r="V79" i="14"/>
  <c r="X8" i="14"/>
  <c r="Y8" i="14"/>
  <c r="S8" i="14"/>
  <c r="T8" i="14"/>
  <c r="U8" i="14"/>
  <c r="V8" i="14"/>
  <c r="W8" i="14"/>
  <c r="S90" i="14"/>
  <c r="T90" i="14"/>
  <c r="U90" i="14"/>
  <c r="W90" i="14"/>
  <c r="X90" i="14"/>
  <c r="Y90" i="14"/>
  <c r="V90" i="14"/>
  <c r="V14" i="14"/>
  <c r="W14" i="14"/>
  <c r="X14" i="14"/>
  <c r="Y14" i="14"/>
  <c r="S14" i="14"/>
  <c r="T14" i="14"/>
  <c r="U14" i="14"/>
  <c r="S10" i="14"/>
  <c r="T10" i="14"/>
  <c r="U10" i="14"/>
  <c r="V10" i="14"/>
  <c r="W10" i="14"/>
  <c r="X10" i="14"/>
  <c r="Y10" i="14"/>
  <c r="T103" i="14"/>
  <c r="U103" i="14"/>
  <c r="V103" i="14"/>
  <c r="W103" i="14"/>
  <c r="X103" i="14"/>
  <c r="S103" i="14"/>
  <c r="Y103" i="14"/>
  <c r="W94" i="14"/>
  <c r="X94" i="14"/>
  <c r="Y94" i="14"/>
  <c r="S94" i="14"/>
  <c r="T94" i="14"/>
  <c r="U94" i="14"/>
  <c r="V94" i="14"/>
  <c r="S134" i="14"/>
  <c r="T134" i="14"/>
  <c r="U134" i="14"/>
  <c r="V134" i="14"/>
  <c r="W134" i="14"/>
  <c r="Y134" i="14"/>
  <c r="X134" i="14"/>
  <c r="T135" i="14"/>
  <c r="U135" i="14"/>
  <c r="V135" i="14"/>
  <c r="W135" i="14"/>
  <c r="X135" i="14"/>
  <c r="S135" i="14"/>
  <c r="Y135" i="14"/>
  <c r="X40" i="14"/>
  <c r="Y40" i="14"/>
  <c r="S40" i="14"/>
  <c r="T40" i="14"/>
  <c r="U40" i="14"/>
  <c r="V40" i="14"/>
  <c r="W40" i="14"/>
  <c r="S97" i="14"/>
  <c r="T97" i="14"/>
  <c r="W97" i="14"/>
  <c r="U97" i="14"/>
  <c r="V97" i="14"/>
  <c r="X97" i="14"/>
  <c r="Y97" i="14"/>
  <c r="U69" i="14"/>
  <c r="V69" i="14"/>
  <c r="W69" i="14"/>
  <c r="X69" i="14"/>
  <c r="Y69" i="14"/>
  <c r="S69" i="14"/>
  <c r="T69" i="14"/>
  <c r="T127" i="14"/>
  <c r="U127" i="14"/>
  <c r="V127" i="14"/>
  <c r="W127" i="14"/>
  <c r="X127" i="14"/>
  <c r="S127" i="14"/>
  <c r="Y127" i="14"/>
  <c r="W47" i="14"/>
  <c r="X47" i="14"/>
  <c r="Y47" i="14"/>
  <c r="S47" i="14"/>
  <c r="T47" i="14"/>
  <c r="U47" i="14"/>
  <c r="V47" i="14"/>
  <c r="R106" i="14"/>
  <c r="R115" i="14"/>
  <c r="R127" i="14"/>
  <c r="R114" i="14"/>
  <c r="R138" i="14"/>
  <c r="R87" i="14"/>
  <c r="R116" i="14"/>
  <c r="R58" i="14"/>
  <c r="R77" i="14"/>
  <c r="R133" i="14"/>
  <c r="R34" i="14"/>
  <c r="R80" i="14"/>
  <c r="R131" i="14"/>
  <c r="R40" i="14"/>
  <c r="R134" i="14"/>
  <c r="R59" i="14"/>
  <c r="R27" i="14"/>
  <c r="R111" i="14"/>
  <c r="R63" i="14"/>
  <c r="R35" i="14"/>
  <c r="R96" i="14"/>
  <c r="R12" i="14"/>
  <c r="R105" i="14"/>
  <c r="R43" i="14"/>
  <c r="R83" i="14"/>
  <c r="R99" i="14"/>
  <c r="R4" i="14"/>
  <c r="R7" i="14"/>
  <c r="R56" i="14"/>
  <c r="R62" i="14"/>
  <c r="R108" i="14"/>
  <c r="R28" i="14"/>
  <c r="R10" i="14"/>
  <c r="R52" i="14"/>
  <c r="R107" i="14"/>
  <c r="R55" i="14"/>
  <c r="R129" i="14"/>
  <c r="R29" i="14"/>
  <c r="R69" i="14"/>
  <c r="R38" i="14"/>
  <c r="R32" i="14"/>
  <c r="R123" i="14"/>
  <c r="R130" i="14"/>
  <c r="R110" i="14"/>
  <c r="R122" i="14"/>
  <c r="R104" i="14"/>
  <c r="R44" i="14"/>
  <c r="R132" i="14"/>
  <c r="R68" i="14"/>
  <c r="R81" i="14"/>
  <c r="R82" i="14"/>
  <c r="R31" i="14"/>
  <c r="R79" i="14"/>
  <c r="R13" i="14"/>
  <c r="R73" i="14"/>
  <c r="R61" i="14"/>
  <c r="R8" i="14"/>
  <c r="R19" i="14"/>
  <c r="R76" i="14"/>
  <c r="R135" i="14"/>
  <c r="R85" i="14"/>
  <c r="R93" i="14"/>
  <c r="R11" i="14"/>
  <c r="R88" i="14"/>
  <c r="R103" i="14"/>
  <c r="R24" i="14"/>
  <c r="R125" i="14"/>
  <c r="R98" i="14"/>
  <c r="R139" i="14"/>
  <c r="R126" i="14"/>
  <c r="R26" i="14"/>
  <c r="R64" i="14"/>
  <c r="R5" i="14"/>
  <c r="R50" i="14"/>
  <c r="R6" i="14"/>
  <c r="R14" i="14"/>
  <c r="R16" i="14"/>
  <c r="R25" i="14"/>
  <c r="R97" i="14"/>
  <c r="R137" i="14"/>
  <c r="R47" i="14"/>
  <c r="R118" i="14"/>
  <c r="R71" i="14"/>
  <c r="R17" i="14"/>
  <c r="R112" i="14"/>
  <c r="R36" i="14"/>
  <c r="R39" i="14"/>
  <c r="R57" i="14"/>
  <c r="R100" i="14"/>
  <c r="R60" i="14"/>
  <c r="R18" i="14"/>
  <c r="R94" i="14"/>
  <c r="R51" i="14"/>
  <c r="R22" i="14"/>
  <c r="R95" i="14"/>
  <c r="R42" i="14"/>
  <c r="R109" i="14"/>
  <c r="R119" i="14"/>
  <c r="R21" i="14"/>
  <c r="R136" i="14"/>
  <c r="R30" i="14"/>
  <c r="R48" i="14"/>
  <c r="R128" i="14"/>
  <c r="R15" i="14"/>
  <c r="R124" i="14"/>
  <c r="R117" i="14"/>
  <c r="R89" i="14"/>
  <c r="R41" i="14"/>
  <c r="R101" i="14"/>
  <c r="R84" i="14"/>
  <c r="R66" i="14"/>
  <c r="R54" i="14"/>
  <c r="R53" i="14"/>
  <c r="R91" i="14"/>
  <c r="R92" i="14"/>
  <c r="R65" i="14"/>
  <c r="R78" i="14"/>
  <c r="R74" i="14"/>
  <c r="R20" i="14"/>
  <c r="R86" i="14"/>
  <c r="R49" i="14"/>
  <c r="R102" i="14"/>
  <c r="R75" i="14"/>
  <c r="R120" i="14"/>
  <c r="R46" i="14"/>
  <c r="R70" i="14"/>
  <c r="R121" i="14"/>
  <c r="R90" i="14"/>
  <c r="R9" i="14"/>
  <c r="R113" i="14"/>
  <c r="R33" i="14"/>
  <c r="R23" i="14"/>
  <c r="R45" i="14"/>
  <c r="R37" i="14"/>
  <c r="R67" i="14"/>
  <c r="R72" i="14"/>
  <c r="S140" i="14" l="1"/>
  <c r="B8" i="15" s="1"/>
  <c r="U140" i="14"/>
  <c r="B6" i="15" s="1"/>
  <c r="W140" i="14"/>
  <c r="B4" i="15" s="1"/>
  <c r="V140" i="14"/>
  <c r="B5" i="15" s="1"/>
  <c r="Y140" i="14"/>
  <c r="B2" i="15" s="1"/>
  <c r="T140" i="14"/>
  <c r="B7" i="15" s="1"/>
  <c r="X140" i="14"/>
  <c r="B3" i="15" s="1"/>
  <c r="R140" i="14"/>
  <c r="B9" i="15" s="1"/>
  <c r="C9" i="15" l="1"/>
  <c r="C3" i="15"/>
  <c r="C5" i="15"/>
  <c r="C6" i="15"/>
  <c r="C7" i="15"/>
  <c r="C8" i="15"/>
  <c r="C4" i="15"/>
</calcChain>
</file>

<file path=xl/sharedStrings.xml><?xml version="1.0" encoding="utf-8"?>
<sst xmlns="http://schemas.openxmlformats.org/spreadsheetml/2006/main" count="1116" uniqueCount="288">
  <si>
    <t>1 </t>
  </si>
  <si>
    <t>SCP 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</si>
  <si>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</si>
  <si>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</si>
  <si>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</si>
  <si>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</si>
  <si>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</si>
  <si>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</si>
  <si>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</si>
  <si>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</si>
  <si>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</si>
  <si>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</si>
  <si>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</si>
  <si>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</si>
  <si>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</si>
  <si>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</si>
  <si>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</si>
  <si>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</si>
  <si>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</si>
  <si>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</si>
  <si>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</si>
  <si>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</si>
  <si>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</si>
  <si>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</si>
  <si>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</si>
  <si>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</si>
  <si>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</si>
  <si>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</si>
  <si>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</si>
  <si>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46 </t>
  </si>
  <si>
    <t>G</t>
  </si>
  <si>
    <t>C</t>
  </si>
  <si>
    <t>B</t>
  </si>
  <si>
    <t>L</t>
  </si>
  <si>
    <t>33 </t>
  </si>
  <si>
    <t>Scale Point</t>
  </si>
  <si>
    <t>Annual Salary Value</t>
  </si>
  <si>
    <t xml:space="preserve">Number of Assignments </t>
  </si>
  <si>
    <t>Grand Total</t>
  </si>
  <si>
    <t>Curr Spt</t>
  </si>
  <si>
    <t>Curr Spt Salary</t>
  </si>
  <si>
    <t>Emp FTE</t>
  </si>
  <si>
    <t>001</t>
  </si>
  <si>
    <t>001 (FLW)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</si>
  <si>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</si>
  <si>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</si>
  <si>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</si>
  <si>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</si>
  <si>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</si>
  <si>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</si>
  <si>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</si>
  <si>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</si>
  <si>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</si>
  <si>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</si>
  <si>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</si>
  <si>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014</t>
  </si>
  <si>
    <t>015</t>
  </si>
  <si>
    <t>017</t>
  </si>
  <si>
    <t>019</t>
  </si>
  <si>
    <t>020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</si>
  <si>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</si>
  <si>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</si>
  <si>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</si>
  <si>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</si>
  <si>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</si>
  <si>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</si>
  <si>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</si>
  <si>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</si>
  <si>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</si>
  <si>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</si>
  <si>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</si>
  <si>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</si>
  <si>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</si>
  <si>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</si>
  <si>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</si>
  <si>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</si>
  <si>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</si>
  <si>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</si>
  <si>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</si>
  <si>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</si>
  <si>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</si>
  <si>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</si>
  <si>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</si>
  <si>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</si>
  <si>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</si>
  <si>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</si>
  <si>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</si>
  <si>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055</t>
  </si>
  <si>
    <t>Grade</t>
  </si>
  <si>
    <t> Salary Ranges £ per annum </t>
  </si>
  <si>
    <t>FTE</t>
  </si>
  <si>
    <t>Minimum</t>
  </si>
  <si>
    <t>Maximum</t>
  </si>
  <si>
    <t>D</t>
  </si>
  <si>
    <t>E</t>
  </si>
  <si>
    <t>F</t>
  </si>
  <si>
    <t>H</t>
  </si>
  <si>
    <t>I</t>
  </si>
  <si>
    <t>J</t>
  </si>
  <si>
    <t>K</t>
  </si>
  <si>
    <t>M</t>
  </si>
  <si>
    <t>These figures are based on 27 Local Authority Maintained schools who use our Payroll system</t>
  </si>
  <si>
    <t>Grades</t>
  </si>
  <si>
    <t>Point</t>
  </si>
  <si>
    <t>Academic</t>
  </si>
  <si>
    <t>Mentor</t>
  </si>
  <si>
    <t>NMW</t>
  </si>
  <si>
    <t>NJC</t>
  </si>
  <si>
    <t>SBC NMW &amp; Living Wage</t>
  </si>
  <si>
    <t>Grade C</t>
  </si>
  <si>
    <t>Grade D</t>
  </si>
  <si>
    <t>Grade E</t>
  </si>
  <si>
    <t>Grade F</t>
  </si>
  <si>
    <t>Grade G</t>
  </si>
  <si>
    <t>Grade H</t>
  </si>
  <si>
    <t>Grade I</t>
  </si>
  <si>
    <t>Grade J</t>
  </si>
  <si>
    <t>Grade K</t>
  </si>
  <si>
    <t>Grade L</t>
  </si>
  <si>
    <t>Grade M</t>
  </si>
  <si>
    <t xml:space="preserve">Spinal </t>
  </si>
  <si>
    <t>Annual Salary</t>
  </si>
  <si>
    <t>Spinal Point </t>
  </si>
  <si>
    <t>FTE Salary </t>
  </si>
  <si>
    <t>School</t>
  </si>
  <si>
    <t>Hrs</t>
  </si>
  <si>
    <t>BUS HILL PARK PAY SU</t>
  </si>
  <si>
    <t>PO1</t>
  </si>
  <si>
    <t>APPRE_NR</t>
  </si>
  <si>
    <t>SC2</t>
  </si>
  <si>
    <t>NL_WAGE</t>
  </si>
  <si>
    <t>SC3</t>
  </si>
  <si>
    <t>NM_WAGE</t>
  </si>
  <si>
    <t>SC4</t>
  </si>
  <si>
    <t>NN1</t>
  </si>
  <si>
    <t>SC5</t>
  </si>
  <si>
    <t>SC6</t>
  </si>
  <si>
    <t>PO2</t>
  </si>
  <si>
    <t>SCALE1A</t>
  </si>
  <si>
    <t>SC1</t>
  </si>
  <si>
    <t>SM3</t>
  </si>
  <si>
    <t>SO1</t>
  </si>
  <si>
    <t>CHASESIDE PRI PAY SU</t>
  </si>
  <si>
    <t>SM1</t>
  </si>
  <si>
    <t>SCALE1B</t>
  </si>
  <si>
    <t>SCALE1C</t>
  </si>
  <si>
    <t>DE BOHUN PAY SUS</t>
  </si>
  <si>
    <t>SM2</t>
  </si>
  <si>
    <t>SM4</t>
  </si>
  <si>
    <t>SM5</t>
  </si>
  <si>
    <t>SO2</t>
  </si>
  <si>
    <t>SUPPASST</t>
  </si>
  <si>
    <t>ELDON PRIMARY PAY SU</t>
  </si>
  <si>
    <t>EVERSLRY PAYROLL SUS</t>
  </si>
  <si>
    <t>FREEZ.ST.GEORG PAY S</t>
  </si>
  <si>
    <t>GEORGE SPICER PAY SU</t>
  </si>
  <si>
    <t>HADLEY WOOD PAY SUS</t>
  </si>
  <si>
    <t>HAZELWOOD INF PAY SU</t>
  </si>
  <si>
    <t>HAZELWOOD JUN PAY SU</t>
  </si>
  <si>
    <t>HONILANDS PAYROLL SU</t>
  </si>
  <si>
    <t>LAT ALL SAINTS PAY S</t>
  </si>
  <si>
    <t>MERRYHILL PRIM PAY S</t>
  </si>
  <si>
    <t>OAKTHORPE PAYROLL SU</t>
  </si>
  <si>
    <t>PRINC OF WALES PAY S</t>
  </si>
  <si>
    <t>RAGLAN JUNIORS PAY S</t>
  </si>
  <si>
    <t>ST.EDMUNDS PAYROLL S</t>
  </si>
  <si>
    <t>ST.GEORGE'S PAY SUS</t>
  </si>
  <si>
    <t>ST JOHN&amp;JAMES PAY SU</t>
  </si>
  <si>
    <t>ST MATTHEW'S PAY SUS</t>
  </si>
  <si>
    <t>ST MONICA'S PAY SUS</t>
  </si>
  <si>
    <t>ST PAUL'S PAYROLL SU</t>
  </si>
  <si>
    <t>SOUTHBURY PAYROLL SU</t>
  </si>
  <si>
    <t>SUFFOLKS PAYROLL SUS</t>
  </si>
  <si>
    <t>TOTTENHALL INF PAY S</t>
  </si>
  <si>
    <t>WESTGROVE PAYROLL SU</t>
  </si>
  <si>
    <t>CHACE COMM PAYROLL S</t>
  </si>
  <si>
    <t>ENFIELD COUNTY PAY S</t>
  </si>
  <si>
    <t>WINCHMORE PAYROLL SU</t>
  </si>
  <si>
    <t>HIGHLANDS PAYROLL SU</t>
  </si>
  <si>
    <t>DURANTS PAYROLL SUS</t>
  </si>
  <si>
    <t>OAKTREE PAYROLL SUS</t>
  </si>
  <si>
    <t>WAVERLEY PAYROLL SUS</t>
  </si>
  <si>
    <t>ST MICH C.OF.E PAY S</t>
  </si>
  <si>
    <t>CAPEL MANOR PRIMARY</t>
  </si>
  <si>
    <t>CARTERHATCH INFANTS</t>
  </si>
  <si>
    <t>FIRS FARM PRIMARY</t>
  </si>
  <si>
    <t>FORTY HILL PRIMARY</t>
  </si>
  <si>
    <t>GARFIELD PRIMARY</t>
  </si>
  <si>
    <t>HIGHFIELD PRIMARY</t>
  </si>
  <si>
    <t>OUR LADY OF LOURDES</t>
  </si>
  <si>
    <t>ST ANDREWS ENFIELD</t>
  </si>
  <si>
    <t>ST ANDREWS SOUTHGATE</t>
  </si>
  <si>
    <t>ST JAMES ENFIELD</t>
  </si>
  <si>
    <t>ST JOHNS ENFIELD</t>
  </si>
  <si>
    <t>ST MARYS PRIMARY</t>
  </si>
  <si>
    <t>ST MICHAELS AT BOWES</t>
  </si>
  <si>
    <t>RUSSET HOUSE</t>
  </si>
  <si>
    <t>Starks Fld Pay Susp</t>
  </si>
  <si>
    <t>SEC TUITN PAY SUSP</t>
  </si>
  <si>
    <t>Pay point</t>
  </si>
  <si>
    <t>Basic Pay rate per annum </t>
  </si>
  <si>
    <t>29 </t>
  </si>
  <si>
    <t>30 </t>
  </si>
  <si>
    <t>31 </t>
  </si>
  <si>
    <t>32 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</si>
  <si>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</si>
  <si>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</si>
  <si>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</si>
  <si>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</si>
  <si>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</si>
  <si>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</si>
  <si>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</si>
  <si>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</si>
  <si>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</si>
  <si>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</si>
  <si>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</si>
  <si>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</si>
  <si>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</si>
  <si>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</si>
  <si>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</si>
  <si>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</si>
  <si>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</si>
  <si>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</si>
  <si>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</si>
  <si>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</si>
  <si>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</si>
  <si>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</si>
  <si>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</si>
  <si>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</si>
  <si>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</si>
  <si>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</si>
  <si>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</si>
  <si>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</si>
  <si>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</si>
  <si>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</si>
  <si>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</si>
  <si>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</si>
  <si>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</si>
  <si>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SCP</t>
  </si>
  <si>
    <t xml:space="preserve">Number of Employees </t>
  </si>
  <si>
    <t xml:space="preserve">Salary </t>
  </si>
  <si>
    <t xml:space="preserve">Apprentice </t>
  </si>
  <si>
    <t>Grade 1</t>
  </si>
  <si>
    <t>003G1</t>
  </si>
  <si>
    <t xml:space="preserve">Grade 2 </t>
  </si>
  <si>
    <t>003G2</t>
  </si>
  <si>
    <t>Grade 3</t>
  </si>
  <si>
    <t>Grade 4</t>
  </si>
  <si>
    <t>Grade 5</t>
  </si>
  <si>
    <t>Grade 6</t>
  </si>
  <si>
    <t>Grade 7</t>
  </si>
  <si>
    <t>Grade 8</t>
  </si>
  <si>
    <t>034G8</t>
  </si>
  <si>
    <t>036G8</t>
  </si>
  <si>
    <t xml:space="preserve">Grade 9 </t>
  </si>
  <si>
    <t>036G9</t>
  </si>
  <si>
    <t>YOUTH WORKER (UNQUALIFIED) PROFESSIONAL RANGE</t>
  </si>
  <si>
    <t>Annual salary</t>
  </si>
  <si>
    <t>Total FTE per unique annual salary</t>
  </si>
  <si>
    <t>Annual salary looked up from SCP</t>
  </si>
  <si>
    <t>Average pay calculation for sample of school support workers</t>
  </si>
  <si>
    <t>Total FTE per unique annual salary where salary found on scale</t>
  </si>
  <si>
    <t>Share of FTE of sample on pay point</t>
  </si>
  <si>
    <t>Mean pay for sample of school support staff</t>
  </si>
  <si>
    <t>Annual pay rise</t>
  </si>
  <si>
    <t>Financial year start</t>
  </si>
  <si>
    <t>Mean pay</t>
  </si>
  <si>
    <t xml:space="preserve">FTE </t>
  </si>
  <si>
    <t>Total FTE of sample</t>
  </si>
  <si>
    <t>Lookup column number</t>
  </si>
  <si>
    <t>Concatentated list of FTE and annual salary from FOIs</t>
  </si>
  <si>
    <t>Total FTE of sample used</t>
  </si>
  <si>
    <t>Pay rise on previous year</t>
  </si>
  <si>
    <t>Sources:</t>
  </si>
  <si>
    <t>NJC 2016 &amp; 2017</t>
  </si>
  <si>
    <t>NJC 2018 &amp; 2019</t>
  </si>
  <si>
    <t>https://www.local.gov.uk/sites/default/files/documents/local-government-pay-scal-8e8.pdf</t>
  </si>
  <si>
    <t>https://www.emcouncils.gov.uk/write/LGS_Pay_2018-19.pdf</t>
  </si>
  <si>
    <t>https://www.local.gov.uk/sites/default/files/documents/LGS%20Pay%202020-21.pdf</t>
  </si>
  <si>
    <t>https://www.unison.org.uk/content/uploads/2018/07/NJC-Green-Book-18.pdf</t>
  </si>
  <si>
    <t/>
  </si>
  <si>
    <t>Old SCP</t>
  </si>
  <si>
    <t>New SCP</t>
  </si>
  <si>
    <t>NJC 2015</t>
  </si>
  <si>
    <t>NJC 2020</t>
  </si>
  <si>
    <t>NJC 2021</t>
  </si>
  <si>
    <t>https://www.local.gov.uk/sites/default/files/documents/National%20Joint%20Council%20pay%20update%2C%20Harry%20Honnor%2C%20Senior%20Adviser%20%E2%80%93%20Workforce%20and%20Negotiations%2C%20Local%20Government%20Association.pdf</t>
  </si>
  <si>
    <t>Salary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</si>
</sst>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£&quot;#,##0;[Red]\-&quot;£&quot;#,##0"/>
    <numFmt numFmtId="43" formatCode="_-* #,##0.00_-;\-* #,##0.00_-;_-* &quot;-&quot;??_-;_-@_-"/>
    <numFmt numFmtId="164" formatCode="&quot;£&quot;#,##0.00"/>
    <numFmt numFmtId="165" formatCode="&quot;£&quot;#,##0"/>
    <numFmt numFmtId="166" formatCode="_-* #,##0_-;\-* #,##0_-;_-* &quot;-&quot;??_-;_-@_-"/>
    <numFmt numFmtId="167" formatCode="0.0"/>
    <numFmt numFmtId="168" formatCode="_-* #,##0.0_-;\-* #,##0.0_-;_-* &quot;-&quot;??_-;_-@_-"/>
    <numFmt numFmtId="169" formatCode="000"/>
    <numFmt numFmtId="170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1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b/>
      <sz val="9.9499999999999993"/>
      <color rgb="FF000000"/>
      <name val="Arial"/>
      <family val="2"/>
    </font>
    <font>
      <sz val="9.9499999999999993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5" fillId="0" borderId="0"/>
    <xf numFmtId="43" fontId="4" fillId="0" borderId="0" applyFont="0" applyFill="0" applyBorder="0" applyAlignment="0" applyProtection="0"/>
    <xf numFmtId="0" fontId="6" fillId="0" borderId="0"/>
    <xf numFmtId="0" fontId="13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67">
    <xf numFmtId="0" fontId="0" fillId="0" borderId="0" xfId="0"/>
    <xf numFmtId="6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2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7" fillId="0" borderId="0" xfId="8" applyFont="1"/>
    <xf numFmtId="2" fontId="7" fillId="0" borderId="0" xfId="8" applyNumberFormat="1" applyFo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167" fontId="0" fillId="0" borderId="2" xfId="0" applyNumberFormat="1" applyBorder="1"/>
    <xf numFmtId="0" fontId="2" fillId="0" borderId="0" xfId="0" applyFont="1"/>
    <xf numFmtId="4" fontId="0" fillId="0" borderId="0" xfId="0" applyNumberForma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2" fontId="0" fillId="0" borderId="0" xfId="0" applyNumberFormat="1"/>
    <xf numFmtId="168" fontId="0" fillId="0" borderId="0" xfId="1" applyNumberFormat="1" applyFont="1"/>
    <xf numFmtId="166" fontId="0" fillId="0" borderId="0" xfId="1" applyNumberFormat="1" applyFont="1"/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6" fontId="12" fillId="0" borderId="1" xfId="0" applyNumberFormat="1" applyFont="1" applyBorder="1" applyAlignment="1">
      <alignment horizontal="right" vertical="center" wrapText="1"/>
    </xf>
    <xf numFmtId="0" fontId="13" fillId="0" borderId="0" xfId="9"/>
    <xf numFmtId="0" fontId="14" fillId="0" borderId="2" xfId="9" applyFont="1" applyBorder="1"/>
    <xf numFmtId="0" fontId="13" fillId="0" borderId="2" xfId="9" applyBorder="1" applyAlignment="1">
      <alignment horizontal="center"/>
    </xf>
    <xf numFmtId="0" fontId="13" fillId="0" borderId="2" xfId="9" applyBorder="1"/>
    <xf numFmtId="164" fontId="13" fillId="0" borderId="2" xfId="9" applyNumberFormat="1" applyBorder="1" applyAlignment="1">
      <alignment horizontal="right"/>
    </xf>
    <xf numFmtId="164" fontId="13" fillId="0" borderId="2" xfId="9" applyNumberFormat="1" applyBorder="1"/>
    <xf numFmtId="169" fontId="13" fillId="0" borderId="2" xfId="9" applyNumberFormat="1" applyBorder="1" applyAlignment="1">
      <alignment horizontal="center"/>
    </xf>
    <xf numFmtId="164" fontId="13" fillId="0" borderId="2" xfId="9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3" fillId="0" borderId="4" xfId="9" applyBorder="1" applyAlignment="1">
      <alignment horizontal="center" vertical="center"/>
    </xf>
    <xf numFmtId="0" fontId="13" fillId="0" borderId="6" xfId="9" applyBorder="1" applyAlignment="1">
      <alignment horizontal="center" vertical="center"/>
    </xf>
    <xf numFmtId="0" fontId="13" fillId="0" borderId="5" xfId="9" applyBorder="1" applyAlignment="1">
      <alignment horizontal="center" vertical="center"/>
    </xf>
    <xf numFmtId="0" fontId="13" fillId="0" borderId="4" xfId="9" applyBorder="1" applyAlignment="1">
      <alignment horizontal="center"/>
    </xf>
    <xf numFmtId="0" fontId="13" fillId="0" borderId="6" xfId="9" applyBorder="1" applyAlignment="1">
      <alignment horizontal="center"/>
    </xf>
    <xf numFmtId="0" fontId="13" fillId="0" borderId="5" xfId="9" applyBorder="1" applyAlignment="1">
      <alignment horizontal="center"/>
    </xf>
    <xf numFmtId="49" fontId="14" fillId="2" borderId="2" xfId="9" applyNumberFormat="1" applyFont="1" applyFill="1" applyBorder="1" applyAlignment="1">
      <alignment horizontal="center" vertical="center" wrapText="1"/>
    </xf>
    <xf numFmtId="0" fontId="13" fillId="0" borderId="2" xfId="9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0" fontId="0" fillId="0" borderId="0" xfId="10" applyNumberFormat="1" applyFont="1"/>
    <xf numFmtId="164" fontId="0" fillId="0" borderId="0" xfId="0" applyNumberFormat="1"/>
    <xf numFmtId="0" fontId="2" fillId="0" borderId="0" xfId="0" applyFont="1" applyAlignment="1">
      <alignment horizontal="center" vertical="top" wrapText="1"/>
    </xf>
    <xf numFmtId="168" fontId="7" fillId="0" borderId="0" xfId="1" applyNumberFormat="1" applyFont="1"/>
    <xf numFmtId="165" fontId="7" fillId="0" borderId="0" xfId="8" applyNumberFormat="1" applyFont="1"/>
    <xf numFmtId="168" fontId="2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/>
    <xf numFmtId="0" fontId="2" fillId="0" borderId="0" xfId="0" applyFont="1" applyAlignment="1">
      <alignment vertical="top" wrapText="1"/>
    </xf>
    <xf numFmtId="165" fontId="2" fillId="0" borderId="0" xfId="0" applyNumberFormat="1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center" vertical="center"/>
    </xf>
    <xf numFmtId="0" fontId="0" fillId="0" borderId="0" xfId="0" applyFont="1"/>
    <xf numFmtId="0" fontId="1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7" fillId="0" borderId="0" xfId="11"/>
  </cellXfs>
  <cellStyles count="12">
    <cellStyle name="Comma" xfId="1" builtinId="3"/>
    <cellStyle name="Comma 2" xfId="3" xr:uid="{50008D76-F30E-4B2C-AE46-42BBAE5C3DD9}"/>
    <cellStyle name="Comma 4" xfId="7" xr:uid="{FB54881A-1C6F-46FC-ADB4-E0534C8944EB}"/>
    <cellStyle name="Hyperlink" xfId="11" builtinId="8"/>
    <cellStyle name="Normal" xfId="0" builtinId="0"/>
    <cellStyle name="Normal 2" xfId="8" xr:uid="{7D386F5D-1A25-4620-8A55-A41CCA49D806}"/>
    <cellStyle name="Normal 2 2" xfId="5" xr:uid="{7CFB5DD5-89BD-4306-B6A6-2CE1A543A2BC}"/>
    <cellStyle name="Normal 3" xfId="9" xr:uid="{E2964758-ACE9-4655-8708-9E5325CC24CE}"/>
    <cellStyle name="Normal 5" xfId="6" xr:uid="{AD661E6F-3C73-4C7C-B104-D70F7583CA17}"/>
    <cellStyle name="Percent" xfId="10" builtinId="5"/>
    <cellStyle name="Percent 2" xfId="2" xr:uid="{01EDB538-40AC-4D5E-AE1F-268AB9AC0A10}"/>
    <cellStyle name="Percent 4" xfId="4" xr:uid="{9FC94408-EE64-49DC-BF3E-47F43E370A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0</xdr:row>
      <xdr:rowOff>47625</xdr:rowOff>
    </xdr:from>
    <xdr:to>
      <xdr:col>19</xdr:col>
      <xdr:colOff>208930</xdr:colOff>
      <xdr:row>41</xdr:row>
      <xdr:rowOff>18077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F04D1-CFE9-4AE4-B100-3045FA69C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47625"/>
          <a:ext cx="4961905" cy="7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mcouncils.gov.uk/write/LGS_Pay_2018-19.pdf" TargetMode="External"/><Relationship Id="rId2" Type="http://schemas.openxmlformats.org/officeDocument/2006/relationships/hyperlink" Target="https://www.local.gov.uk/sites/default/files/documents/LGS%20Pay%202020-21.pdf" TargetMode="External"/><Relationship Id="rId1" Type="http://schemas.openxmlformats.org/officeDocument/2006/relationships/hyperlink" Target="https://www.local.gov.uk/sites/default/files/documents/National%20Joint%20Council%20pay%20update%2C%20Harry%20Honnor%2C%20Senior%20Adviser%20%E2%80%93%20Workforce%20and%20Negotiations%2C%20Local%20Government%20Association.pdf" TargetMode="External"/><Relationship Id="rId5" Type="http://schemas.openxmlformats.org/officeDocument/2006/relationships/hyperlink" Target="https://www.unison.org.uk/content/uploads/2018/07/NJC-Green-Book-18.pdf" TargetMode="External"/><Relationship Id="rId4" Type="http://schemas.openxmlformats.org/officeDocument/2006/relationships/hyperlink" Target="https://www.local.gov.uk/sites/default/files/documents/local-government-pay-scal-8e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643D-72EB-4EDA-B136-369CE94314E9}">
  <dimension ref="A1:C9"/>
  <sheetViews>
    <sheetView tabSelected="1" workbookViewId="0"/>
  </sheetViews>
  <sheetFormatPr defaultRowHeight="15" x14ac:dyDescent="0.25"/>
  <cols>
    <col min="1" max="3" width="15.7109375" customWidth="1"/>
  </cols>
  <sheetData>
    <row r="1" spans="1:3" ht="60" x14ac:dyDescent="0.25">
      <c r="A1" s="49" t="s">
        <v>265</v>
      </c>
      <c r="B1" s="49" t="s">
        <v>263</v>
      </c>
      <c r="C1" s="49" t="s">
        <v>264</v>
      </c>
    </row>
    <row r="2" spans="1:3" x14ac:dyDescent="0.25">
      <c r="A2" s="3">
        <v>42095</v>
      </c>
      <c r="B2" s="2">
        <f>HLOOKUP(A2,Calculations!$R$3:$Y$140,138,0)</f>
        <v>20495.303530275552</v>
      </c>
    </row>
    <row r="3" spans="1:3" x14ac:dyDescent="0.25">
      <c r="A3" s="3">
        <v>42461</v>
      </c>
      <c r="B3" s="2">
        <f>HLOOKUP(A3,Calculations!$R$3:$Y$140,138,0)</f>
        <v>20736.140572347253</v>
      </c>
      <c r="C3" s="47">
        <f>B3/B2-1</f>
        <v>1.1750840465277079E-2</v>
      </c>
    </row>
    <row r="4" spans="1:3" x14ac:dyDescent="0.25">
      <c r="A4" s="3">
        <v>42826</v>
      </c>
      <c r="B4" s="2">
        <f>HLOOKUP(A4,Calculations!$R$3:$Y$140,138,0)</f>
        <v>20983.245984477322</v>
      </c>
      <c r="C4" s="47">
        <f t="shared" ref="C4:C9" si="0">B4/B3-1</f>
        <v>1.1916653982351866E-2</v>
      </c>
    </row>
    <row r="5" spans="1:3" x14ac:dyDescent="0.25">
      <c r="A5" s="3">
        <v>43191</v>
      </c>
      <c r="B5" s="2">
        <f>HLOOKUP(A5,Calculations!$R$3:$Y$140,138,0)</f>
        <v>21666.48695115597</v>
      </c>
      <c r="C5" s="47">
        <f t="shared" si="0"/>
        <v>3.2561261836423494E-2</v>
      </c>
    </row>
    <row r="6" spans="1:3" x14ac:dyDescent="0.25">
      <c r="A6" s="3">
        <v>43556</v>
      </c>
      <c r="B6" s="2">
        <f>HLOOKUP(A6,Calculations!$R$3:$Y$140,138,0)</f>
        <v>22408.946689759858</v>
      </c>
      <c r="C6" s="47">
        <f t="shared" si="0"/>
        <v>3.4267656786153511E-2</v>
      </c>
    </row>
    <row r="7" spans="1:3" x14ac:dyDescent="0.25">
      <c r="A7" s="3">
        <v>43922</v>
      </c>
      <c r="B7" s="2">
        <f>HLOOKUP(A7,Calculations!$R$3:$Y$140,138,0)</f>
        <v>23025.23737463549</v>
      </c>
      <c r="C7" s="47">
        <f t="shared" si="0"/>
        <v>2.7501992548237819E-2</v>
      </c>
    </row>
    <row r="8" spans="1:3" x14ac:dyDescent="0.25">
      <c r="A8" s="3">
        <v>44287</v>
      </c>
      <c r="B8" s="2">
        <f>HLOOKUP(A8,Calculations!$R$3:$Y$140,138,0)</f>
        <v>23430.070782736617</v>
      </c>
      <c r="C8" s="47">
        <f t="shared" si="0"/>
        <v>1.7582160023552618E-2</v>
      </c>
    </row>
    <row r="9" spans="1:3" x14ac:dyDescent="0.25">
      <c r="A9" s="3">
        <v>44652</v>
      </c>
      <c r="B9" s="2">
        <f>HLOOKUP(A9,Calculations!$R$3:$Y$140,138,0)</f>
        <v>23430.070782736617</v>
      </c>
      <c r="C9" s="47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5A03-F48B-4B62-8D08-40A68C7370BA}">
  <dimension ref="A1:E29"/>
  <sheetViews>
    <sheetView workbookViewId="0"/>
  </sheetViews>
  <sheetFormatPr defaultRowHeight="15" x14ac:dyDescent="0.25"/>
  <cols>
    <col min="1" max="1" width="23" bestFit="1" customWidth="1"/>
  </cols>
  <sheetData>
    <row r="1" spans="1:5" x14ac:dyDescent="0.25">
      <c r="A1" t="s">
        <v>102</v>
      </c>
      <c r="B1" t="s">
        <v>120</v>
      </c>
      <c r="C1" t="s">
        <v>103</v>
      </c>
      <c r="D1" t="s">
        <v>90</v>
      </c>
      <c r="E1" t="s">
        <v>121</v>
      </c>
    </row>
    <row r="2" spans="1:5" x14ac:dyDescent="0.25">
      <c r="A2" t="s">
        <v>104</v>
      </c>
      <c r="B2" t="s">
        <v>105</v>
      </c>
      <c r="C2">
        <v>1</v>
      </c>
      <c r="D2">
        <v>3</v>
      </c>
      <c r="E2" s="14">
        <v>21000</v>
      </c>
    </row>
    <row r="3" spans="1:5" x14ac:dyDescent="0.25">
      <c r="A3" t="s">
        <v>108</v>
      </c>
      <c r="B3" t="s">
        <v>106</v>
      </c>
      <c r="C3">
        <v>3</v>
      </c>
      <c r="D3">
        <v>0.74</v>
      </c>
      <c r="E3" s="14">
        <v>13177.02</v>
      </c>
    </row>
    <row r="4" spans="1:5" x14ac:dyDescent="0.25">
      <c r="A4" t="s">
        <v>108</v>
      </c>
      <c r="B4" t="s">
        <v>106</v>
      </c>
      <c r="C4">
        <v>5</v>
      </c>
      <c r="D4">
        <v>0.76</v>
      </c>
      <c r="E4" s="14">
        <v>18328.21</v>
      </c>
    </row>
    <row r="5" spans="1:5" x14ac:dyDescent="0.25">
      <c r="A5" t="s">
        <v>107</v>
      </c>
      <c r="B5" t="s">
        <v>109</v>
      </c>
      <c r="C5">
        <v>3</v>
      </c>
      <c r="D5">
        <v>59.11</v>
      </c>
      <c r="E5" s="14">
        <v>18887</v>
      </c>
    </row>
    <row r="6" spans="1:5" x14ac:dyDescent="0.25">
      <c r="A6" t="s">
        <v>107</v>
      </c>
      <c r="B6" t="s">
        <v>110</v>
      </c>
      <c r="C6">
        <v>4</v>
      </c>
      <c r="D6">
        <v>20.93</v>
      </c>
      <c r="E6" s="14">
        <v>19264</v>
      </c>
    </row>
    <row r="7" spans="1:5" x14ac:dyDescent="0.25">
      <c r="A7" t="s">
        <v>107</v>
      </c>
      <c r="B7" t="s">
        <v>111</v>
      </c>
      <c r="C7">
        <v>6</v>
      </c>
      <c r="D7">
        <v>10</v>
      </c>
      <c r="E7" s="14">
        <v>20043</v>
      </c>
    </row>
    <row r="8" spans="1:5" x14ac:dyDescent="0.25">
      <c r="A8" t="s">
        <v>107</v>
      </c>
      <c r="B8" t="s">
        <v>112</v>
      </c>
      <c r="C8">
        <v>7</v>
      </c>
      <c r="D8">
        <v>3.06</v>
      </c>
      <c r="E8" s="14">
        <v>20444</v>
      </c>
    </row>
    <row r="9" spans="1:5" x14ac:dyDescent="0.25">
      <c r="A9" t="s">
        <v>107</v>
      </c>
      <c r="B9" t="s">
        <v>112</v>
      </c>
      <c r="C9">
        <v>8</v>
      </c>
      <c r="D9">
        <v>92.74</v>
      </c>
      <c r="E9" s="14">
        <v>20852</v>
      </c>
    </row>
    <row r="10" spans="1:5" x14ac:dyDescent="0.25">
      <c r="A10" t="s">
        <v>107</v>
      </c>
      <c r="B10" t="s">
        <v>113</v>
      </c>
      <c r="C10">
        <v>9</v>
      </c>
      <c r="D10">
        <v>1.73</v>
      </c>
      <c r="E10" s="14">
        <v>21269</v>
      </c>
    </row>
    <row r="11" spans="1:5" x14ac:dyDescent="0.25">
      <c r="A11" t="s">
        <v>107</v>
      </c>
      <c r="B11" t="s">
        <v>113</v>
      </c>
      <c r="C11">
        <v>10</v>
      </c>
      <c r="D11">
        <v>2.16</v>
      </c>
      <c r="E11" s="14">
        <v>21695</v>
      </c>
    </row>
    <row r="12" spans="1:5" x14ac:dyDescent="0.25">
      <c r="A12" t="s">
        <v>107</v>
      </c>
      <c r="B12" t="s">
        <v>113</v>
      </c>
      <c r="C12">
        <v>11</v>
      </c>
      <c r="D12">
        <v>0.88</v>
      </c>
      <c r="E12" s="14">
        <v>22129</v>
      </c>
    </row>
    <row r="13" spans="1:5" x14ac:dyDescent="0.25">
      <c r="A13" t="s">
        <v>107</v>
      </c>
      <c r="B13" t="s">
        <v>113</v>
      </c>
      <c r="C13">
        <v>12</v>
      </c>
      <c r="D13">
        <v>12.79</v>
      </c>
      <c r="E13" s="14">
        <v>22571</v>
      </c>
    </row>
    <row r="14" spans="1:5" x14ac:dyDescent="0.25">
      <c r="A14" t="s">
        <v>107</v>
      </c>
      <c r="B14" t="s">
        <v>114</v>
      </c>
      <c r="C14">
        <v>14</v>
      </c>
      <c r="D14">
        <v>4.25</v>
      </c>
      <c r="E14" s="14">
        <v>23484</v>
      </c>
    </row>
    <row r="15" spans="1:5" x14ac:dyDescent="0.25">
      <c r="A15" t="s">
        <v>107</v>
      </c>
      <c r="B15" t="s">
        <v>114</v>
      </c>
      <c r="C15">
        <v>15</v>
      </c>
      <c r="D15">
        <v>13.65</v>
      </c>
      <c r="E15" s="14">
        <v>23953</v>
      </c>
    </row>
    <row r="16" spans="1:5" x14ac:dyDescent="0.25">
      <c r="A16" t="s">
        <v>107</v>
      </c>
      <c r="B16" t="s">
        <v>114</v>
      </c>
      <c r="C16">
        <v>16</v>
      </c>
      <c r="D16">
        <v>7.31</v>
      </c>
      <c r="E16" s="14">
        <v>24432</v>
      </c>
    </row>
    <row r="17" spans="1:5" x14ac:dyDescent="0.25">
      <c r="A17" t="s">
        <v>107</v>
      </c>
      <c r="B17" t="s">
        <v>114</v>
      </c>
      <c r="C17">
        <v>17</v>
      </c>
      <c r="D17">
        <v>142.01</v>
      </c>
      <c r="E17" s="14">
        <v>24920</v>
      </c>
    </row>
    <row r="18" spans="1:5" x14ac:dyDescent="0.25">
      <c r="A18" t="s">
        <v>107</v>
      </c>
      <c r="B18" t="s">
        <v>115</v>
      </c>
      <c r="C18">
        <v>19</v>
      </c>
      <c r="D18">
        <v>0.86</v>
      </c>
      <c r="E18" s="14">
        <v>25927</v>
      </c>
    </row>
    <row r="19" spans="1:5" x14ac:dyDescent="0.25">
      <c r="A19" t="s">
        <v>107</v>
      </c>
      <c r="B19" t="s">
        <v>115</v>
      </c>
      <c r="C19">
        <v>20</v>
      </c>
      <c r="D19">
        <v>7.68</v>
      </c>
      <c r="E19" s="14">
        <v>26446</v>
      </c>
    </row>
    <row r="20" spans="1:5" x14ac:dyDescent="0.25">
      <c r="A20" t="s">
        <v>107</v>
      </c>
      <c r="B20" t="s">
        <v>115</v>
      </c>
      <c r="C20">
        <v>21</v>
      </c>
      <c r="D20">
        <v>4.78</v>
      </c>
      <c r="E20" s="14">
        <v>26975</v>
      </c>
    </row>
    <row r="21" spans="1:5" x14ac:dyDescent="0.25">
      <c r="A21" t="s">
        <v>107</v>
      </c>
      <c r="B21" t="s">
        <v>115</v>
      </c>
      <c r="C21">
        <v>22</v>
      </c>
      <c r="D21">
        <v>36.409999999999997</v>
      </c>
      <c r="E21" s="14">
        <v>27514</v>
      </c>
    </row>
    <row r="22" spans="1:5" x14ac:dyDescent="0.25">
      <c r="A22" t="s">
        <v>107</v>
      </c>
      <c r="B22" t="s">
        <v>116</v>
      </c>
      <c r="C22">
        <v>24</v>
      </c>
      <c r="D22">
        <v>0.75</v>
      </c>
      <c r="E22" s="14">
        <v>29174</v>
      </c>
    </row>
    <row r="23" spans="1:5" x14ac:dyDescent="0.25">
      <c r="A23" t="s">
        <v>107</v>
      </c>
      <c r="B23" t="s">
        <v>116</v>
      </c>
      <c r="C23">
        <v>26</v>
      </c>
      <c r="D23">
        <v>5.38</v>
      </c>
      <c r="E23" s="14">
        <v>30984</v>
      </c>
    </row>
    <row r="24" spans="1:5" x14ac:dyDescent="0.25">
      <c r="A24" t="s">
        <v>107</v>
      </c>
      <c r="B24" t="s">
        <v>117</v>
      </c>
      <c r="C24">
        <v>27</v>
      </c>
      <c r="D24">
        <v>1.8</v>
      </c>
      <c r="E24" s="14">
        <v>31895</v>
      </c>
    </row>
    <row r="25" spans="1:5" x14ac:dyDescent="0.25">
      <c r="A25" t="s">
        <v>107</v>
      </c>
      <c r="B25" t="s">
        <v>117</v>
      </c>
      <c r="C25">
        <v>29</v>
      </c>
      <c r="D25">
        <v>0.92</v>
      </c>
      <c r="E25" s="14">
        <v>33486</v>
      </c>
    </row>
    <row r="26" spans="1:5" x14ac:dyDescent="0.25">
      <c r="A26" t="s">
        <v>107</v>
      </c>
      <c r="B26" t="s">
        <v>117</v>
      </c>
      <c r="C26">
        <v>30</v>
      </c>
      <c r="D26">
        <v>2.68</v>
      </c>
      <c r="E26" s="14">
        <v>34373</v>
      </c>
    </row>
    <row r="27" spans="1:5" x14ac:dyDescent="0.25">
      <c r="A27" t="s">
        <v>107</v>
      </c>
      <c r="B27" t="s">
        <v>118</v>
      </c>
      <c r="C27">
        <v>32</v>
      </c>
      <c r="D27">
        <v>0.74</v>
      </c>
      <c r="E27" s="14">
        <v>36371</v>
      </c>
    </row>
    <row r="28" spans="1:5" x14ac:dyDescent="0.25">
      <c r="A28" t="s">
        <v>107</v>
      </c>
      <c r="B28" t="s">
        <v>118</v>
      </c>
      <c r="C28">
        <v>33</v>
      </c>
      <c r="D28">
        <v>0.67</v>
      </c>
      <c r="E28" s="14">
        <v>37568</v>
      </c>
    </row>
    <row r="29" spans="1:5" x14ac:dyDescent="0.25">
      <c r="A29" t="s">
        <v>107</v>
      </c>
      <c r="B29" t="s">
        <v>119</v>
      </c>
      <c r="C29">
        <v>35</v>
      </c>
      <c r="D29">
        <v>1</v>
      </c>
      <c r="E29" s="14">
        <v>39571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4EA7-428E-493F-A94D-93774F2913A6}">
  <dimension ref="A1:K386"/>
  <sheetViews>
    <sheetView topLeftCell="B1" workbookViewId="0">
      <selection activeCell="K5" sqref="K5"/>
    </sheetView>
  </sheetViews>
  <sheetFormatPr defaultRowHeight="15" x14ac:dyDescent="0.25"/>
  <cols>
    <col min="1" max="1" width="23.28515625" customWidth="1"/>
    <col min="2" max="2" width="10.42578125" customWidth="1"/>
    <col min="3" max="3" width="7.85546875" bestFit="1" customWidth="1"/>
    <col min="4" max="4" width="5.42578125" bestFit="1" customWidth="1"/>
    <col min="9" max="9" width="10.42578125" customWidth="1"/>
    <col min="11" max="11" width="10.5703125" style="21" bestFit="1" customWidth="1"/>
  </cols>
  <sheetData>
    <row r="1" spans="1:11" x14ac:dyDescent="0.25">
      <c r="A1" s="13" t="s">
        <v>124</v>
      </c>
      <c r="B1" s="13" t="s">
        <v>88</v>
      </c>
      <c r="C1" s="17" t="s">
        <v>125</v>
      </c>
      <c r="D1" s="13" t="s">
        <v>90</v>
      </c>
      <c r="I1" s="13" t="s">
        <v>88</v>
      </c>
    </row>
    <row r="2" spans="1:11" x14ac:dyDescent="0.25">
      <c r="A2" s="13" t="s">
        <v>126</v>
      </c>
      <c r="B2" s="18" t="s">
        <v>127</v>
      </c>
      <c r="C2" s="14">
        <v>36</v>
      </c>
      <c r="D2" s="19">
        <f>C2/36</f>
        <v>1</v>
      </c>
      <c r="I2" s="13" t="s">
        <v>128</v>
      </c>
      <c r="J2" s="20">
        <f t="shared" ref="J2:J24" si="0">SUMIF(B:B,I2,D:D)</f>
        <v>1</v>
      </c>
    </row>
    <row r="3" spans="1:11" x14ac:dyDescent="0.25">
      <c r="A3" s="13" t="s">
        <v>126</v>
      </c>
      <c r="B3" s="13" t="s">
        <v>129</v>
      </c>
      <c r="C3" s="14">
        <v>55.430000000000007</v>
      </c>
      <c r="D3" s="19">
        <f t="shared" ref="D3:D66" si="1">C3/36</f>
        <v>1.5397222222222224</v>
      </c>
      <c r="I3" s="13" t="s">
        <v>130</v>
      </c>
      <c r="J3" s="20">
        <f t="shared" si="0"/>
        <v>5.5555555555555554</v>
      </c>
    </row>
    <row r="4" spans="1:11" x14ac:dyDescent="0.25">
      <c r="A4" s="13" t="s">
        <v>126</v>
      </c>
      <c r="B4" s="13" t="s">
        <v>131</v>
      </c>
      <c r="C4" s="14">
        <v>241.25</v>
      </c>
      <c r="D4" s="19">
        <f t="shared" si="1"/>
        <v>6.7013888888888893</v>
      </c>
      <c r="I4" s="13" t="s">
        <v>132</v>
      </c>
      <c r="J4" s="20">
        <f t="shared" si="0"/>
        <v>7.0277777777777777</v>
      </c>
    </row>
    <row r="5" spans="1:11" x14ac:dyDescent="0.25">
      <c r="A5" s="13" t="s">
        <v>126</v>
      </c>
      <c r="B5" s="13" t="s">
        <v>133</v>
      </c>
      <c r="C5" s="14">
        <v>89.75</v>
      </c>
      <c r="D5" s="19">
        <f t="shared" si="1"/>
        <v>2.4930555555555554</v>
      </c>
      <c r="I5" s="13" t="s">
        <v>134</v>
      </c>
      <c r="J5" s="20">
        <f t="shared" si="0"/>
        <v>8.849444444444444</v>
      </c>
    </row>
    <row r="6" spans="1:11" x14ac:dyDescent="0.25">
      <c r="A6" s="13" t="s">
        <v>126</v>
      </c>
      <c r="B6" s="13" t="s">
        <v>135</v>
      </c>
      <c r="C6" s="14">
        <v>383</v>
      </c>
      <c r="D6" s="19">
        <f t="shared" si="1"/>
        <v>10.638888888888889</v>
      </c>
      <c r="I6" s="18" t="s">
        <v>127</v>
      </c>
      <c r="J6" s="20">
        <f t="shared" si="0"/>
        <v>21.152777777777779</v>
      </c>
      <c r="K6" s="21">
        <f>AVERAGE(35496,36378,37353,38385)</f>
        <v>36903</v>
      </c>
    </row>
    <row r="7" spans="1:11" x14ac:dyDescent="0.25">
      <c r="A7" s="13" t="s">
        <v>126</v>
      </c>
      <c r="B7" s="13" t="s">
        <v>136</v>
      </c>
      <c r="C7" s="14">
        <v>231.75</v>
      </c>
      <c r="D7" s="19">
        <f t="shared" si="1"/>
        <v>6.4375</v>
      </c>
      <c r="I7" s="13" t="s">
        <v>137</v>
      </c>
      <c r="J7" s="20">
        <f t="shared" si="0"/>
        <v>17.81666666666667</v>
      </c>
      <c r="K7" s="21">
        <f>AVERAGE(39564,40566,41586,42585)</f>
        <v>41075.25</v>
      </c>
    </row>
    <row r="8" spans="1:11" x14ac:dyDescent="0.25">
      <c r="A8" s="13" t="s">
        <v>126</v>
      </c>
      <c r="B8" s="13" t="s">
        <v>138</v>
      </c>
      <c r="C8" s="14">
        <v>67.5</v>
      </c>
      <c r="D8" s="19">
        <f t="shared" si="1"/>
        <v>1.875</v>
      </c>
      <c r="I8" s="13" t="s">
        <v>139</v>
      </c>
      <c r="J8" s="20">
        <f t="shared" si="0"/>
        <v>1.2569444444444444</v>
      </c>
      <c r="K8" s="21">
        <v>21783</v>
      </c>
    </row>
    <row r="9" spans="1:11" x14ac:dyDescent="0.25">
      <c r="A9" s="13" t="s">
        <v>126</v>
      </c>
      <c r="B9" s="13" t="s">
        <v>140</v>
      </c>
      <c r="C9" s="14">
        <v>36</v>
      </c>
      <c r="D9" s="19">
        <f t="shared" si="1"/>
        <v>1</v>
      </c>
      <c r="I9" s="13" t="s">
        <v>129</v>
      </c>
      <c r="J9" s="20">
        <f t="shared" si="0"/>
        <v>168.06805555555553</v>
      </c>
      <c r="K9" s="21">
        <f>AVERAGE(21783,22179)</f>
        <v>21981</v>
      </c>
    </row>
    <row r="10" spans="1:11" x14ac:dyDescent="0.25">
      <c r="A10" s="13" t="s">
        <v>126</v>
      </c>
      <c r="B10" s="13" t="s">
        <v>141</v>
      </c>
      <c r="C10" s="14">
        <v>25.75</v>
      </c>
      <c r="D10" s="19">
        <f t="shared" si="1"/>
        <v>0.71527777777777779</v>
      </c>
      <c r="I10" s="13" t="s">
        <v>131</v>
      </c>
      <c r="J10" s="20">
        <f t="shared" si="0"/>
        <v>558.88472222222231</v>
      </c>
      <c r="K10" s="21">
        <f>AVERAGE(22575,22983)</f>
        <v>22779</v>
      </c>
    </row>
    <row r="11" spans="1:11" x14ac:dyDescent="0.25">
      <c r="A11" s="13" t="s">
        <v>142</v>
      </c>
      <c r="B11" s="13" t="s">
        <v>129</v>
      </c>
      <c r="C11" s="14">
        <v>198.35999999999999</v>
      </c>
      <c r="D11" s="19">
        <f t="shared" si="1"/>
        <v>5.51</v>
      </c>
      <c r="I11" s="13" t="s">
        <v>133</v>
      </c>
      <c r="J11" s="20">
        <f t="shared" si="0"/>
        <v>236.32666666666665</v>
      </c>
      <c r="K11" s="21">
        <f>AVERAGE(23400,23817,24243,24684,25128)</f>
        <v>24254.400000000001</v>
      </c>
    </row>
    <row r="12" spans="1:11" x14ac:dyDescent="0.25">
      <c r="A12" s="13" t="s">
        <v>142</v>
      </c>
      <c r="B12" s="13" t="s">
        <v>131</v>
      </c>
      <c r="C12" s="14">
        <v>360.42</v>
      </c>
      <c r="D12" s="19">
        <f t="shared" si="1"/>
        <v>10.011666666666667</v>
      </c>
      <c r="I12" s="13" t="s">
        <v>135</v>
      </c>
      <c r="J12" s="20">
        <f t="shared" si="0"/>
        <v>194.14555555555555</v>
      </c>
      <c r="K12" s="21">
        <f>AVERAGE(25578,26040,26508,26985,27471,27966)</f>
        <v>26758</v>
      </c>
    </row>
    <row r="13" spans="1:11" x14ac:dyDescent="0.25">
      <c r="A13" s="13" t="s">
        <v>142</v>
      </c>
      <c r="B13" s="13" t="s">
        <v>133</v>
      </c>
      <c r="C13" s="14">
        <v>338.83</v>
      </c>
      <c r="D13" s="19">
        <f t="shared" si="1"/>
        <v>9.411944444444444</v>
      </c>
      <c r="I13" s="13" t="s">
        <v>136</v>
      </c>
      <c r="J13" s="20">
        <f t="shared" si="0"/>
        <v>142.6572222222222</v>
      </c>
      <c r="K13" s="21">
        <f>AVERAGE(28470,28983,29502,30036,30576)</f>
        <v>29513.4</v>
      </c>
    </row>
    <row r="14" spans="1:11" x14ac:dyDescent="0.25">
      <c r="A14" s="13" t="s">
        <v>142</v>
      </c>
      <c r="B14" s="13" t="s">
        <v>135</v>
      </c>
      <c r="C14" s="14">
        <v>130</v>
      </c>
      <c r="D14" s="19">
        <f t="shared" si="1"/>
        <v>3.6111111111111112</v>
      </c>
      <c r="I14" s="13" t="s">
        <v>138</v>
      </c>
      <c r="J14" s="20">
        <f t="shared" si="0"/>
        <v>15.588055555555554</v>
      </c>
      <c r="K14" s="21">
        <v>21228</v>
      </c>
    </row>
    <row r="15" spans="1:11" x14ac:dyDescent="0.25">
      <c r="A15" s="13" t="s">
        <v>142</v>
      </c>
      <c r="B15" s="13" t="s">
        <v>143</v>
      </c>
      <c r="C15" s="14">
        <v>58</v>
      </c>
      <c r="D15" s="19">
        <f t="shared" si="1"/>
        <v>1.6111111111111112</v>
      </c>
      <c r="I15" s="13" t="s">
        <v>144</v>
      </c>
      <c r="J15" s="20">
        <f t="shared" si="0"/>
        <v>11.884722222222223</v>
      </c>
      <c r="K15" s="21">
        <v>21228</v>
      </c>
    </row>
    <row r="16" spans="1:11" x14ac:dyDescent="0.25">
      <c r="A16" s="13" t="s">
        <v>142</v>
      </c>
      <c r="B16" s="13" t="s">
        <v>141</v>
      </c>
      <c r="C16" s="14">
        <v>71</v>
      </c>
      <c r="D16" s="19">
        <f t="shared" si="1"/>
        <v>1.9722222222222223</v>
      </c>
      <c r="I16" s="13" t="s">
        <v>145</v>
      </c>
      <c r="J16" s="20">
        <f t="shared" si="0"/>
        <v>5.1875</v>
      </c>
      <c r="K16" s="21">
        <v>21399</v>
      </c>
    </row>
    <row r="17" spans="1:11" x14ac:dyDescent="0.25">
      <c r="A17" s="13" t="s">
        <v>146</v>
      </c>
      <c r="B17" s="13" t="s">
        <v>127</v>
      </c>
      <c r="C17" s="14">
        <v>36</v>
      </c>
      <c r="D17" s="19">
        <f t="shared" si="1"/>
        <v>1</v>
      </c>
      <c r="I17" s="13" t="s">
        <v>143</v>
      </c>
      <c r="J17" s="20">
        <f t="shared" si="0"/>
        <v>9.9722222222222214</v>
      </c>
      <c r="K17" s="21">
        <f>AVERAGE(43605,44628,45576,46638)</f>
        <v>45111.75</v>
      </c>
    </row>
    <row r="18" spans="1:11" x14ac:dyDescent="0.25">
      <c r="A18" s="13" t="s">
        <v>146</v>
      </c>
      <c r="B18" s="13" t="s">
        <v>129</v>
      </c>
      <c r="C18" s="14">
        <v>98.75</v>
      </c>
      <c r="D18" s="19">
        <f t="shared" si="1"/>
        <v>2.7430555555555554</v>
      </c>
      <c r="I18" s="13" t="s">
        <v>147</v>
      </c>
      <c r="J18" s="20">
        <f t="shared" si="0"/>
        <v>10.486111111111111</v>
      </c>
      <c r="K18" s="21">
        <f>AVERAGE(47661,48681,49674,50700)</f>
        <v>49179</v>
      </c>
    </row>
    <row r="19" spans="1:11" x14ac:dyDescent="0.25">
      <c r="A19" s="13" t="s">
        <v>146</v>
      </c>
      <c r="B19" s="13" t="s">
        <v>131</v>
      </c>
      <c r="C19" s="14">
        <v>241.75</v>
      </c>
      <c r="D19" s="19">
        <f t="shared" si="1"/>
        <v>6.7152777777777777</v>
      </c>
      <c r="I19" s="13" t="s">
        <v>140</v>
      </c>
      <c r="J19" s="20">
        <f t="shared" si="0"/>
        <v>8.0972222222222214</v>
      </c>
      <c r="K19" s="21">
        <f>AVERAGE(53496,54525,5584,56658)</f>
        <v>42565.75</v>
      </c>
    </row>
    <row r="20" spans="1:11" x14ac:dyDescent="0.25">
      <c r="A20" s="13" t="s">
        <v>146</v>
      </c>
      <c r="B20" s="13" t="s">
        <v>133</v>
      </c>
      <c r="C20" s="14">
        <v>444.5</v>
      </c>
      <c r="D20" s="19">
        <f t="shared" si="1"/>
        <v>12.347222222222221</v>
      </c>
      <c r="I20" s="13" t="s">
        <v>148</v>
      </c>
      <c r="J20" s="20">
        <f t="shared" si="0"/>
        <v>1</v>
      </c>
      <c r="K20" s="21">
        <f>AVERAGE(57657,58656,59664,60642)</f>
        <v>59154.75</v>
      </c>
    </row>
    <row r="21" spans="1:11" x14ac:dyDescent="0.25">
      <c r="A21" s="13" t="s">
        <v>146</v>
      </c>
      <c r="B21" s="13" t="s">
        <v>135</v>
      </c>
      <c r="C21" s="14">
        <v>71</v>
      </c>
      <c r="D21" s="19">
        <f t="shared" si="1"/>
        <v>1.9722222222222223</v>
      </c>
      <c r="I21" s="13" t="s">
        <v>149</v>
      </c>
      <c r="J21" s="20">
        <f t="shared" si="0"/>
        <v>2</v>
      </c>
      <c r="K21" s="21">
        <f>AVERAGE(61635,62634,63627,64617)</f>
        <v>63128.25</v>
      </c>
    </row>
    <row r="22" spans="1:11" x14ac:dyDescent="0.25">
      <c r="A22" s="13" t="s">
        <v>146</v>
      </c>
      <c r="B22" s="13" t="s">
        <v>136</v>
      </c>
      <c r="C22" s="14">
        <v>63.8</v>
      </c>
      <c r="D22" s="19">
        <f t="shared" si="1"/>
        <v>1.7722222222222221</v>
      </c>
      <c r="I22" s="13" t="s">
        <v>141</v>
      </c>
      <c r="J22" s="20">
        <f t="shared" si="0"/>
        <v>63.384722222222223</v>
      </c>
      <c r="K22" s="21">
        <f>AVERAGE(31122,31590,32112)</f>
        <v>31608</v>
      </c>
    </row>
    <row r="23" spans="1:11" x14ac:dyDescent="0.25">
      <c r="A23" s="13" t="s">
        <v>146</v>
      </c>
      <c r="B23" s="13" t="s">
        <v>147</v>
      </c>
      <c r="C23" s="14">
        <v>36</v>
      </c>
      <c r="D23" s="19">
        <f t="shared" si="1"/>
        <v>1</v>
      </c>
      <c r="I23" s="13" t="s">
        <v>150</v>
      </c>
      <c r="J23" s="20">
        <f t="shared" si="0"/>
        <v>27.548611111111111</v>
      </c>
      <c r="K23" s="21">
        <f>AVERAGE(32988,33909,34809)</f>
        <v>33902</v>
      </c>
    </row>
    <row r="24" spans="1:11" x14ac:dyDescent="0.25">
      <c r="A24" s="13" t="s">
        <v>146</v>
      </c>
      <c r="B24" s="13" t="s">
        <v>141</v>
      </c>
      <c r="C24" s="14">
        <v>144</v>
      </c>
      <c r="D24" s="19">
        <f t="shared" si="1"/>
        <v>4</v>
      </c>
      <c r="I24" s="13" t="s">
        <v>151</v>
      </c>
      <c r="J24" s="20">
        <f t="shared" si="0"/>
        <v>0.18527777777777776</v>
      </c>
    </row>
    <row r="25" spans="1:11" x14ac:dyDescent="0.25">
      <c r="A25" s="13" t="s">
        <v>146</v>
      </c>
      <c r="B25" s="13" t="s">
        <v>150</v>
      </c>
      <c r="C25" s="14">
        <v>72</v>
      </c>
      <c r="D25" s="19">
        <f t="shared" si="1"/>
        <v>2</v>
      </c>
    </row>
    <row r="26" spans="1:11" x14ac:dyDescent="0.25">
      <c r="A26" s="13" t="s">
        <v>152</v>
      </c>
      <c r="B26" s="13" t="s">
        <v>137</v>
      </c>
      <c r="C26" s="14">
        <v>36</v>
      </c>
      <c r="D26" s="19">
        <f t="shared" si="1"/>
        <v>1</v>
      </c>
    </row>
    <row r="27" spans="1:11" x14ac:dyDescent="0.25">
      <c r="A27" s="13" t="s">
        <v>152</v>
      </c>
      <c r="B27" s="13" t="s">
        <v>129</v>
      </c>
      <c r="C27" s="14">
        <v>317</v>
      </c>
      <c r="D27" s="19">
        <f t="shared" si="1"/>
        <v>8.8055555555555554</v>
      </c>
    </row>
    <row r="28" spans="1:11" x14ac:dyDescent="0.25">
      <c r="A28" s="13" t="s">
        <v>152</v>
      </c>
      <c r="B28" s="13" t="s">
        <v>131</v>
      </c>
      <c r="C28" s="14">
        <v>738.25</v>
      </c>
      <c r="D28" s="19">
        <f t="shared" si="1"/>
        <v>20.506944444444443</v>
      </c>
    </row>
    <row r="29" spans="1:11" x14ac:dyDescent="0.25">
      <c r="A29" s="13" t="s">
        <v>152</v>
      </c>
      <c r="B29" s="13" t="s">
        <v>133</v>
      </c>
      <c r="C29" s="14">
        <v>599.25</v>
      </c>
      <c r="D29" s="19">
        <f t="shared" si="1"/>
        <v>16.645833333333332</v>
      </c>
    </row>
    <row r="30" spans="1:11" x14ac:dyDescent="0.25">
      <c r="A30" s="13" t="s">
        <v>152</v>
      </c>
      <c r="B30" s="13" t="s">
        <v>135</v>
      </c>
      <c r="C30" s="14">
        <v>351.5</v>
      </c>
      <c r="D30" s="19">
        <f t="shared" si="1"/>
        <v>9.7638888888888893</v>
      </c>
    </row>
    <row r="31" spans="1:11" x14ac:dyDescent="0.25">
      <c r="A31" s="13" t="s">
        <v>152</v>
      </c>
      <c r="B31" s="13" t="s">
        <v>136</v>
      </c>
      <c r="C31" s="14">
        <v>183</v>
      </c>
      <c r="D31" s="19">
        <f t="shared" si="1"/>
        <v>5.083333333333333</v>
      </c>
    </row>
    <row r="32" spans="1:11" x14ac:dyDescent="0.25">
      <c r="A32" s="13" t="s">
        <v>152</v>
      </c>
      <c r="B32" s="13" t="s">
        <v>143</v>
      </c>
      <c r="C32" s="14">
        <v>36</v>
      </c>
      <c r="D32" s="19">
        <f t="shared" si="1"/>
        <v>1</v>
      </c>
    </row>
    <row r="33" spans="1:4" x14ac:dyDescent="0.25">
      <c r="A33" s="13" t="s">
        <v>152</v>
      </c>
      <c r="B33" s="13" t="s">
        <v>140</v>
      </c>
      <c r="C33" s="14">
        <v>36</v>
      </c>
      <c r="D33" s="19">
        <f t="shared" si="1"/>
        <v>1</v>
      </c>
    </row>
    <row r="34" spans="1:4" x14ac:dyDescent="0.25">
      <c r="A34" s="13" t="s">
        <v>152</v>
      </c>
      <c r="B34" s="13" t="s">
        <v>150</v>
      </c>
      <c r="C34" s="14">
        <v>34</v>
      </c>
      <c r="D34" s="19">
        <f t="shared" si="1"/>
        <v>0.94444444444444442</v>
      </c>
    </row>
    <row r="35" spans="1:4" x14ac:dyDescent="0.25">
      <c r="A35" s="13" t="s">
        <v>153</v>
      </c>
      <c r="B35" s="13" t="s">
        <v>130</v>
      </c>
      <c r="C35" s="14">
        <v>62.5</v>
      </c>
      <c r="D35" s="19">
        <f t="shared" si="1"/>
        <v>1.7361111111111112</v>
      </c>
    </row>
    <row r="36" spans="1:4" x14ac:dyDescent="0.25">
      <c r="A36" s="13" t="s">
        <v>153</v>
      </c>
      <c r="B36" s="13" t="s">
        <v>129</v>
      </c>
      <c r="C36" s="14">
        <v>397.84000000000003</v>
      </c>
      <c r="D36" s="19">
        <f t="shared" si="1"/>
        <v>11.051111111111112</v>
      </c>
    </row>
    <row r="37" spans="1:4" x14ac:dyDescent="0.25">
      <c r="A37" s="13" t="s">
        <v>153</v>
      </c>
      <c r="B37" s="13" t="s">
        <v>131</v>
      </c>
      <c r="C37" s="14">
        <v>511.08</v>
      </c>
      <c r="D37" s="19">
        <f t="shared" si="1"/>
        <v>14.196666666666665</v>
      </c>
    </row>
    <row r="38" spans="1:4" x14ac:dyDescent="0.25">
      <c r="A38" s="13" t="s">
        <v>153</v>
      </c>
      <c r="B38" s="13" t="s">
        <v>133</v>
      </c>
      <c r="C38" s="14">
        <v>152</v>
      </c>
      <c r="D38" s="19">
        <f t="shared" si="1"/>
        <v>4.2222222222222223</v>
      </c>
    </row>
    <row r="39" spans="1:4" x14ac:dyDescent="0.25">
      <c r="A39" s="13" t="s">
        <v>153</v>
      </c>
      <c r="B39" s="13" t="s">
        <v>135</v>
      </c>
      <c r="C39" s="14">
        <v>102</v>
      </c>
      <c r="D39" s="19">
        <f t="shared" si="1"/>
        <v>2.8333333333333335</v>
      </c>
    </row>
    <row r="40" spans="1:4" x14ac:dyDescent="0.25">
      <c r="A40" s="13" t="s">
        <v>153</v>
      </c>
      <c r="B40" s="13" t="s">
        <v>136</v>
      </c>
      <c r="C40" s="14">
        <v>56</v>
      </c>
      <c r="D40" s="19">
        <f t="shared" si="1"/>
        <v>1.5555555555555556</v>
      </c>
    </row>
    <row r="41" spans="1:4" x14ac:dyDescent="0.25">
      <c r="A41" s="13" t="s">
        <v>153</v>
      </c>
      <c r="B41" s="13" t="s">
        <v>147</v>
      </c>
      <c r="C41" s="14">
        <v>36</v>
      </c>
      <c r="D41" s="19">
        <f t="shared" si="1"/>
        <v>1</v>
      </c>
    </row>
    <row r="42" spans="1:4" x14ac:dyDescent="0.25">
      <c r="A42" s="13" t="s">
        <v>154</v>
      </c>
      <c r="B42" s="13" t="s">
        <v>137</v>
      </c>
      <c r="C42" s="14">
        <v>44</v>
      </c>
      <c r="D42" s="19">
        <f t="shared" si="1"/>
        <v>1.2222222222222223</v>
      </c>
    </row>
    <row r="43" spans="1:4" x14ac:dyDescent="0.25">
      <c r="A43" s="13" t="s">
        <v>154</v>
      </c>
      <c r="B43" s="13" t="s">
        <v>129</v>
      </c>
      <c r="C43" s="14">
        <v>93</v>
      </c>
      <c r="D43" s="19">
        <f t="shared" si="1"/>
        <v>2.5833333333333335</v>
      </c>
    </row>
    <row r="44" spans="1:4" x14ac:dyDescent="0.25">
      <c r="A44" s="13" t="s">
        <v>154</v>
      </c>
      <c r="B44" s="13" t="s">
        <v>131</v>
      </c>
      <c r="C44" s="14">
        <v>255.5</v>
      </c>
      <c r="D44" s="19">
        <f t="shared" si="1"/>
        <v>7.0972222222222223</v>
      </c>
    </row>
    <row r="45" spans="1:4" x14ac:dyDescent="0.25">
      <c r="A45" s="13" t="s">
        <v>154</v>
      </c>
      <c r="B45" s="13" t="s">
        <v>133</v>
      </c>
      <c r="C45" s="14">
        <v>141.5</v>
      </c>
      <c r="D45" s="19">
        <f t="shared" si="1"/>
        <v>3.9305555555555554</v>
      </c>
    </row>
    <row r="46" spans="1:4" x14ac:dyDescent="0.25">
      <c r="A46" s="13" t="s">
        <v>154</v>
      </c>
      <c r="B46" s="13" t="s">
        <v>136</v>
      </c>
      <c r="C46" s="14">
        <v>36</v>
      </c>
      <c r="D46" s="19">
        <f t="shared" si="1"/>
        <v>1</v>
      </c>
    </row>
    <row r="47" spans="1:4" x14ac:dyDescent="0.25">
      <c r="A47" s="13" t="s">
        <v>155</v>
      </c>
      <c r="B47" s="13" t="s">
        <v>134</v>
      </c>
      <c r="C47" s="14">
        <v>31.5</v>
      </c>
      <c r="D47" s="19">
        <f t="shared" si="1"/>
        <v>0.875</v>
      </c>
    </row>
    <row r="48" spans="1:4" x14ac:dyDescent="0.25">
      <c r="A48" s="13" t="s">
        <v>155</v>
      </c>
      <c r="B48" s="13" t="s">
        <v>127</v>
      </c>
      <c r="C48" s="14">
        <v>35</v>
      </c>
      <c r="D48" s="19">
        <f t="shared" si="1"/>
        <v>0.97222222222222221</v>
      </c>
    </row>
    <row r="49" spans="1:4" x14ac:dyDescent="0.25">
      <c r="A49" s="13" t="s">
        <v>155</v>
      </c>
      <c r="B49" s="13" t="s">
        <v>129</v>
      </c>
      <c r="C49" s="14">
        <v>286.25</v>
      </c>
      <c r="D49" s="19">
        <f t="shared" si="1"/>
        <v>7.9513888888888893</v>
      </c>
    </row>
    <row r="50" spans="1:4" x14ac:dyDescent="0.25">
      <c r="A50" s="13" t="s">
        <v>155</v>
      </c>
      <c r="B50" s="13" t="s">
        <v>131</v>
      </c>
      <c r="C50" s="14">
        <v>813.48</v>
      </c>
      <c r="D50" s="19">
        <f t="shared" si="1"/>
        <v>22.596666666666668</v>
      </c>
    </row>
    <row r="51" spans="1:4" x14ac:dyDescent="0.25">
      <c r="A51" s="13" t="s">
        <v>155</v>
      </c>
      <c r="B51" s="13" t="s">
        <v>133</v>
      </c>
      <c r="C51" s="14">
        <v>406.99</v>
      </c>
      <c r="D51" s="19">
        <f t="shared" si="1"/>
        <v>11.305277777777778</v>
      </c>
    </row>
    <row r="52" spans="1:4" x14ac:dyDescent="0.25">
      <c r="A52" s="13" t="s">
        <v>155</v>
      </c>
      <c r="B52" s="13" t="s">
        <v>135</v>
      </c>
      <c r="C52" s="14">
        <v>123</v>
      </c>
      <c r="D52" s="19">
        <f t="shared" si="1"/>
        <v>3.4166666666666665</v>
      </c>
    </row>
    <row r="53" spans="1:4" x14ac:dyDescent="0.25">
      <c r="A53" s="13" t="s">
        <v>155</v>
      </c>
      <c r="B53" s="13" t="s">
        <v>136</v>
      </c>
      <c r="C53" s="14">
        <v>140</v>
      </c>
      <c r="D53" s="19">
        <f t="shared" si="1"/>
        <v>3.8888888888888888</v>
      </c>
    </row>
    <row r="54" spans="1:4" x14ac:dyDescent="0.25">
      <c r="A54" s="13" t="s">
        <v>155</v>
      </c>
      <c r="B54" s="13" t="s">
        <v>140</v>
      </c>
      <c r="C54" s="14">
        <v>36</v>
      </c>
      <c r="D54" s="19">
        <f t="shared" si="1"/>
        <v>1</v>
      </c>
    </row>
    <row r="55" spans="1:4" x14ac:dyDescent="0.25">
      <c r="A55" s="13" t="s">
        <v>155</v>
      </c>
      <c r="B55" s="13" t="s">
        <v>141</v>
      </c>
      <c r="C55" s="14">
        <v>36</v>
      </c>
      <c r="D55" s="19">
        <f t="shared" si="1"/>
        <v>1</v>
      </c>
    </row>
    <row r="56" spans="1:4" x14ac:dyDescent="0.25">
      <c r="A56" s="13" t="s">
        <v>156</v>
      </c>
      <c r="B56" s="13" t="s">
        <v>129</v>
      </c>
      <c r="C56" s="14">
        <v>97.25</v>
      </c>
      <c r="D56" s="19">
        <f t="shared" si="1"/>
        <v>2.7013888888888888</v>
      </c>
    </row>
    <row r="57" spans="1:4" x14ac:dyDescent="0.25">
      <c r="A57" s="13" t="s">
        <v>156</v>
      </c>
      <c r="B57" s="13" t="s">
        <v>133</v>
      </c>
      <c r="C57" s="14">
        <v>98</v>
      </c>
      <c r="D57" s="19">
        <f t="shared" si="1"/>
        <v>2.7222222222222223</v>
      </c>
    </row>
    <row r="58" spans="1:4" x14ac:dyDescent="0.25">
      <c r="A58" s="13" t="s">
        <v>156</v>
      </c>
      <c r="B58" s="13" t="s">
        <v>135</v>
      </c>
      <c r="C58" s="14">
        <v>99</v>
      </c>
      <c r="D58" s="19">
        <f t="shared" si="1"/>
        <v>2.75</v>
      </c>
    </row>
    <row r="59" spans="1:4" x14ac:dyDescent="0.25">
      <c r="A59" s="13" t="s">
        <v>156</v>
      </c>
      <c r="B59" s="13" t="s">
        <v>136</v>
      </c>
      <c r="C59" s="14">
        <v>36</v>
      </c>
      <c r="D59" s="19">
        <f t="shared" si="1"/>
        <v>1</v>
      </c>
    </row>
    <row r="60" spans="1:4" x14ac:dyDescent="0.25">
      <c r="A60" s="13" t="s">
        <v>156</v>
      </c>
      <c r="B60" s="13" t="s">
        <v>143</v>
      </c>
      <c r="C60" s="14">
        <v>14</v>
      </c>
      <c r="D60" s="19">
        <f t="shared" si="1"/>
        <v>0.3888888888888889</v>
      </c>
    </row>
    <row r="61" spans="1:4" x14ac:dyDescent="0.25">
      <c r="A61" s="13" t="s">
        <v>157</v>
      </c>
      <c r="B61" s="13" t="s">
        <v>134</v>
      </c>
      <c r="C61" s="14">
        <v>28</v>
      </c>
      <c r="D61" s="19">
        <f t="shared" si="1"/>
        <v>0.77777777777777779</v>
      </c>
    </row>
    <row r="62" spans="1:4" x14ac:dyDescent="0.25">
      <c r="A62" s="13" t="s">
        <v>157</v>
      </c>
      <c r="B62" s="13" t="s">
        <v>127</v>
      </c>
      <c r="C62" s="14">
        <v>36</v>
      </c>
      <c r="D62" s="19">
        <f t="shared" si="1"/>
        <v>1</v>
      </c>
    </row>
    <row r="63" spans="1:4" x14ac:dyDescent="0.25">
      <c r="A63" s="13" t="s">
        <v>157</v>
      </c>
      <c r="B63" s="13" t="s">
        <v>131</v>
      </c>
      <c r="C63" s="14">
        <v>908.48000000000013</v>
      </c>
      <c r="D63" s="19">
        <f t="shared" si="1"/>
        <v>25.23555555555556</v>
      </c>
    </row>
    <row r="64" spans="1:4" x14ac:dyDescent="0.25">
      <c r="A64" s="13" t="s">
        <v>157</v>
      </c>
      <c r="B64" s="13" t="s">
        <v>133</v>
      </c>
      <c r="C64" s="14">
        <v>92.5</v>
      </c>
      <c r="D64" s="19">
        <f t="shared" si="1"/>
        <v>2.5694444444444446</v>
      </c>
    </row>
    <row r="65" spans="1:4" x14ac:dyDescent="0.25">
      <c r="A65" s="13" t="s">
        <v>157</v>
      </c>
      <c r="B65" s="13" t="s">
        <v>135</v>
      </c>
      <c r="C65" s="14">
        <v>52</v>
      </c>
      <c r="D65" s="19">
        <f t="shared" si="1"/>
        <v>1.4444444444444444</v>
      </c>
    </row>
    <row r="66" spans="1:4" x14ac:dyDescent="0.25">
      <c r="A66" s="13" t="s">
        <v>157</v>
      </c>
      <c r="B66" s="13" t="s">
        <v>136</v>
      </c>
      <c r="C66" s="14">
        <v>154.1</v>
      </c>
      <c r="D66" s="19">
        <f t="shared" si="1"/>
        <v>4.280555555555555</v>
      </c>
    </row>
    <row r="67" spans="1:4" x14ac:dyDescent="0.25">
      <c r="A67" s="13" t="s">
        <v>157</v>
      </c>
      <c r="B67" s="13" t="s">
        <v>147</v>
      </c>
      <c r="C67" s="14">
        <v>36</v>
      </c>
      <c r="D67" s="19">
        <f t="shared" ref="D67:D130" si="2">C67/36</f>
        <v>1</v>
      </c>
    </row>
    <row r="68" spans="1:4" x14ac:dyDescent="0.25">
      <c r="A68" s="13" t="s">
        <v>157</v>
      </c>
      <c r="B68" s="13" t="s">
        <v>141</v>
      </c>
      <c r="C68" s="14">
        <v>36</v>
      </c>
      <c r="D68" s="19">
        <f t="shared" si="2"/>
        <v>1</v>
      </c>
    </row>
    <row r="69" spans="1:4" x14ac:dyDescent="0.25">
      <c r="A69" s="13" t="s">
        <v>157</v>
      </c>
      <c r="B69" s="13" t="s">
        <v>150</v>
      </c>
      <c r="C69" s="14">
        <v>21</v>
      </c>
      <c r="D69" s="19">
        <f t="shared" si="2"/>
        <v>0.58333333333333337</v>
      </c>
    </row>
    <row r="70" spans="1:4" x14ac:dyDescent="0.25">
      <c r="A70" s="13" t="s">
        <v>158</v>
      </c>
      <c r="B70" s="13" t="s">
        <v>131</v>
      </c>
      <c r="C70" s="14">
        <v>167.22000000000003</v>
      </c>
      <c r="D70" s="19">
        <f t="shared" si="2"/>
        <v>4.6450000000000005</v>
      </c>
    </row>
    <row r="71" spans="1:4" x14ac:dyDescent="0.25">
      <c r="A71" s="13" t="s">
        <v>158</v>
      </c>
      <c r="B71" s="13" t="s">
        <v>133</v>
      </c>
      <c r="C71" s="14">
        <v>70.5</v>
      </c>
      <c r="D71" s="19">
        <f t="shared" si="2"/>
        <v>1.9583333333333333</v>
      </c>
    </row>
    <row r="72" spans="1:4" x14ac:dyDescent="0.25">
      <c r="A72" s="13" t="s">
        <v>158</v>
      </c>
      <c r="B72" s="13" t="s">
        <v>136</v>
      </c>
      <c r="C72" s="14">
        <v>60</v>
      </c>
      <c r="D72" s="19">
        <f t="shared" si="2"/>
        <v>1.6666666666666667</v>
      </c>
    </row>
    <row r="73" spans="1:4" x14ac:dyDescent="0.25">
      <c r="A73" s="13" t="s">
        <v>159</v>
      </c>
      <c r="B73" s="13" t="s">
        <v>130</v>
      </c>
      <c r="C73" s="14">
        <v>25</v>
      </c>
      <c r="D73" s="19">
        <f t="shared" si="2"/>
        <v>0.69444444444444442</v>
      </c>
    </row>
    <row r="74" spans="1:4" x14ac:dyDescent="0.25">
      <c r="A74" s="13" t="s">
        <v>159</v>
      </c>
      <c r="B74" s="13" t="s">
        <v>132</v>
      </c>
      <c r="C74" s="14">
        <v>126</v>
      </c>
      <c r="D74" s="19">
        <f t="shared" si="2"/>
        <v>3.5</v>
      </c>
    </row>
    <row r="75" spans="1:4" x14ac:dyDescent="0.25">
      <c r="A75" s="13" t="s">
        <v>159</v>
      </c>
      <c r="B75" s="13" t="s">
        <v>127</v>
      </c>
      <c r="C75" s="14">
        <v>36</v>
      </c>
      <c r="D75" s="19">
        <f t="shared" si="2"/>
        <v>1</v>
      </c>
    </row>
    <row r="76" spans="1:4" x14ac:dyDescent="0.25">
      <c r="A76" s="13" t="s">
        <v>159</v>
      </c>
      <c r="B76" s="13" t="s">
        <v>129</v>
      </c>
      <c r="C76" s="14">
        <v>172.5</v>
      </c>
      <c r="D76" s="19">
        <f t="shared" si="2"/>
        <v>4.791666666666667</v>
      </c>
    </row>
    <row r="77" spans="1:4" x14ac:dyDescent="0.25">
      <c r="A77" s="13" t="s">
        <v>159</v>
      </c>
      <c r="B77" s="13" t="s">
        <v>131</v>
      </c>
      <c r="C77" s="14">
        <v>252.5</v>
      </c>
      <c r="D77" s="19">
        <f t="shared" si="2"/>
        <v>7.0138888888888893</v>
      </c>
    </row>
    <row r="78" spans="1:4" x14ac:dyDescent="0.25">
      <c r="A78" s="13" t="s">
        <v>159</v>
      </c>
      <c r="B78" s="13" t="s">
        <v>133</v>
      </c>
      <c r="C78" s="14">
        <v>254</v>
      </c>
      <c r="D78" s="19">
        <f t="shared" si="2"/>
        <v>7.0555555555555554</v>
      </c>
    </row>
    <row r="79" spans="1:4" x14ac:dyDescent="0.25">
      <c r="A79" s="13" t="s">
        <v>159</v>
      </c>
      <c r="B79" s="13" t="s">
        <v>135</v>
      </c>
      <c r="C79" s="14">
        <v>128</v>
      </c>
      <c r="D79" s="19">
        <f t="shared" si="2"/>
        <v>3.5555555555555554</v>
      </c>
    </row>
    <row r="80" spans="1:4" x14ac:dyDescent="0.25">
      <c r="A80" s="13" t="s">
        <v>159</v>
      </c>
      <c r="B80" s="13" t="s">
        <v>136</v>
      </c>
      <c r="C80" s="14">
        <v>72</v>
      </c>
      <c r="D80" s="19">
        <f t="shared" si="2"/>
        <v>2</v>
      </c>
    </row>
    <row r="81" spans="1:4" x14ac:dyDescent="0.25">
      <c r="A81" s="13" t="s">
        <v>159</v>
      </c>
      <c r="B81" s="13" t="s">
        <v>147</v>
      </c>
      <c r="C81" s="14">
        <v>36</v>
      </c>
      <c r="D81" s="19">
        <f t="shared" si="2"/>
        <v>1</v>
      </c>
    </row>
    <row r="82" spans="1:4" x14ac:dyDescent="0.25">
      <c r="A82" s="13" t="s">
        <v>159</v>
      </c>
      <c r="B82" s="13" t="s">
        <v>150</v>
      </c>
      <c r="C82" s="14">
        <v>36</v>
      </c>
      <c r="D82" s="19">
        <f t="shared" si="2"/>
        <v>1</v>
      </c>
    </row>
    <row r="83" spans="1:4" x14ac:dyDescent="0.25">
      <c r="A83" s="13" t="s">
        <v>160</v>
      </c>
      <c r="B83" s="13" t="s">
        <v>129</v>
      </c>
      <c r="C83" s="14">
        <v>52.510000000000005</v>
      </c>
      <c r="D83" s="19">
        <f t="shared" si="2"/>
        <v>1.4586111111111113</v>
      </c>
    </row>
    <row r="84" spans="1:4" x14ac:dyDescent="0.25">
      <c r="A84" s="13" t="s">
        <v>160</v>
      </c>
      <c r="B84" s="13" t="s">
        <v>131</v>
      </c>
      <c r="C84" s="14">
        <v>992</v>
      </c>
      <c r="D84" s="19">
        <f t="shared" si="2"/>
        <v>27.555555555555557</v>
      </c>
    </row>
    <row r="85" spans="1:4" x14ac:dyDescent="0.25">
      <c r="A85" s="13" t="s">
        <v>160</v>
      </c>
      <c r="B85" s="13" t="s">
        <v>133</v>
      </c>
      <c r="C85" s="14">
        <v>79.5</v>
      </c>
      <c r="D85" s="19">
        <f t="shared" si="2"/>
        <v>2.2083333333333335</v>
      </c>
    </row>
    <row r="86" spans="1:4" x14ac:dyDescent="0.25">
      <c r="A86" s="13" t="s">
        <v>160</v>
      </c>
      <c r="B86" s="13" t="s">
        <v>135</v>
      </c>
      <c r="C86" s="14">
        <v>120.5</v>
      </c>
      <c r="D86" s="19">
        <f t="shared" si="2"/>
        <v>3.3472222222222223</v>
      </c>
    </row>
    <row r="87" spans="1:4" x14ac:dyDescent="0.25">
      <c r="A87" s="13" t="s">
        <v>160</v>
      </c>
      <c r="B87" s="13" t="s">
        <v>136</v>
      </c>
      <c r="C87" s="14">
        <v>264</v>
      </c>
      <c r="D87" s="19">
        <f t="shared" si="2"/>
        <v>7.333333333333333</v>
      </c>
    </row>
    <row r="88" spans="1:4" x14ac:dyDescent="0.25">
      <c r="A88" s="13" t="s">
        <v>160</v>
      </c>
      <c r="B88" s="13" t="s">
        <v>138</v>
      </c>
      <c r="C88" s="14">
        <v>37.5</v>
      </c>
      <c r="D88" s="19">
        <f t="shared" si="2"/>
        <v>1.0416666666666667</v>
      </c>
    </row>
    <row r="89" spans="1:4" x14ac:dyDescent="0.25">
      <c r="A89" s="13" t="s">
        <v>160</v>
      </c>
      <c r="B89" s="13" t="s">
        <v>144</v>
      </c>
      <c r="C89" s="14">
        <v>37.5</v>
      </c>
      <c r="D89" s="19">
        <f t="shared" si="2"/>
        <v>1.0416666666666667</v>
      </c>
    </row>
    <row r="90" spans="1:4" x14ac:dyDescent="0.25">
      <c r="A90" s="13" t="s">
        <v>160</v>
      </c>
      <c r="B90" s="13" t="s">
        <v>145</v>
      </c>
      <c r="C90" s="14">
        <v>25</v>
      </c>
      <c r="D90" s="19">
        <f t="shared" si="2"/>
        <v>0.69444444444444442</v>
      </c>
    </row>
    <row r="91" spans="1:4" x14ac:dyDescent="0.25">
      <c r="A91" s="13" t="s">
        <v>160</v>
      </c>
      <c r="B91" s="13" t="s">
        <v>143</v>
      </c>
      <c r="C91" s="14">
        <v>36</v>
      </c>
      <c r="D91" s="19">
        <f t="shared" si="2"/>
        <v>1</v>
      </c>
    </row>
    <row r="92" spans="1:4" x14ac:dyDescent="0.25">
      <c r="A92" s="13" t="s">
        <v>160</v>
      </c>
      <c r="B92" s="13" t="s">
        <v>141</v>
      </c>
      <c r="C92" s="14">
        <v>72</v>
      </c>
      <c r="D92" s="19">
        <f t="shared" si="2"/>
        <v>2</v>
      </c>
    </row>
    <row r="93" spans="1:4" x14ac:dyDescent="0.25">
      <c r="A93" s="13" t="s">
        <v>160</v>
      </c>
      <c r="B93" s="13" t="s">
        <v>150</v>
      </c>
      <c r="C93" s="14">
        <v>36</v>
      </c>
      <c r="D93" s="19">
        <f t="shared" si="2"/>
        <v>1</v>
      </c>
    </row>
    <row r="94" spans="1:4" x14ac:dyDescent="0.25">
      <c r="A94" s="13" t="s">
        <v>161</v>
      </c>
      <c r="B94" s="13" t="s">
        <v>130</v>
      </c>
      <c r="C94" s="14">
        <v>30</v>
      </c>
      <c r="D94" s="19">
        <f t="shared" si="2"/>
        <v>0.83333333333333337</v>
      </c>
    </row>
    <row r="95" spans="1:4" x14ac:dyDescent="0.25">
      <c r="A95" s="13" t="s">
        <v>161</v>
      </c>
      <c r="B95" s="13" t="s">
        <v>132</v>
      </c>
      <c r="C95" s="14">
        <v>30</v>
      </c>
      <c r="D95" s="19">
        <f t="shared" si="2"/>
        <v>0.83333333333333337</v>
      </c>
    </row>
    <row r="96" spans="1:4" x14ac:dyDescent="0.25">
      <c r="A96" s="13" t="s">
        <v>161</v>
      </c>
      <c r="B96" s="13" t="s">
        <v>127</v>
      </c>
      <c r="C96" s="14">
        <v>36</v>
      </c>
      <c r="D96" s="19">
        <f t="shared" si="2"/>
        <v>1</v>
      </c>
    </row>
    <row r="97" spans="1:4" x14ac:dyDescent="0.25">
      <c r="A97" s="13" t="s">
        <v>161</v>
      </c>
      <c r="B97" s="13" t="s">
        <v>139</v>
      </c>
      <c r="C97" s="14">
        <v>32.75</v>
      </c>
      <c r="D97" s="19">
        <f t="shared" si="2"/>
        <v>0.90972222222222221</v>
      </c>
    </row>
    <row r="98" spans="1:4" x14ac:dyDescent="0.25">
      <c r="A98" s="13" t="s">
        <v>161</v>
      </c>
      <c r="B98" s="13" t="s">
        <v>129</v>
      </c>
      <c r="C98" s="14">
        <v>190.17000000000002</v>
      </c>
      <c r="D98" s="19">
        <f t="shared" si="2"/>
        <v>5.2825000000000006</v>
      </c>
    </row>
    <row r="99" spans="1:4" x14ac:dyDescent="0.25">
      <c r="A99" s="13" t="s">
        <v>161</v>
      </c>
      <c r="B99" s="13" t="s">
        <v>131</v>
      </c>
      <c r="C99" s="14">
        <v>318.90999999999997</v>
      </c>
      <c r="D99" s="19">
        <f t="shared" si="2"/>
        <v>8.8586111111111094</v>
      </c>
    </row>
    <row r="100" spans="1:4" x14ac:dyDescent="0.25">
      <c r="A100" s="13" t="s">
        <v>161</v>
      </c>
      <c r="B100" s="13" t="s">
        <v>133</v>
      </c>
      <c r="C100" s="14">
        <v>186.5</v>
      </c>
      <c r="D100" s="19">
        <f t="shared" si="2"/>
        <v>5.1805555555555554</v>
      </c>
    </row>
    <row r="101" spans="1:4" x14ac:dyDescent="0.25">
      <c r="A101" s="13" t="s">
        <v>161</v>
      </c>
      <c r="B101" s="13" t="s">
        <v>135</v>
      </c>
      <c r="C101" s="14">
        <v>66</v>
      </c>
      <c r="D101" s="19">
        <f t="shared" si="2"/>
        <v>1.8333333333333333</v>
      </c>
    </row>
    <row r="102" spans="1:4" x14ac:dyDescent="0.25">
      <c r="A102" s="13" t="s">
        <v>161</v>
      </c>
      <c r="B102" s="13" t="s">
        <v>136</v>
      </c>
      <c r="C102" s="14">
        <v>166.5</v>
      </c>
      <c r="D102" s="19">
        <f t="shared" si="2"/>
        <v>4.625</v>
      </c>
    </row>
    <row r="103" spans="1:4" x14ac:dyDescent="0.25">
      <c r="A103" s="13" t="s">
        <v>161</v>
      </c>
      <c r="B103" s="13" t="s">
        <v>145</v>
      </c>
      <c r="C103" s="14">
        <v>92.25</v>
      </c>
      <c r="D103" s="19">
        <f t="shared" si="2"/>
        <v>2.5625</v>
      </c>
    </row>
    <row r="104" spans="1:4" x14ac:dyDescent="0.25">
      <c r="A104" s="13" t="s">
        <v>161</v>
      </c>
      <c r="B104" s="13" t="s">
        <v>141</v>
      </c>
      <c r="C104" s="14">
        <v>35</v>
      </c>
      <c r="D104" s="19">
        <f t="shared" si="2"/>
        <v>0.97222222222222221</v>
      </c>
    </row>
    <row r="105" spans="1:4" x14ac:dyDescent="0.25">
      <c r="A105" s="13" t="s">
        <v>162</v>
      </c>
      <c r="B105" s="13" t="s">
        <v>134</v>
      </c>
      <c r="C105" s="14">
        <v>19.5</v>
      </c>
      <c r="D105" s="19">
        <f t="shared" si="2"/>
        <v>0.54166666666666663</v>
      </c>
    </row>
    <row r="106" spans="1:4" x14ac:dyDescent="0.25">
      <c r="A106" s="13" t="s">
        <v>162</v>
      </c>
      <c r="B106" s="13" t="s">
        <v>127</v>
      </c>
      <c r="C106" s="14">
        <v>36</v>
      </c>
      <c r="D106" s="19">
        <f t="shared" si="2"/>
        <v>1</v>
      </c>
    </row>
    <row r="107" spans="1:4" x14ac:dyDescent="0.25">
      <c r="A107" s="13" t="s">
        <v>162</v>
      </c>
      <c r="B107" s="13" t="s">
        <v>129</v>
      </c>
      <c r="C107" s="14">
        <v>31.5</v>
      </c>
      <c r="D107" s="19">
        <f t="shared" si="2"/>
        <v>0.875</v>
      </c>
    </row>
    <row r="108" spans="1:4" x14ac:dyDescent="0.25">
      <c r="A108" s="13" t="s">
        <v>162</v>
      </c>
      <c r="B108" s="13" t="s">
        <v>131</v>
      </c>
      <c r="C108" s="14">
        <v>475.25</v>
      </c>
      <c r="D108" s="19">
        <f t="shared" si="2"/>
        <v>13.201388888888889</v>
      </c>
    </row>
    <row r="109" spans="1:4" x14ac:dyDescent="0.25">
      <c r="A109" s="13" t="s">
        <v>162</v>
      </c>
      <c r="B109" s="13" t="s">
        <v>133</v>
      </c>
      <c r="C109" s="14">
        <v>35</v>
      </c>
      <c r="D109" s="19">
        <f t="shared" si="2"/>
        <v>0.97222222222222221</v>
      </c>
    </row>
    <row r="110" spans="1:4" x14ac:dyDescent="0.25">
      <c r="A110" s="13" t="s">
        <v>162</v>
      </c>
      <c r="B110" s="13" t="s">
        <v>135</v>
      </c>
      <c r="C110" s="14">
        <v>384.25</v>
      </c>
      <c r="D110" s="19">
        <f t="shared" si="2"/>
        <v>10.673611111111111</v>
      </c>
    </row>
    <row r="111" spans="1:4" x14ac:dyDescent="0.25">
      <c r="A111" s="13" t="s">
        <v>162</v>
      </c>
      <c r="B111" s="13" t="s">
        <v>136</v>
      </c>
      <c r="C111" s="14">
        <v>51</v>
      </c>
      <c r="D111" s="19">
        <f t="shared" si="2"/>
        <v>1.4166666666666667</v>
      </c>
    </row>
    <row r="112" spans="1:4" x14ac:dyDescent="0.25">
      <c r="A112" s="13" t="s">
        <v>162</v>
      </c>
      <c r="B112" s="13" t="s">
        <v>138</v>
      </c>
      <c r="C112" s="14">
        <v>6.25</v>
      </c>
      <c r="D112" s="19">
        <f t="shared" si="2"/>
        <v>0.1736111111111111</v>
      </c>
    </row>
    <row r="113" spans="1:4" x14ac:dyDescent="0.25">
      <c r="A113" s="13" t="s">
        <v>162</v>
      </c>
      <c r="B113" s="13" t="s">
        <v>144</v>
      </c>
      <c r="C113" s="14">
        <v>91.5</v>
      </c>
      <c r="D113" s="19">
        <f t="shared" si="2"/>
        <v>2.5416666666666665</v>
      </c>
    </row>
    <row r="114" spans="1:4" x14ac:dyDescent="0.25">
      <c r="A114" s="13" t="s">
        <v>163</v>
      </c>
      <c r="B114" s="13" t="s">
        <v>127</v>
      </c>
      <c r="C114" s="14">
        <v>34</v>
      </c>
      <c r="D114" s="19">
        <f t="shared" si="2"/>
        <v>0.94444444444444442</v>
      </c>
    </row>
    <row r="115" spans="1:4" x14ac:dyDescent="0.25">
      <c r="A115" s="13" t="s">
        <v>163</v>
      </c>
      <c r="B115" s="13" t="s">
        <v>129</v>
      </c>
      <c r="C115" s="14">
        <v>126.77000000000001</v>
      </c>
      <c r="D115" s="19">
        <f t="shared" si="2"/>
        <v>3.5213888888888891</v>
      </c>
    </row>
    <row r="116" spans="1:4" x14ac:dyDescent="0.25">
      <c r="A116" s="13" t="s">
        <v>163</v>
      </c>
      <c r="B116" s="13" t="s">
        <v>131</v>
      </c>
      <c r="C116" s="14">
        <v>727.63000000000011</v>
      </c>
      <c r="D116" s="19">
        <f t="shared" si="2"/>
        <v>20.211944444444448</v>
      </c>
    </row>
    <row r="117" spans="1:4" x14ac:dyDescent="0.25">
      <c r="A117" s="13" t="s">
        <v>163</v>
      </c>
      <c r="B117" s="13" t="s">
        <v>133</v>
      </c>
      <c r="C117" s="14">
        <v>320.02000000000004</v>
      </c>
      <c r="D117" s="19">
        <f t="shared" si="2"/>
        <v>8.8894444444444449</v>
      </c>
    </row>
    <row r="118" spans="1:4" x14ac:dyDescent="0.25">
      <c r="A118" s="13" t="s">
        <v>163</v>
      </c>
      <c r="B118" s="13" t="s">
        <v>135</v>
      </c>
      <c r="C118" s="14">
        <v>33.83</v>
      </c>
      <c r="D118" s="19">
        <f t="shared" si="2"/>
        <v>0.93972222222222213</v>
      </c>
    </row>
    <row r="119" spans="1:4" x14ac:dyDescent="0.25">
      <c r="A119" s="13" t="s">
        <v>163</v>
      </c>
      <c r="B119" s="13" t="s">
        <v>136</v>
      </c>
      <c r="C119" s="14">
        <v>211.17000000000002</v>
      </c>
      <c r="D119" s="19">
        <f t="shared" si="2"/>
        <v>5.8658333333333337</v>
      </c>
    </row>
    <row r="120" spans="1:4" x14ac:dyDescent="0.25">
      <c r="A120" s="13" t="s">
        <v>163</v>
      </c>
      <c r="B120" s="13" t="s">
        <v>144</v>
      </c>
      <c r="C120" s="14">
        <v>90</v>
      </c>
      <c r="D120" s="19">
        <f t="shared" si="2"/>
        <v>2.5</v>
      </c>
    </row>
    <row r="121" spans="1:4" x14ac:dyDescent="0.25">
      <c r="A121" s="13" t="s">
        <v>163</v>
      </c>
      <c r="B121" s="13" t="s">
        <v>147</v>
      </c>
      <c r="C121" s="14">
        <v>36</v>
      </c>
      <c r="D121" s="19">
        <f t="shared" si="2"/>
        <v>1</v>
      </c>
    </row>
    <row r="122" spans="1:4" x14ac:dyDescent="0.25">
      <c r="A122" s="13" t="s">
        <v>163</v>
      </c>
      <c r="B122" s="13" t="s">
        <v>141</v>
      </c>
      <c r="C122" s="14">
        <v>36</v>
      </c>
      <c r="D122" s="19">
        <f t="shared" si="2"/>
        <v>1</v>
      </c>
    </row>
    <row r="123" spans="1:4" x14ac:dyDescent="0.25">
      <c r="A123" s="13" t="s">
        <v>164</v>
      </c>
      <c r="B123" s="13" t="s">
        <v>128</v>
      </c>
      <c r="C123" s="14">
        <v>36</v>
      </c>
      <c r="D123" s="19">
        <f t="shared" si="2"/>
        <v>1</v>
      </c>
    </row>
    <row r="124" spans="1:4" x14ac:dyDescent="0.25">
      <c r="A124" s="13" t="s">
        <v>164</v>
      </c>
      <c r="B124" s="13" t="s">
        <v>132</v>
      </c>
      <c r="C124" s="14">
        <v>36</v>
      </c>
      <c r="D124" s="19">
        <f t="shared" si="2"/>
        <v>1</v>
      </c>
    </row>
    <row r="125" spans="1:4" x14ac:dyDescent="0.25">
      <c r="A125" s="13" t="s">
        <v>164</v>
      </c>
      <c r="B125" s="13" t="s">
        <v>129</v>
      </c>
      <c r="C125" s="14">
        <v>60</v>
      </c>
      <c r="D125" s="19">
        <f t="shared" si="2"/>
        <v>1.6666666666666667</v>
      </c>
    </row>
    <row r="126" spans="1:4" x14ac:dyDescent="0.25">
      <c r="A126" s="13" t="s">
        <v>164</v>
      </c>
      <c r="B126" s="13" t="s">
        <v>131</v>
      </c>
      <c r="C126" s="14">
        <v>946.57999999999993</v>
      </c>
      <c r="D126" s="19">
        <f t="shared" si="2"/>
        <v>26.293888888888887</v>
      </c>
    </row>
    <row r="127" spans="1:4" x14ac:dyDescent="0.25">
      <c r="A127" s="13" t="s">
        <v>164</v>
      </c>
      <c r="B127" s="13" t="s">
        <v>133</v>
      </c>
      <c r="C127" s="14">
        <v>93.75</v>
      </c>
      <c r="D127" s="19">
        <f t="shared" si="2"/>
        <v>2.6041666666666665</v>
      </c>
    </row>
    <row r="128" spans="1:4" x14ac:dyDescent="0.25">
      <c r="A128" s="13" t="s">
        <v>164</v>
      </c>
      <c r="B128" s="13" t="s">
        <v>135</v>
      </c>
      <c r="C128" s="14">
        <v>232.75</v>
      </c>
      <c r="D128" s="19">
        <f t="shared" si="2"/>
        <v>6.4652777777777777</v>
      </c>
    </row>
    <row r="129" spans="1:4" x14ac:dyDescent="0.25">
      <c r="A129" s="13" t="s">
        <v>164</v>
      </c>
      <c r="B129" s="13" t="s">
        <v>136</v>
      </c>
      <c r="C129" s="14">
        <v>182</v>
      </c>
      <c r="D129" s="19">
        <f t="shared" si="2"/>
        <v>5.0555555555555554</v>
      </c>
    </row>
    <row r="130" spans="1:4" x14ac:dyDescent="0.25">
      <c r="A130" s="13" t="s">
        <v>164</v>
      </c>
      <c r="B130" s="13" t="s">
        <v>147</v>
      </c>
      <c r="C130" s="14">
        <v>36</v>
      </c>
      <c r="D130" s="19">
        <f t="shared" si="2"/>
        <v>1</v>
      </c>
    </row>
    <row r="131" spans="1:4" x14ac:dyDescent="0.25">
      <c r="A131" s="13" t="s">
        <v>164</v>
      </c>
      <c r="B131" s="13" t="s">
        <v>141</v>
      </c>
      <c r="C131" s="14">
        <v>36</v>
      </c>
      <c r="D131" s="19">
        <f t="shared" ref="D131:D194" si="3">C131/36</f>
        <v>1</v>
      </c>
    </row>
    <row r="132" spans="1:4" x14ac:dyDescent="0.25">
      <c r="A132" s="13" t="s">
        <v>165</v>
      </c>
      <c r="B132" s="13" t="s">
        <v>139</v>
      </c>
      <c r="C132" s="14">
        <v>12.5</v>
      </c>
      <c r="D132" s="19">
        <f t="shared" si="3"/>
        <v>0.34722222222222221</v>
      </c>
    </row>
    <row r="133" spans="1:4" x14ac:dyDescent="0.25">
      <c r="A133" s="13" t="s">
        <v>165</v>
      </c>
      <c r="B133" s="13" t="s">
        <v>129</v>
      </c>
      <c r="C133" s="14">
        <v>235.88</v>
      </c>
      <c r="D133" s="19">
        <f t="shared" si="3"/>
        <v>6.5522222222222224</v>
      </c>
    </row>
    <row r="134" spans="1:4" x14ac:dyDescent="0.25">
      <c r="A134" s="13" t="s">
        <v>165</v>
      </c>
      <c r="B134" s="13" t="s">
        <v>131</v>
      </c>
      <c r="C134" s="14">
        <v>446.26</v>
      </c>
      <c r="D134" s="19">
        <f t="shared" si="3"/>
        <v>12.396111111111111</v>
      </c>
    </row>
    <row r="135" spans="1:4" x14ac:dyDescent="0.25">
      <c r="A135" s="13" t="s">
        <v>165</v>
      </c>
      <c r="B135" s="13" t="s">
        <v>133</v>
      </c>
      <c r="C135" s="14">
        <v>174.5</v>
      </c>
      <c r="D135" s="19">
        <f t="shared" si="3"/>
        <v>4.8472222222222223</v>
      </c>
    </row>
    <row r="136" spans="1:4" x14ac:dyDescent="0.25">
      <c r="A136" s="13" t="s">
        <v>165</v>
      </c>
      <c r="B136" s="13" t="s">
        <v>135</v>
      </c>
      <c r="C136" s="14">
        <v>152.25</v>
      </c>
      <c r="D136" s="19">
        <f t="shared" si="3"/>
        <v>4.229166666666667</v>
      </c>
    </row>
    <row r="137" spans="1:4" x14ac:dyDescent="0.25">
      <c r="A137" s="13" t="s">
        <v>165</v>
      </c>
      <c r="B137" s="13" t="s">
        <v>136</v>
      </c>
      <c r="C137" s="14">
        <v>36</v>
      </c>
      <c r="D137" s="19">
        <f t="shared" si="3"/>
        <v>1</v>
      </c>
    </row>
    <row r="138" spans="1:4" x14ac:dyDescent="0.25">
      <c r="A138" s="13" t="s">
        <v>165</v>
      </c>
      <c r="B138" s="13" t="s">
        <v>145</v>
      </c>
      <c r="C138" s="14">
        <v>62.5</v>
      </c>
      <c r="D138" s="19">
        <f t="shared" si="3"/>
        <v>1.7361111111111112</v>
      </c>
    </row>
    <row r="139" spans="1:4" x14ac:dyDescent="0.25">
      <c r="A139" s="13" t="s">
        <v>165</v>
      </c>
      <c r="B139" s="13" t="s">
        <v>143</v>
      </c>
      <c r="C139" s="14">
        <v>36</v>
      </c>
      <c r="D139" s="19">
        <f t="shared" si="3"/>
        <v>1</v>
      </c>
    </row>
    <row r="140" spans="1:4" x14ac:dyDescent="0.25">
      <c r="A140" s="13" t="s">
        <v>165</v>
      </c>
      <c r="B140" s="13" t="s">
        <v>151</v>
      </c>
      <c r="C140" s="14">
        <v>6.67</v>
      </c>
      <c r="D140" s="19">
        <f t="shared" si="3"/>
        <v>0.18527777777777776</v>
      </c>
    </row>
    <row r="141" spans="1:4" x14ac:dyDescent="0.25">
      <c r="A141" s="13" t="s">
        <v>166</v>
      </c>
      <c r="B141" s="13" t="s">
        <v>134</v>
      </c>
      <c r="C141" s="14">
        <v>32.5</v>
      </c>
      <c r="D141" s="19">
        <f t="shared" si="3"/>
        <v>0.90277777777777779</v>
      </c>
    </row>
    <row r="142" spans="1:4" x14ac:dyDescent="0.25">
      <c r="A142" s="13" t="s">
        <v>166</v>
      </c>
      <c r="B142" s="13" t="s">
        <v>129</v>
      </c>
      <c r="C142" s="14">
        <v>734.61</v>
      </c>
      <c r="D142" s="19">
        <f t="shared" si="3"/>
        <v>20.405833333333334</v>
      </c>
    </row>
    <row r="143" spans="1:4" x14ac:dyDescent="0.25">
      <c r="A143" s="13" t="s">
        <v>166</v>
      </c>
      <c r="B143" s="13" t="s">
        <v>131</v>
      </c>
      <c r="C143" s="14">
        <v>35</v>
      </c>
      <c r="D143" s="19">
        <f t="shared" si="3"/>
        <v>0.97222222222222221</v>
      </c>
    </row>
    <row r="144" spans="1:4" x14ac:dyDescent="0.25">
      <c r="A144" s="13" t="s">
        <v>166</v>
      </c>
      <c r="B144" s="13" t="s">
        <v>133</v>
      </c>
      <c r="C144" s="14">
        <v>13</v>
      </c>
      <c r="D144" s="19">
        <f t="shared" si="3"/>
        <v>0.3611111111111111</v>
      </c>
    </row>
    <row r="145" spans="1:4" x14ac:dyDescent="0.25">
      <c r="A145" s="13" t="s">
        <v>166</v>
      </c>
      <c r="B145" s="13" t="s">
        <v>135</v>
      </c>
      <c r="C145" s="14">
        <v>160</v>
      </c>
      <c r="D145" s="19">
        <f t="shared" si="3"/>
        <v>4.4444444444444446</v>
      </c>
    </row>
    <row r="146" spans="1:4" x14ac:dyDescent="0.25">
      <c r="A146" s="13" t="s">
        <v>166</v>
      </c>
      <c r="B146" s="13" t="s">
        <v>136</v>
      </c>
      <c r="C146" s="14">
        <v>31.5</v>
      </c>
      <c r="D146" s="19">
        <f t="shared" si="3"/>
        <v>0.875</v>
      </c>
    </row>
    <row r="147" spans="1:4" x14ac:dyDescent="0.25">
      <c r="A147" s="13" t="s">
        <v>166</v>
      </c>
      <c r="B147" s="13" t="s">
        <v>147</v>
      </c>
      <c r="C147" s="14">
        <v>36</v>
      </c>
      <c r="D147" s="19">
        <f t="shared" si="3"/>
        <v>1</v>
      </c>
    </row>
    <row r="148" spans="1:4" x14ac:dyDescent="0.25">
      <c r="A148" s="13" t="s">
        <v>166</v>
      </c>
      <c r="B148" s="13" t="s">
        <v>141</v>
      </c>
      <c r="C148" s="14">
        <v>36</v>
      </c>
      <c r="D148" s="19">
        <f t="shared" si="3"/>
        <v>1</v>
      </c>
    </row>
    <row r="149" spans="1:4" x14ac:dyDescent="0.25">
      <c r="A149" s="13" t="s">
        <v>167</v>
      </c>
      <c r="B149" s="13" t="s">
        <v>130</v>
      </c>
      <c r="C149" s="14">
        <v>50</v>
      </c>
      <c r="D149" s="19">
        <f t="shared" si="3"/>
        <v>1.3888888888888888</v>
      </c>
    </row>
    <row r="150" spans="1:4" x14ac:dyDescent="0.25">
      <c r="A150" s="13" t="s">
        <v>167</v>
      </c>
      <c r="B150" s="13" t="s">
        <v>127</v>
      </c>
      <c r="C150" s="14">
        <v>32.5</v>
      </c>
      <c r="D150" s="19">
        <f t="shared" si="3"/>
        <v>0.90277777777777779</v>
      </c>
    </row>
    <row r="151" spans="1:4" x14ac:dyDescent="0.25">
      <c r="A151" s="13" t="s">
        <v>167</v>
      </c>
      <c r="B151" s="13" t="s">
        <v>129</v>
      </c>
      <c r="C151" s="14">
        <v>36</v>
      </c>
      <c r="D151" s="19">
        <f t="shared" si="3"/>
        <v>1</v>
      </c>
    </row>
    <row r="152" spans="1:4" x14ac:dyDescent="0.25">
      <c r="A152" s="13" t="s">
        <v>167</v>
      </c>
      <c r="B152" s="13" t="s">
        <v>131</v>
      </c>
      <c r="C152" s="14">
        <v>226.75</v>
      </c>
      <c r="D152" s="19">
        <f t="shared" si="3"/>
        <v>6.2986111111111107</v>
      </c>
    </row>
    <row r="153" spans="1:4" x14ac:dyDescent="0.25">
      <c r="A153" s="13" t="s">
        <v>167</v>
      </c>
      <c r="B153" s="13" t="s">
        <v>133</v>
      </c>
      <c r="C153" s="14">
        <v>158.5</v>
      </c>
      <c r="D153" s="19">
        <f t="shared" si="3"/>
        <v>4.4027777777777777</v>
      </c>
    </row>
    <row r="154" spans="1:4" x14ac:dyDescent="0.25">
      <c r="A154" s="13" t="s">
        <v>167</v>
      </c>
      <c r="B154" s="13" t="s">
        <v>135</v>
      </c>
      <c r="C154" s="14">
        <v>115</v>
      </c>
      <c r="D154" s="19">
        <f t="shared" si="3"/>
        <v>3.1944444444444446</v>
      </c>
    </row>
    <row r="155" spans="1:4" x14ac:dyDescent="0.25">
      <c r="A155" s="13" t="s">
        <v>167</v>
      </c>
      <c r="B155" s="13" t="s">
        <v>136</v>
      </c>
      <c r="C155" s="14">
        <v>35</v>
      </c>
      <c r="D155" s="19">
        <f t="shared" si="3"/>
        <v>0.97222222222222221</v>
      </c>
    </row>
    <row r="156" spans="1:4" x14ac:dyDescent="0.25">
      <c r="A156" s="13" t="s">
        <v>167</v>
      </c>
      <c r="B156" s="13" t="s">
        <v>138</v>
      </c>
      <c r="C156" s="14">
        <v>30</v>
      </c>
      <c r="D156" s="19">
        <f t="shared" si="3"/>
        <v>0.83333333333333337</v>
      </c>
    </row>
    <row r="157" spans="1:4" x14ac:dyDescent="0.25">
      <c r="A157" s="13" t="s">
        <v>167</v>
      </c>
      <c r="B157" s="13" t="s">
        <v>141</v>
      </c>
      <c r="C157" s="14">
        <v>36</v>
      </c>
      <c r="D157" s="19">
        <f t="shared" si="3"/>
        <v>1</v>
      </c>
    </row>
    <row r="158" spans="1:4" x14ac:dyDescent="0.25">
      <c r="A158" s="13" t="s">
        <v>167</v>
      </c>
      <c r="B158" s="13" t="s">
        <v>150</v>
      </c>
      <c r="C158" s="14">
        <v>21.5</v>
      </c>
      <c r="D158" s="19">
        <f t="shared" si="3"/>
        <v>0.59722222222222221</v>
      </c>
    </row>
    <row r="159" spans="1:4" x14ac:dyDescent="0.25">
      <c r="A159" s="13" t="s">
        <v>168</v>
      </c>
      <c r="B159" s="13" t="s">
        <v>129</v>
      </c>
      <c r="C159" s="14">
        <v>67</v>
      </c>
      <c r="D159" s="19">
        <f t="shared" si="3"/>
        <v>1.8611111111111112</v>
      </c>
    </row>
    <row r="160" spans="1:4" x14ac:dyDescent="0.25">
      <c r="A160" s="13" t="s">
        <v>168</v>
      </c>
      <c r="B160" s="13" t="s">
        <v>131</v>
      </c>
      <c r="C160" s="14">
        <v>347</v>
      </c>
      <c r="D160" s="19">
        <f t="shared" si="3"/>
        <v>9.6388888888888893</v>
      </c>
    </row>
    <row r="161" spans="1:4" x14ac:dyDescent="0.25">
      <c r="A161" s="13" t="s">
        <v>168</v>
      </c>
      <c r="B161" s="13" t="s">
        <v>133</v>
      </c>
      <c r="C161" s="14">
        <v>61</v>
      </c>
      <c r="D161" s="19">
        <f t="shared" si="3"/>
        <v>1.6944444444444444</v>
      </c>
    </row>
    <row r="162" spans="1:4" x14ac:dyDescent="0.25">
      <c r="A162" s="13" t="s">
        <v>168</v>
      </c>
      <c r="B162" s="13" t="s">
        <v>135</v>
      </c>
      <c r="C162" s="14">
        <v>16.25</v>
      </c>
      <c r="D162" s="19">
        <f t="shared" si="3"/>
        <v>0.4513888888888889</v>
      </c>
    </row>
    <row r="163" spans="1:4" x14ac:dyDescent="0.25">
      <c r="A163" s="13" t="s">
        <v>168</v>
      </c>
      <c r="B163" s="13" t="s">
        <v>136</v>
      </c>
      <c r="C163" s="14">
        <v>98</v>
      </c>
      <c r="D163" s="19">
        <f t="shared" si="3"/>
        <v>2.7222222222222223</v>
      </c>
    </row>
    <row r="164" spans="1:4" x14ac:dyDescent="0.25">
      <c r="A164" s="13" t="s">
        <v>168</v>
      </c>
      <c r="B164" s="13" t="s">
        <v>144</v>
      </c>
      <c r="C164" s="14">
        <v>17.5</v>
      </c>
      <c r="D164" s="19">
        <f t="shared" si="3"/>
        <v>0.4861111111111111</v>
      </c>
    </row>
    <row r="165" spans="1:4" x14ac:dyDescent="0.25">
      <c r="A165" s="13" t="s">
        <v>168</v>
      </c>
      <c r="B165" s="13" t="s">
        <v>141</v>
      </c>
      <c r="C165" s="14">
        <v>36</v>
      </c>
      <c r="D165" s="19">
        <f t="shared" si="3"/>
        <v>1</v>
      </c>
    </row>
    <row r="166" spans="1:4" x14ac:dyDescent="0.25">
      <c r="A166" s="13" t="s">
        <v>169</v>
      </c>
      <c r="B166" s="13" t="s">
        <v>134</v>
      </c>
      <c r="C166" s="14">
        <v>64</v>
      </c>
      <c r="D166" s="19">
        <f t="shared" si="3"/>
        <v>1.7777777777777777</v>
      </c>
    </row>
    <row r="167" spans="1:4" x14ac:dyDescent="0.25">
      <c r="A167" s="13" t="s">
        <v>169</v>
      </c>
      <c r="B167" s="13" t="s">
        <v>127</v>
      </c>
      <c r="C167" s="14">
        <v>36</v>
      </c>
      <c r="D167" s="19">
        <f t="shared" si="3"/>
        <v>1</v>
      </c>
    </row>
    <row r="168" spans="1:4" x14ac:dyDescent="0.25">
      <c r="A168" s="13" t="s">
        <v>169</v>
      </c>
      <c r="B168" s="13" t="s">
        <v>137</v>
      </c>
      <c r="C168" s="14">
        <v>36</v>
      </c>
      <c r="D168" s="19">
        <f t="shared" si="3"/>
        <v>1</v>
      </c>
    </row>
    <row r="169" spans="1:4" x14ac:dyDescent="0.25">
      <c r="A169" s="13" t="s">
        <v>169</v>
      </c>
      <c r="B169" s="13" t="s">
        <v>129</v>
      </c>
      <c r="C169" s="14">
        <v>153.5</v>
      </c>
      <c r="D169" s="19">
        <f t="shared" si="3"/>
        <v>4.2638888888888893</v>
      </c>
    </row>
    <row r="170" spans="1:4" x14ac:dyDescent="0.25">
      <c r="A170" s="13" t="s">
        <v>169</v>
      </c>
      <c r="B170" s="13" t="s">
        <v>131</v>
      </c>
      <c r="C170" s="14">
        <v>420.25</v>
      </c>
      <c r="D170" s="19">
        <f t="shared" si="3"/>
        <v>11.673611111111111</v>
      </c>
    </row>
    <row r="171" spans="1:4" x14ac:dyDescent="0.25">
      <c r="A171" s="13" t="s">
        <v>169</v>
      </c>
      <c r="B171" s="13" t="s">
        <v>133</v>
      </c>
      <c r="C171" s="14">
        <v>32.5</v>
      </c>
      <c r="D171" s="19">
        <f t="shared" si="3"/>
        <v>0.90277777777777779</v>
      </c>
    </row>
    <row r="172" spans="1:4" x14ac:dyDescent="0.25">
      <c r="A172" s="13" t="s">
        <v>169</v>
      </c>
      <c r="B172" s="13" t="s">
        <v>135</v>
      </c>
      <c r="C172" s="14">
        <v>37.5</v>
      </c>
      <c r="D172" s="19">
        <f t="shared" si="3"/>
        <v>1.0416666666666667</v>
      </c>
    </row>
    <row r="173" spans="1:4" x14ac:dyDescent="0.25">
      <c r="A173" s="13" t="s">
        <v>169</v>
      </c>
      <c r="B173" s="13" t="s">
        <v>136</v>
      </c>
      <c r="C173" s="14">
        <v>15</v>
      </c>
      <c r="D173" s="19">
        <f t="shared" si="3"/>
        <v>0.41666666666666669</v>
      </c>
    </row>
    <row r="174" spans="1:4" x14ac:dyDescent="0.25">
      <c r="A174" s="13" t="s">
        <v>170</v>
      </c>
      <c r="B174" s="13" t="s">
        <v>127</v>
      </c>
      <c r="C174" s="14">
        <v>36</v>
      </c>
      <c r="D174" s="19">
        <f t="shared" si="3"/>
        <v>1</v>
      </c>
    </row>
    <row r="175" spans="1:4" x14ac:dyDescent="0.25">
      <c r="A175" s="13" t="s">
        <v>170</v>
      </c>
      <c r="B175" s="13" t="s">
        <v>137</v>
      </c>
      <c r="C175" s="14">
        <v>36</v>
      </c>
      <c r="D175" s="19">
        <f t="shared" si="3"/>
        <v>1</v>
      </c>
    </row>
    <row r="176" spans="1:4" x14ac:dyDescent="0.25">
      <c r="A176" s="13" t="s">
        <v>170</v>
      </c>
      <c r="B176" s="13" t="s">
        <v>129</v>
      </c>
      <c r="C176" s="14">
        <v>396</v>
      </c>
      <c r="D176" s="19">
        <f t="shared" si="3"/>
        <v>11</v>
      </c>
    </row>
    <row r="177" spans="1:4" x14ac:dyDescent="0.25">
      <c r="A177" s="13" t="s">
        <v>170</v>
      </c>
      <c r="B177" s="13" t="s">
        <v>131</v>
      </c>
      <c r="C177" s="14">
        <v>32.5</v>
      </c>
      <c r="D177" s="19">
        <f t="shared" si="3"/>
        <v>0.90277777777777779</v>
      </c>
    </row>
    <row r="178" spans="1:4" x14ac:dyDescent="0.25">
      <c r="A178" s="13" t="s">
        <v>170</v>
      </c>
      <c r="B178" s="13" t="s">
        <v>133</v>
      </c>
      <c r="C178" s="14">
        <v>57.08</v>
      </c>
      <c r="D178" s="19">
        <f t="shared" si="3"/>
        <v>1.5855555555555556</v>
      </c>
    </row>
    <row r="179" spans="1:4" x14ac:dyDescent="0.25">
      <c r="A179" s="13" t="s">
        <v>170</v>
      </c>
      <c r="B179" s="13" t="s">
        <v>135</v>
      </c>
      <c r="C179" s="14">
        <v>33.5</v>
      </c>
      <c r="D179" s="19">
        <f t="shared" si="3"/>
        <v>0.93055555555555558</v>
      </c>
    </row>
    <row r="180" spans="1:4" x14ac:dyDescent="0.25">
      <c r="A180" s="13" t="s">
        <v>170</v>
      </c>
      <c r="B180" s="13" t="s">
        <v>136</v>
      </c>
      <c r="C180" s="14">
        <v>51.17</v>
      </c>
      <c r="D180" s="19">
        <f t="shared" si="3"/>
        <v>1.421388888888889</v>
      </c>
    </row>
    <row r="181" spans="1:4" x14ac:dyDescent="0.25">
      <c r="A181" s="13" t="s">
        <v>170</v>
      </c>
      <c r="B181" s="13" t="s">
        <v>141</v>
      </c>
      <c r="C181" s="14">
        <v>36</v>
      </c>
      <c r="D181" s="19">
        <f t="shared" si="3"/>
        <v>1</v>
      </c>
    </row>
    <row r="182" spans="1:4" x14ac:dyDescent="0.25">
      <c r="A182" s="13" t="s">
        <v>171</v>
      </c>
      <c r="B182" s="13" t="s">
        <v>129</v>
      </c>
      <c r="C182" s="14">
        <v>300.75</v>
      </c>
      <c r="D182" s="19">
        <f t="shared" si="3"/>
        <v>8.3541666666666661</v>
      </c>
    </row>
    <row r="183" spans="1:4" x14ac:dyDescent="0.25">
      <c r="A183" s="13" t="s">
        <v>171</v>
      </c>
      <c r="B183" s="13" t="s">
        <v>131</v>
      </c>
      <c r="C183" s="14">
        <v>274.25</v>
      </c>
      <c r="D183" s="19">
        <f t="shared" si="3"/>
        <v>7.6180555555555554</v>
      </c>
    </row>
    <row r="184" spans="1:4" x14ac:dyDescent="0.25">
      <c r="A184" s="13" t="s">
        <v>171</v>
      </c>
      <c r="B184" s="13" t="s">
        <v>133</v>
      </c>
      <c r="C184" s="14">
        <v>226</v>
      </c>
      <c r="D184" s="19">
        <f t="shared" si="3"/>
        <v>6.2777777777777777</v>
      </c>
    </row>
    <row r="185" spans="1:4" x14ac:dyDescent="0.25">
      <c r="A185" s="13" t="s">
        <v>171</v>
      </c>
      <c r="B185" s="13" t="s">
        <v>135</v>
      </c>
      <c r="C185" s="14">
        <v>269</v>
      </c>
      <c r="D185" s="19">
        <f t="shared" si="3"/>
        <v>7.4722222222222223</v>
      </c>
    </row>
    <row r="186" spans="1:4" x14ac:dyDescent="0.25">
      <c r="A186" s="13" t="s">
        <v>171</v>
      </c>
      <c r="B186" s="13" t="s">
        <v>147</v>
      </c>
      <c r="C186" s="14">
        <v>16</v>
      </c>
      <c r="D186" s="19">
        <f t="shared" si="3"/>
        <v>0.44444444444444442</v>
      </c>
    </row>
    <row r="187" spans="1:4" x14ac:dyDescent="0.25">
      <c r="A187" s="13" t="s">
        <v>171</v>
      </c>
      <c r="B187" s="13" t="s">
        <v>150</v>
      </c>
      <c r="C187" s="14">
        <v>85.75</v>
      </c>
      <c r="D187" s="19">
        <f t="shared" si="3"/>
        <v>2.3819444444444446</v>
      </c>
    </row>
    <row r="188" spans="1:4" x14ac:dyDescent="0.25">
      <c r="A188" s="13" t="s">
        <v>172</v>
      </c>
      <c r="B188" s="13" t="s">
        <v>134</v>
      </c>
      <c r="C188" s="14">
        <v>32.5</v>
      </c>
      <c r="D188" s="19">
        <f t="shared" si="3"/>
        <v>0.90277777777777779</v>
      </c>
    </row>
    <row r="189" spans="1:4" x14ac:dyDescent="0.25">
      <c r="A189" s="13" t="s">
        <v>172</v>
      </c>
      <c r="B189" s="13" t="s">
        <v>137</v>
      </c>
      <c r="C189" s="14">
        <v>31</v>
      </c>
      <c r="D189" s="19">
        <f t="shared" si="3"/>
        <v>0.86111111111111116</v>
      </c>
    </row>
    <row r="190" spans="1:4" x14ac:dyDescent="0.25">
      <c r="A190" s="13" t="s">
        <v>172</v>
      </c>
      <c r="B190" s="13" t="s">
        <v>129</v>
      </c>
      <c r="C190" s="14">
        <v>6.75</v>
      </c>
      <c r="D190" s="19">
        <f t="shared" si="3"/>
        <v>0.1875</v>
      </c>
    </row>
    <row r="191" spans="1:4" x14ac:dyDescent="0.25">
      <c r="A191" s="13" t="s">
        <v>172</v>
      </c>
      <c r="B191" s="13" t="s">
        <v>131</v>
      </c>
      <c r="C191" s="14">
        <v>567.25</v>
      </c>
      <c r="D191" s="19">
        <f t="shared" si="3"/>
        <v>15.756944444444445</v>
      </c>
    </row>
    <row r="192" spans="1:4" x14ac:dyDescent="0.25">
      <c r="A192" s="13" t="s">
        <v>172</v>
      </c>
      <c r="B192" s="13" t="s">
        <v>133</v>
      </c>
      <c r="C192" s="14">
        <v>94</v>
      </c>
      <c r="D192" s="19">
        <f t="shared" si="3"/>
        <v>2.6111111111111112</v>
      </c>
    </row>
    <row r="193" spans="1:4" x14ac:dyDescent="0.25">
      <c r="A193" s="13" t="s">
        <v>172</v>
      </c>
      <c r="B193" s="13" t="s">
        <v>135</v>
      </c>
      <c r="C193" s="14">
        <v>48.5</v>
      </c>
      <c r="D193" s="19">
        <f t="shared" si="3"/>
        <v>1.3472222222222223</v>
      </c>
    </row>
    <row r="194" spans="1:4" x14ac:dyDescent="0.25">
      <c r="A194" s="13" t="s">
        <v>172</v>
      </c>
      <c r="B194" s="13" t="s">
        <v>136</v>
      </c>
      <c r="C194" s="14">
        <v>108</v>
      </c>
      <c r="D194" s="19">
        <f t="shared" si="3"/>
        <v>3</v>
      </c>
    </row>
    <row r="195" spans="1:4" x14ac:dyDescent="0.25">
      <c r="A195" s="13" t="s">
        <v>172</v>
      </c>
      <c r="B195" s="13" t="s">
        <v>141</v>
      </c>
      <c r="C195" s="14">
        <v>23</v>
      </c>
      <c r="D195" s="19">
        <f t="shared" ref="D195:D258" si="4">C195/36</f>
        <v>0.63888888888888884</v>
      </c>
    </row>
    <row r="196" spans="1:4" x14ac:dyDescent="0.25">
      <c r="A196" s="13" t="s">
        <v>172</v>
      </c>
      <c r="B196" s="13" t="s">
        <v>150</v>
      </c>
      <c r="C196" s="14">
        <v>36</v>
      </c>
      <c r="D196" s="19">
        <f t="shared" si="4"/>
        <v>1</v>
      </c>
    </row>
    <row r="197" spans="1:4" x14ac:dyDescent="0.25">
      <c r="A197" s="13" t="s">
        <v>173</v>
      </c>
      <c r="B197" s="13" t="s">
        <v>127</v>
      </c>
      <c r="C197" s="14">
        <v>36</v>
      </c>
      <c r="D197" s="19">
        <f t="shared" si="4"/>
        <v>1</v>
      </c>
    </row>
    <row r="198" spans="1:4" x14ac:dyDescent="0.25">
      <c r="A198" s="13" t="s">
        <v>173</v>
      </c>
      <c r="B198" s="13" t="s">
        <v>129</v>
      </c>
      <c r="C198" s="14">
        <v>78.5</v>
      </c>
      <c r="D198" s="19">
        <f t="shared" si="4"/>
        <v>2.1805555555555554</v>
      </c>
    </row>
    <row r="199" spans="1:4" x14ac:dyDescent="0.25">
      <c r="A199" s="13" t="s">
        <v>173</v>
      </c>
      <c r="B199" s="13" t="s">
        <v>131</v>
      </c>
      <c r="C199" s="14">
        <v>354.58</v>
      </c>
      <c r="D199" s="19">
        <f t="shared" si="4"/>
        <v>9.849444444444444</v>
      </c>
    </row>
    <row r="200" spans="1:4" x14ac:dyDescent="0.25">
      <c r="A200" s="13" t="s">
        <v>173</v>
      </c>
      <c r="B200" s="13" t="s">
        <v>133</v>
      </c>
      <c r="C200" s="14">
        <v>26</v>
      </c>
      <c r="D200" s="19">
        <f t="shared" si="4"/>
        <v>0.72222222222222221</v>
      </c>
    </row>
    <row r="201" spans="1:4" x14ac:dyDescent="0.25">
      <c r="A201" s="13" t="s">
        <v>173</v>
      </c>
      <c r="B201" s="13" t="s">
        <v>135</v>
      </c>
      <c r="C201" s="14">
        <v>38.75</v>
      </c>
      <c r="D201" s="19">
        <f t="shared" si="4"/>
        <v>1.0763888888888888</v>
      </c>
    </row>
    <row r="202" spans="1:4" x14ac:dyDescent="0.25">
      <c r="A202" s="13" t="s">
        <v>173</v>
      </c>
      <c r="B202" s="13" t="s">
        <v>136</v>
      </c>
      <c r="C202" s="14">
        <v>36</v>
      </c>
      <c r="D202" s="19">
        <f t="shared" si="4"/>
        <v>1</v>
      </c>
    </row>
    <row r="203" spans="1:4" x14ac:dyDescent="0.25">
      <c r="A203" s="13" t="s">
        <v>174</v>
      </c>
      <c r="B203" s="13" t="s">
        <v>134</v>
      </c>
      <c r="C203" s="14">
        <v>32.5</v>
      </c>
      <c r="D203" s="19">
        <f t="shared" si="4"/>
        <v>0.90277777777777779</v>
      </c>
    </row>
    <row r="204" spans="1:4" x14ac:dyDescent="0.25">
      <c r="A204" s="13" t="s">
        <v>174</v>
      </c>
      <c r="B204" s="13" t="s">
        <v>131</v>
      </c>
      <c r="C204" s="14">
        <v>312.25</v>
      </c>
      <c r="D204" s="19">
        <f t="shared" si="4"/>
        <v>8.6736111111111107</v>
      </c>
    </row>
    <row r="205" spans="1:4" x14ac:dyDescent="0.25">
      <c r="A205" s="13" t="s">
        <v>174</v>
      </c>
      <c r="B205" s="13" t="s">
        <v>133</v>
      </c>
      <c r="C205" s="14">
        <v>70</v>
      </c>
      <c r="D205" s="19">
        <f t="shared" si="4"/>
        <v>1.9444444444444444</v>
      </c>
    </row>
    <row r="206" spans="1:4" x14ac:dyDescent="0.25">
      <c r="A206" s="13" t="s">
        <v>174</v>
      </c>
      <c r="B206" s="13" t="s">
        <v>135</v>
      </c>
      <c r="C206" s="14">
        <v>167</v>
      </c>
      <c r="D206" s="19">
        <f t="shared" si="4"/>
        <v>4.6388888888888893</v>
      </c>
    </row>
    <row r="207" spans="1:4" x14ac:dyDescent="0.25">
      <c r="A207" s="13" t="s">
        <v>174</v>
      </c>
      <c r="B207" s="13" t="s">
        <v>140</v>
      </c>
      <c r="C207" s="14">
        <v>36</v>
      </c>
      <c r="D207" s="19">
        <f t="shared" si="4"/>
        <v>1</v>
      </c>
    </row>
    <row r="208" spans="1:4" x14ac:dyDescent="0.25">
      <c r="A208" s="13" t="s">
        <v>175</v>
      </c>
      <c r="B208" s="13" t="s">
        <v>137</v>
      </c>
      <c r="C208" s="14">
        <v>72</v>
      </c>
      <c r="D208" s="19">
        <f t="shared" si="4"/>
        <v>2</v>
      </c>
    </row>
    <row r="209" spans="1:4" x14ac:dyDescent="0.25">
      <c r="A209" s="13" t="s">
        <v>175</v>
      </c>
      <c r="B209" s="13" t="s">
        <v>129</v>
      </c>
      <c r="C209" s="14">
        <v>121.58</v>
      </c>
      <c r="D209" s="19">
        <f t="shared" si="4"/>
        <v>3.3772222222222221</v>
      </c>
    </row>
    <row r="210" spans="1:4" x14ac:dyDescent="0.25">
      <c r="A210" s="13" t="s">
        <v>175</v>
      </c>
      <c r="B210" s="13" t="s">
        <v>131</v>
      </c>
      <c r="C210" s="14">
        <v>358.13</v>
      </c>
      <c r="D210" s="19">
        <f t="shared" si="4"/>
        <v>9.9480555555555554</v>
      </c>
    </row>
    <row r="211" spans="1:4" x14ac:dyDescent="0.25">
      <c r="A211" s="13" t="s">
        <v>175</v>
      </c>
      <c r="B211" s="13" t="s">
        <v>133</v>
      </c>
      <c r="C211" s="14">
        <v>248.5</v>
      </c>
      <c r="D211" s="19">
        <f t="shared" si="4"/>
        <v>6.9027777777777777</v>
      </c>
    </row>
    <row r="212" spans="1:4" x14ac:dyDescent="0.25">
      <c r="A212" s="13" t="s">
        <v>175</v>
      </c>
      <c r="B212" s="13" t="s">
        <v>135</v>
      </c>
      <c r="C212" s="14">
        <v>168</v>
      </c>
      <c r="D212" s="19">
        <f t="shared" si="4"/>
        <v>4.666666666666667</v>
      </c>
    </row>
    <row r="213" spans="1:4" x14ac:dyDescent="0.25">
      <c r="A213" s="13" t="s">
        <v>175</v>
      </c>
      <c r="B213" s="13" t="s">
        <v>136</v>
      </c>
      <c r="C213" s="14">
        <v>322</v>
      </c>
      <c r="D213" s="19">
        <f t="shared" si="4"/>
        <v>8.9444444444444446</v>
      </c>
    </row>
    <row r="214" spans="1:4" x14ac:dyDescent="0.25">
      <c r="A214" s="13" t="s">
        <v>175</v>
      </c>
      <c r="B214" s="13" t="s">
        <v>138</v>
      </c>
      <c r="C214" s="14">
        <v>325.25</v>
      </c>
      <c r="D214" s="19">
        <f t="shared" si="4"/>
        <v>9.0347222222222214</v>
      </c>
    </row>
    <row r="215" spans="1:4" x14ac:dyDescent="0.25">
      <c r="A215" s="13" t="s">
        <v>175</v>
      </c>
      <c r="B215" s="13" t="s">
        <v>149</v>
      </c>
      <c r="C215" s="14">
        <v>36</v>
      </c>
      <c r="D215" s="19">
        <f t="shared" si="4"/>
        <v>1</v>
      </c>
    </row>
    <row r="216" spans="1:4" x14ac:dyDescent="0.25">
      <c r="A216" s="13" t="s">
        <v>175</v>
      </c>
      <c r="B216" s="13" t="s">
        <v>141</v>
      </c>
      <c r="C216" s="14">
        <v>72</v>
      </c>
      <c r="D216" s="19">
        <f t="shared" si="4"/>
        <v>2</v>
      </c>
    </row>
    <row r="217" spans="1:4" x14ac:dyDescent="0.25">
      <c r="A217" s="13" t="s">
        <v>175</v>
      </c>
      <c r="B217" s="13" t="s">
        <v>150</v>
      </c>
      <c r="C217" s="14">
        <v>87</v>
      </c>
      <c r="D217" s="19">
        <f t="shared" si="4"/>
        <v>2.4166666666666665</v>
      </c>
    </row>
    <row r="218" spans="1:4" x14ac:dyDescent="0.25">
      <c r="A218" s="13" t="s">
        <v>176</v>
      </c>
      <c r="B218" s="13" t="s">
        <v>127</v>
      </c>
      <c r="C218" s="14">
        <v>36</v>
      </c>
      <c r="D218" s="19">
        <f t="shared" si="4"/>
        <v>1</v>
      </c>
    </row>
    <row r="219" spans="1:4" x14ac:dyDescent="0.25">
      <c r="A219" s="13" t="s">
        <v>176</v>
      </c>
      <c r="B219" s="13" t="s">
        <v>129</v>
      </c>
      <c r="C219" s="14">
        <v>36.35</v>
      </c>
      <c r="D219" s="19">
        <f t="shared" si="4"/>
        <v>1.0097222222222222</v>
      </c>
    </row>
    <row r="220" spans="1:4" x14ac:dyDescent="0.25">
      <c r="A220" s="13" t="s">
        <v>176</v>
      </c>
      <c r="B220" s="13" t="s">
        <v>131</v>
      </c>
      <c r="C220" s="14">
        <v>131</v>
      </c>
      <c r="D220" s="19">
        <f t="shared" si="4"/>
        <v>3.6388888888888888</v>
      </c>
    </row>
    <row r="221" spans="1:4" x14ac:dyDescent="0.25">
      <c r="A221" s="13" t="s">
        <v>176</v>
      </c>
      <c r="B221" s="13" t="s">
        <v>133</v>
      </c>
      <c r="C221" s="14">
        <v>139.5</v>
      </c>
      <c r="D221" s="19">
        <f t="shared" si="4"/>
        <v>3.875</v>
      </c>
    </row>
    <row r="222" spans="1:4" x14ac:dyDescent="0.25">
      <c r="A222" s="13" t="s">
        <v>176</v>
      </c>
      <c r="B222" s="13" t="s">
        <v>135</v>
      </c>
      <c r="C222" s="14">
        <v>39.5</v>
      </c>
      <c r="D222" s="19">
        <f t="shared" si="4"/>
        <v>1.0972222222222223</v>
      </c>
    </row>
    <row r="223" spans="1:4" x14ac:dyDescent="0.25">
      <c r="A223" s="13" t="s">
        <v>176</v>
      </c>
      <c r="B223" s="13" t="s">
        <v>136</v>
      </c>
      <c r="C223" s="14">
        <v>324.25</v>
      </c>
      <c r="D223" s="19">
        <f t="shared" si="4"/>
        <v>9.0069444444444446</v>
      </c>
    </row>
    <row r="224" spans="1:4" x14ac:dyDescent="0.25">
      <c r="A224" s="13" t="s">
        <v>176</v>
      </c>
      <c r="B224" s="13" t="s">
        <v>149</v>
      </c>
      <c r="C224" s="14">
        <v>36</v>
      </c>
      <c r="D224" s="19">
        <f t="shared" si="4"/>
        <v>1</v>
      </c>
    </row>
    <row r="225" spans="1:4" x14ac:dyDescent="0.25">
      <c r="A225" s="13" t="s">
        <v>176</v>
      </c>
      <c r="B225" s="13" t="s">
        <v>141</v>
      </c>
      <c r="C225" s="14">
        <v>144</v>
      </c>
      <c r="D225" s="19">
        <f t="shared" si="4"/>
        <v>4</v>
      </c>
    </row>
    <row r="226" spans="1:4" x14ac:dyDescent="0.25">
      <c r="A226" s="13" t="s">
        <v>176</v>
      </c>
      <c r="B226" s="13" t="s">
        <v>150</v>
      </c>
      <c r="C226" s="14">
        <v>72</v>
      </c>
      <c r="D226" s="19">
        <f t="shared" si="4"/>
        <v>2</v>
      </c>
    </row>
    <row r="227" spans="1:4" x14ac:dyDescent="0.25">
      <c r="A227" s="13" t="s">
        <v>177</v>
      </c>
      <c r="B227" s="13" t="s">
        <v>137</v>
      </c>
      <c r="C227" s="14">
        <v>144</v>
      </c>
      <c r="D227" s="19">
        <f t="shared" si="4"/>
        <v>4</v>
      </c>
    </row>
    <row r="228" spans="1:4" x14ac:dyDescent="0.25">
      <c r="A228" s="13" t="s">
        <v>177</v>
      </c>
      <c r="B228" s="13" t="s">
        <v>129</v>
      </c>
      <c r="C228" s="14">
        <v>20</v>
      </c>
      <c r="D228" s="19">
        <f t="shared" si="4"/>
        <v>0.55555555555555558</v>
      </c>
    </row>
    <row r="229" spans="1:4" x14ac:dyDescent="0.25">
      <c r="A229" s="13" t="s">
        <v>177</v>
      </c>
      <c r="B229" s="13" t="s">
        <v>131</v>
      </c>
      <c r="C229" s="14">
        <v>973.5</v>
      </c>
      <c r="D229" s="19">
        <f t="shared" si="4"/>
        <v>27.041666666666668</v>
      </c>
    </row>
    <row r="230" spans="1:4" x14ac:dyDescent="0.25">
      <c r="A230" s="13" t="s">
        <v>177</v>
      </c>
      <c r="B230" s="13" t="s">
        <v>133</v>
      </c>
      <c r="C230" s="14">
        <v>80.5</v>
      </c>
      <c r="D230" s="19">
        <f t="shared" si="4"/>
        <v>2.2361111111111112</v>
      </c>
    </row>
    <row r="231" spans="1:4" x14ac:dyDescent="0.25">
      <c r="A231" s="13" t="s">
        <v>177</v>
      </c>
      <c r="B231" s="13" t="s">
        <v>135</v>
      </c>
      <c r="C231" s="14">
        <v>419.25</v>
      </c>
      <c r="D231" s="19">
        <f t="shared" si="4"/>
        <v>11.645833333333334</v>
      </c>
    </row>
    <row r="232" spans="1:4" x14ac:dyDescent="0.25">
      <c r="A232" s="13" t="s">
        <v>177</v>
      </c>
      <c r="B232" s="13" t="s">
        <v>136</v>
      </c>
      <c r="C232" s="14">
        <v>389</v>
      </c>
      <c r="D232" s="19">
        <f t="shared" si="4"/>
        <v>10.805555555555555</v>
      </c>
    </row>
    <row r="233" spans="1:4" x14ac:dyDescent="0.25">
      <c r="A233" s="13" t="s">
        <v>177</v>
      </c>
      <c r="B233" s="13" t="s">
        <v>138</v>
      </c>
      <c r="C233" s="14">
        <v>12.5</v>
      </c>
      <c r="D233" s="19">
        <f t="shared" si="4"/>
        <v>0.34722222222222221</v>
      </c>
    </row>
    <row r="234" spans="1:4" x14ac:dyDescent="0.25">
      <c r="A234" s="13" t="s">
        <v>177</v>
      </c>
      <c r="B234" s="13" t="s">
        <v>144</v>
      </c>
      <c r="C234" s="14">
        <v>57.5</v>
      </c>
      <c r="D234" s="19">
        <f t="shared" si="4"/>
        <v>1.5972222222222223</v>
      </c>
    </row>
    <row r="235" spans="1:4" x14ac:dyDescent="0.25">
      <c r="A235" s="13" t="s">
        <v>177</v>
      </c>
      <c r="B235" s="13" t="s">
        <v>143</v>
      </c>
      <c r="C235" s="14">
        <v>36</v>
      </c>
      <c r="D235" s="19">
        <f t="shared" si="4"/>
        <v>1</v>
      </c>
    </row>
    <row r="236" spans="1:4" x14ac:dyDescent="0.25">
      <c r="A236" s="13" t="s">
        <v>177</v>
      </c>
      <c r="B236" s="13" t="s">
        <v>141</v>
      </c>
      <c r="C236" s="14">
        <v>246</v>
      </c>
      <c r="D236" s="19">
        <f t="shared" si="4"/>
        <v>6.833333333333333</v>
      </c>
    </row>
    <row r="237" spans="1:4" x14ac:dyDescent="0.25">
      <c r="A237" s="13" t="s">
        <v>177</v>
      </c>
      <c r="B237" s="13" t="s">
        <v>150</v>
      </c>
      <c r="C237" s="14">
        <v>57</v>
      </c>
      <c r="D237" s="19">
        <f t="shared" si="4"/>
        <v>1.5833333333333333</v>
      </c>
    </row>
    <row r="238" spans="1:4" x14ac:dyDescent="0.25">
      <c r="A238" s="13" t="s">
        <v>178</v>
      </c>
      <c r="B238" s="13" t="s">
        <v>132</v>
      </c>
      <c r="C238" s="14">
        <v>36</v>
      </c>
      <c r="D238" s="19">
        <f t="shared" si="4"/>
        <v>1</v>
      </c>
    </row>
    <row r="239" spans="1:4" x14ac:dyDescent="0.25">
      <c r="A239" s="13" t="s">
        <v>178</v>
      </c>
      <c r="B239" s="13" t="s">
        <v>127</v>
      </c>
      <c r="C239" s="14">
        <v>36</v>
      </c>
      <c r="D239" s="19">
        <f t="shared" si="4"/>
        <v>1</v>
      </c>
    </row>
    <row r="240" spans="1:4" x14ac:dyDescent="0.25">
      <c r="A240" s="13" t="s">
        <v>178</v>
      </c>
      <c r="B240" s="13" t="s">
        <v>137</v>
      </c>
      <c r="C240" s="14">
        <v>36</v>
      </c>
      <c r="D240" s="19">
        <f t="shared" si="4"/>
        <v>1</v>
      </c>
    </row>
    <row r="241" spans="1:4" x14ac:dyDescent="0.25">
      <c r="A241" s="13" t="s">
        <v>178</v>
      </c>
      <c r="B241" s="13" t="s">
        <v>131</v>
      </c>
      <c r="C241" s="14">
        <v>580.5</v>
      </c>
      <c r="D241" s="19">
        <f t="shared" si="4"/>
        <v>16.125</v>
      </c>
    </row>
    <row r="242" spans="1:4" x14ac:dyDescent="0.25">
      <c r="A242" s="13" t="s">
        <v>178</v>
      </c>
      <c r="B242" s="13" t="s">
        <v>133</v>
      </c>
      <c r="C242" s="14">
        <v>360.5</v>
      </c>
      <c r="D242" s="19">
        <f t="shared" si="4"/>
        <v>10.013888888888889</v>
      </c>
    </row>
    <row r="243" spans="1:4" x14ac:dyDescent="0.25">
      <c r="A243" s="13" t="s">
        <v>178</v>
      </c>
      <c r="B243" s="13" t="s">
        <v>135</v>
      </c>
      <c r="C243" s="14">
        <v>517.5</v>
      </c>
      <c r="D243" s="19">
        <f t="shared" si="4"/>
        <v>14.375</v>
      </c>
    </row>
    <row r="244" spans="1:4" x14ac:dyDescent="0.25">
      <c r="A244" s="13" t="s">
        <v>178</v>
      </c>
      <c r="B244" s="13" t="s">
        <v>136</v>
      </c>
      <c r="C244" s="14">
        <v>144</v>
      </c>
      <c r="D244" s="19">
        <f t="shared" si="4"/>
        <v>4</v>
      </c>
    </row>
    <row r="245" spans="1:4" x14ac:dyDescent="0.25">
      <c r="A245" s="13" t="s">
        <v>178</v>
      </c>
      <c r="B245" s="13" t="s">
        <v>147</v>
      </c>
      <c r="C245" s="14">
        <v>36</v>
      </c>
      <c r="D245" s="19">
        <f t="shared" si="4"/>
        <v>1</v>
      </c>
    </row>
    <row r="246" spans="1:4" x14ac:dyDescent="0.25">
      <c r="A246" s="13" t="s">
        <v>178</v>
      </c>
      <c r="B246" s="13" t="s">
        <v>141</v>
      </c>
      <c r="C246" s="14">
        <v>268</v>
      </c>
      <c r="D246" s="19">
        <f t="shared" si="4"/>
        <v>7.4444444444444446</v>
      </c>
    </row>
    <row r="247" spans="1:4" x14ac:dyDescent="0.25">
      <c r="A247" s="13" t="s">
        <v>179</v>
      </c>
      <c r="B247" s="13" t="s">
        <v>127</v>
      </c>
      <c r="C247" s="14">
        <v>36</v>
      </c>
      <c r="D247" s="19">
        <f t="shared" si="4"/>
        <v>1</v>
      </c>
    </row>
    <row r="248" spans="1:4" x14ac:dyDescent="0.25">
      <c r="A248" s="13" t="s">
        <v>179</v>
      </c>
      <c r="B248" s="13" t="s">
        <v>131</v>
      </c>
      <c r="C248" s="14">
        <v>430</v>
      </c>
      <c r="D248" s="19">
        <f t="shared" si="4"/>
        <v>11.944444444444445</v>
      </c>
    </row>
    <row r="249" spans="1:4" x14ac:dyDescent="0.25">
      <c r="A249" s="13" t="s">
        <v>179</v>
      </c>
      <c r="B249" s="13" t="s">
        <v>133</v>
      </c>
      <c r="C249" s="14">
        <v>608.5</v>
      </c>
      <c r="D249" s="19">
        <f t="shared" si="4"/>
        <v>16.902777777777779</v>
      </c>
    </row>
    <row r="250" spans="1:4" x14ac:dyDescent="0.25">
      <c r="A250" s="13" t="s">
        <v>179</v>
      </c>
      <c r="B250" s="13" t="s">
        <v>136</v>
      </c>
      <c r="C250" s="14">
        <v>367.5</v>
      </c>
      <c r="D250" s="19">
        <f t="shared" si="4"/>
        <v>10.208333333333334</v>
      </c>
    </row>
    <row r="251" spans="1:4" x14ac:dyDescent="0.25">
      <c r="A251" s="13" t="s">
        <v>179</v>
      </c>
      <c r="B251" s="13" t="s">
        <v>140</v>
      </c>
      <c r="C251" s="14">
        <v>36</v>
      </c>
      <c r="D251" s="19">
        <f t="shared" si="4"/>
        <v>1</v>
      </c>
    </row>
    <row r="252" spans="1:4" x14ac:dyDescent="0.25">
      <c r="A252" s="13" t="s">
        <v>179</v>
      </c>
      <c r="B252" s="13" t="s">
        <v>141</v>
      </c>
      <c r="C252" s="14">
        <v>36</v>
      </c>
      <c r="D252" s="19">
        <f t="shared" si="4"/>
        <v>1</v>
      </c>
    </row>
    <row r="253" spans="1:4" x14ac:dyDescent="0.25">
      <c r="A253" s="13" t="s">
        <v>179</v>
      </c>
      <c r="B253" s="13" t="s">
        <v>150</v>
      </c>
      <c r="C253" s="14">
        <v>65</v>
      </c>
      <c r="D253" s="19">
        <f t="shared" si="4"/>
        <v>1.8055555555555556</v>
      </c>
    </row>
    <row r="254" spans="1:4" x14ac:dyDescent="0.25">
      <c r="A254" s="13" t="s">
        <v>180</v>
      </c>
      <c r="B254" s="13" t="s">
        <v>127</v>
      </c>
      <c r="C254" s="14">
        <v>36</v>
      </c>
      <c r="D254" s="19">
        <f t="shared" si="4"/>
        <v>1</v>
      </c>
    </row>
    <row r="255" spans="1:4" x14ac:dyDescent="0.25">
      <c r="A255" s="13" t="s">
        <v>180</v>
      </c>
      <c r="B255" s="13" t="s">
        <v>137</v>
      </c>
      <c r="C255" s="14">
        <v>40</v>
      </c>
      <c r="D255" s="19">
        <f t="shared" si="4"/>
        <v>1.1111111111111112</v>
      </c>
    </row>
    <row r="256" spans="1:4" x14ac:dyDescent="0.25">
      <c r="A256" s="13" t="s">
        <v>180</v>
      </c>
      <c r="B256" s="13" t="s">
        <v>131</v>
      </c>
      <c r="C256" s="14">
        <v>393.5</v>
      </c>
      <c r="D256" s="19">
        <f t="shared" si="4"/>
        <v>10.930555555555555</v>
      </c>
    </row>
    <row r="257" spans="1:4" x14ac:dyDescent="0.25">
      <c r="A257" s="13" t="s">
        <v>180</v>
      </c>
      <c r="B257" s="13" t="s">
        <v>135</v>
      </c>
      <c r="C257" s="14">
        <v>294</v>
      </c>
      <c r="D257" s="19">
        <f t="shared" si="4"/>
        <v>8.1666666666666661</v>
      </c>
    </row>
    <row r="258" spans="1:4" x14ac:dyDescent="0.25">
      <c r="A258" s="13" t="s">
        <v>180</v>
      </c>
      <c r="B258" s="13" t="s">
        <v>136</v>
      </c>
      <c r="C258" s="14">
        <v>35</v>
      </c>
      <c r="D258" s="19">
        <f t="shared" si="4"/>
        <v>0.97222222222222221</v>
      </c>
    </row>
    <row r="259" spans="1:4" x14ac:dyDescent="0.25">
      <c r="A259" s="13" t="s">
        <v>180</v>
      </c>
      <c r="B259" s="13" t="s">
        <v>143</v>
      </c>
      <c r="C259" s="14">
        <v>35</v>
      </c>
      <c r="D259" s="19">
        <f t="shared" ref="D259:D322" si="5">C259/36</f>
        <v>0.97222222222222221</v>
      </c>
    </row>
    <row r="260" spans="1:4" x14ac:dyDescent="0.25">
      <c r="A260" s="13" t="s">
        <v>180</v>
      </c>
      <c r="B260" s="13" t="s">
        <v>140</v>
      </c>
      <c r="C260" s="14">
        <v>40</v>
      </c>
      <c r="D260" s="19">
        <f t="shared" si="5"/>
        <v>1.1111111111111112</v>
      </c>
    </row>
    <row r="261" spans="1:4" x14ac:dyDescent="0.25">
      <c r="A261" s="13" t="s">
        <v>180</v>
      </c>
      <c r="B261" s="13" t="s">
        <v>141</v>
      </c>
      <c r="C261" s="14">
        <v>71</v>
      </c>
      <c r="D261" s="19">
        <f t="shared" si="5"/>
        <v>1.9722222222222223</v>
      </c>
    </row>
    <row r="262" spans="1:4" x14ac:dyDescent="0.25">
      <c r="A262" s="13" t="s">
        <v>180</v>
      </c>
      <c r="B262" s="13" t="s">
        <v>150</v>
      </c>
      <c r="C262" s="14">
        <v>35</v>
      </c>
      <c r="D262" s="19">
        <f t="shared" si="5"/>
        <v>0.97222222222222221</v>
      </c>
    </row>
    <row r="263" spans="1:4" x14ac:dyDescent="0.25">
      <c r="A263" s="13" t="s">
        <v>181</v>
      </c>
      <c r="B263" s="13" t="s">
        <v>130</v>
      </c>
      <c r="C263" s="14">
        <v>32.5</v>
      </c>
      <c r="D263" s="19">
        <f t="shared" si="5"/>
        <v>0.90277777777777779</v>
      </c>
    </row>
    <row r="264" spans="1:4" x14ac:dyDescent="0.25">
      <c r="A264" s="13" t="s">
        <v>181</v>
      </c>
      <c r="B264" s="13" t="s">
        <v>134</v>
      </c>
      <c r="C264" s="14">
        <v>26</v>
      </c>
      <c r="D264" s="19">
        <f t="shared" si="5"/>
        <v>0.72222222222222221</v>
      </c>
    </row>
    <row r="265" spans="1:4" x14ac:dyDescent="0.25">
      <c r="A265" s="13" t="s">
        <v>181</v>
      </c>
      <c r="B265" s="13" t="s">
        <v>137</v>
      </c>
      <c r="C265" s="14">
        <v>14.4</v>
      </c>
      <c r="D265" s="19">
        <f t="shared" si="5"/>
        <v>0.4</v>
      </c>
    </row>
    <row r="266" spans="1:4" x14ac:dyDescent="0.25">
      <c r="A266" s="13" t="s">
        <v>181</v>
      </c>
      <c r="B266" s="13" t="s">
        <v>129</v>
      </c>
      <c r="C266" s="14">
        <v>52.260000000000005</v>
      </c>
      <c r="D266" s="19">
        <f t="shared" si="5"/>
        <v>1.4516666666666669</v>
      </c>
    </row>
    <row r="267" spans="1:4" x14ac:dyDescent="0.25">
      <c r="A267" s="13" t="s">
        <v>181</v>
      </c>
      <c r="B267" s="13" t="s">
        <v>131</v>
      </c>
      <c r="C267" s="14">
        <v>1348.75</v>
      </c>
      <c r="D267" s="19">
        <f t="shared" si="5"/>
        <v>37.465277777777779</v>
      </c>
    </row>
    <row r="268" spans="1:4" x14ac:dyDescent="0.25">
      <c r="A268" s="13" t="s">
        <v>181</v>
      </c>
      <c r="B268" s="13" t="s">
        <v>133</v>
      </c>
      <c r="C268" s="14">
        <v>927.5</v>
      </c>
      <c r="D268" s="19">
        <f t="shared" si="5"/>
        <v>25.763888888888889</v>
      </c>
    </row>
    <row r="269" spans="1:4" x14ac:dyDescent="0.25">
      <c r="A269" s="13" t="s">
        <v>181</v>
      </c>
      <c r="B269" s="13" t="s">
        <v>135</v>
      </c>
      <c r="C269" s="14">
        <v>330</v>
      </c>
      <c r="D269" s="19">
        <f t="shared" si="5"/>
        <v>9.1666666666666661</v>
      </c>
    </row>
    <row r="270" spans="1:4" x14ac:dyDescent="0.25">
      <c r="A270" s="13" t="s">
        <v>181</v>
      </c>
      <c r="B270" s="13" t="s">
        <v>136</v>
      </c>
      <c r="C270" s="14">
        <v>291</v>
      </c>
      <c r="D270" s="19">
        <f t="shared" si="5"/>
        <v>8.0833333333333339</v>
      </c>
    </row>
    <row r="271" spans="1:4" x14ac:dyDescent="0.25">
      <c r="A271" s="13" t="s">
        <v>181</v>
      </c>
      <c r="B271" s="13" t="s">
        <v>140</v>
      </c>
      <c r="C271" s="14">
        <v>35.5</v>
      </c>
      <c r="D271" s="19">
        <f t="shared" si="5"/>
        <v>0.98611111111111116</v>
      </c>
    </row>
    <row r="272" spans="1:4" x14ac:dyDescent="0.25">
      <c r="A272" s="13" t="s">
        <v>182</v>
      </c>
      <c r="B272" s="13" t="s">
        <v>127</v>
      </c>
      <c r="C272" s="14">
        <v>40</v>
      </c>
      <c r="D272" s="19">
        <f t="shared" si="5"/>
        <v>1.1111111111111112</v>
      </c>
    </row>
    <row r="273" spans="1:4" x14ac:dyDescent="0.25">
      <c r="A273" s="13" t="s">
        <v>182</v>
      </c>
      <c r="B273" s="13" t="s">
        <v>129</v>
      </c>
      <c r="C273" s="14">
        <v>44.17</v>
      </c>
      <c r="D273" s="19">
        <f t="shared" si="5"/>
        <v>1.2269444444444444</v>
      </c>
    </row>
    <row r="274" spans="1:4" x14ac:dyDescent="0.25">
      <c r="A274" s="13" t="s">
        <v>182</v>
      </c>
      <c r="B274" s="13" t="s">
        <v>131</v>
      </c>
      <c r="C274" s="14">
        <v>544.25</v>
      </c>
      <c r="D274" s="19">
        <f t="shared" si="5"/>
        <v>15.118055555555555</v>
      </c>
    </row>
    <row r="275" spans="1:4" x14ac:dyDescent="0.25">
      <c r="A275" s="13" t="s">
        <v>182</v>
      </c>
      <c r="B275" s="13" t="s">
        <v>133</v>
      </c>
      <c r="C275" s="14">
        <v>100.5</v>
      </c>
      <c r="D275" s="19">
        <f t="shared" si="5"/>
        <v>2.7916666666666665</v>
      </c>
    </row>
    <row r="276" spans="1:4" x14ac:dyDescent="0.25">
      <c r="A276" s="13" t="s">
        <v>182</v>
      </c>
      <c r="B276" s="13" t="s">
        <v>135</v>
      </c>
      <c r="C276" s="14">
        <v>96.25</v>
      </c>
      <c r="D276" s="19">
        <f t="shared" si="5"/>
        <v>2.6736111111111112</v>
      </c>
    </row>
    <row r="277" spans="1:4" x14ac:dyDescent="0.25">
      <c r="A277" s="13" t="s">
        <v>182</v>
      </c>
      <c r="B277" s="13" t="s">
        <v>136</v>
      </c>
      <c r="C277" s="14">
        <v>43.5</v>
      </c>
      <c r="D277" s="19">
        <f t="shared" si="5"/>
        <v>1.2083333333333333</v>
      </c>
    </row>
    <row r="278" spans="1:4" x14ac:dyDescent="0.25">
      <c r="A278" s="13" t="s">
        <v>182</v>
      </c>
      <c r="B278" s="13" t="s">
        <v>141</v>
      </c>
      <c r="C278" s="14">
        <v>36</v>
      </c>
      <c r="D278" s="19">
        <f t="shared" si="5"/>
        <v>1</v>
      </c>
    </row>
    <row r="279" spans="1:4" x14ac:dyDescent="0.25">
      <c r="A279" s="13" t="s">
        <v>183</v>
      </c>
      <c r="B279" s="13" t="s">
        <v>137</v>
      </c>
      <c r="C279" s="14">
        <v>10</v>
      </c>
      <c r="D279" s="19">
        <f t="shared" si="5"/>
        <v>0.27777777777777779</v>
      </c>
    </row>
    <row r="280" spans="1:4" x14ac:dyDescent="0.25">
      <c r="A280" s="13" t="s">
        <v>183</v>
      </c>
      <c r="B280" s="13" t="s">
        <v>129</v>
      </c>
      <c r="C280" s="14">
        <v>224.67000000000002</v>
      </c>
      <c r="D280" s="19">
        <f t="shared" si="5"/>
        <v>6.2408333333333337</v>
      </c>
    </row>
    <row r="281" spans="1:4" x14ac:dyDescent="0.25">
      <c r="A281" s="13" t="s">
        <v>183</v>
      </c>
      <c r="B281" s="13" t="s">
        <v>131</v>
      </c>
      <c r="C281" s="14">
        <v>172.25</v>
      </c>
      <c r="D281" s="19">
        <f t="shared" si="5"/>
        <v>4.7847222222222223</v>
      </c>
    </row>
    <row r="282" spans="1:4" x14ac:dyDescent="0.25">
      <c r="A282" s="13" t="s">
        <v>183</v>
      </c>
      <c r="B282" s="13" t="s">
        <v>133</v>
      </c>
      <c r="C282" s="14">
        <v>82.75</v>
      </c>
      <c r="D282" s="19">
        <f t="shared" si="5"/>
        <v>2.2986111111111112</v>
      </c>
    </row>
    <row r="283" spans="1:4" x14ac:dyDescent="0.25">
      <c r="A283" s="13" t="s">
        <v>183</v>
      </c>
      <c r="B283" s="13" t="s">
        <v>135</v>
      </c>
      <c r="C283" s="14">
        <v>230</v>
      </c>
      <c r="D283" s="19">
        <f t="shared" si="5"/>
        <v>6.3888888888888893</v>
      </c>
    </row>
    <row r="284" spans="1:4" x14ac:dyDescent="0.25">
      <c r="A284" s="13" t="s">
        <v>183</v>
      </c>
      <c r="B284" s="13" t="s">
        <v>136</v>
      </c>
      <c r="C284" s="14">
        <v>36</v>
      </c>
      <c r="D284" s="19">
        <f t="shared" si="5"/>
        <v>1</v>
      </c>
    </row>
    <row r="285" spans="1:4" x14ac:dyDescent="0.25">
      <c r="A285" s="13" t="s">
        <v>183</v>
      </c>
      <c r="B285" s="13" t="s">
        <v>143</v>
      </c>
      <c r="C285" s="14">
        <v>36</v>
      </c>
      <c r="D285" s="19">
        <f t="shared" si="5"/>
        <v>1</v>
      </c>
    </row>
    <row r="286" spans="1:4" x14ac:dyDescent="0.25">
      <c r="A286" s="13" t="s">
        <v>183</v>
      </c>
      <c r="B286" s="13" t="s">
        <v>150</v>
      </c>
      <c r="C286" s="14">
        <v>34</v>
      </c>
      <c r="D286" s="19">
        <f t="shared" si="5"/>
        <v>0.94444444444444442</v>
      </c>
    </row>
    <row r="287" spans="1:4" x14ac:dyDescent="0.25">
      <c r="A287" s="13" t="s">
        <v>184</v>
      </c>
      <c r="B287" s="13" t="s">
        <v>132</v>
      </c>
      <c r="C287" s="14">
        <v>25</v>
      </c>
      <c r="D287" s="19">
        <f t="shared" si="5"/>
        <v>0.69444444444444442</v>
      </c>
    </row>
    <row r="288" spans="1:4" x14ac:dyDescent="0.25">
      <c r="A288" s="13" t="s">
        <v>184</v>
      </c>
      <c r="B288" s="13" t="s">
        <v>127</v>
      </c>
      <c r="C288" s="14">
        <v>26</v>
      </c>
      <c r="D288" s="19">
        <f t="shared" si="5"/>
        <v>0.72222222222222221</v>
      </c>
    </row>
    <row r="289" spans="1:4" x14ac:dyDescent="0.25">
      <c r="A289" s="13" t="s">
        <v>184</v>
      </c>
      <c r="B289" s="13" t="s">
        <v>129</v>
      </c>
      <c r="C289" s="14">
        <v>46</v>
      </c>
      <c r="D289" s="19">
        <f t="shared" si="5"/>
        <v>1.2777777777777777</v>
      </c>
    </row>
    <row r="290" spans="1:4" x14ac:dyDescent="0.25">
      <c r="A290" s="13" t="s">
        <v>184</v>
      </c>
      <c r="B290" s="13" t="s">
        <v>131</v>
      </c>
      <c r="C290" s="14">
        <v>703.5</v>
      </c>
      <c r="D290" s="19">
        <f t="shared" si="5"/>
        <v>19.541666666666668</v>
      </c>
    </row>
    <row r="291" spans="1:4" x14ac:dyDescent="0.25">
      <c r="A291" s="13" t="s">
        <v>184</v>
      </c>
      <c r="B291" s="13" t="s">
        <v>133</v>
      </c>
      <c r="C291" s="14">
        <v>36</v>
      </c>
      <c r="D291" s="19">
        <f t="shared" si="5"/>
        <v>1</v>
      </c>
    </row>
    <row r="292" spans="1:4" x14ac:dyDescent="0.25">
      <c r="A292" s="13" t="s">
        <v>184</v>
      </c>
      <c r="B292" s="13" t="s">
        <v>135</v>
      </c>
      <c r="C292" s="14">
        <v>210.25</v>
      </c>
      <c r="D292" s="19">
        <f t="shared" si="5"/>
        <v>5.8402777777777777</v>
      </c>
    </row>
    <row r="293" spans="1:4" x14ac:dyDescent="0.25">
      <c r="A293" s="13" t="s">
        <v>184</v>
      </c>
      <c r="B293" s="13" t="s">
        <v>136</v>
      </c>
      <c r="C293" s="14">
        <v>36</v>
      </c>
      <c r="D293" s="19">
        <f t="shared" si="5"/>
        <v>1</v>
      </c>
    </row>
    <row r="294" spans="1:4" x14ac:dyDescent="0.25">
      <c r="A294" s="13" t="s">
        <v>184</v>
      </c>
      <c r="B294" s="13" t="s">
        <v>148</v>
      </c>
      <c r="C294" s="14">
        <v>36</v>
      </c>
      <c r="D294" s="19">
        <f t="shared" si="5"/>
        <v>1</v>
      </c>
    </row>
    <row r="295" spans="1:4" x14ac:dyDescent="0.25">
      <c r="A295" s="13" t="s">
        <v>184</v>
      </c>
      <c r="B295" s="13" t="s">
        <v>150</v>
      </c>
      <c r="C295" s="14">
        <v>36</v>
      </c>
      <c r="D295" s="19">
        <f t="shared" si="5"/>
        <v>1</v>
      </c>
    </row>
    <row r="296" spans="1:4" x14ac:dyDescent="0.25">
      <c r="A296" s="13" t="s">
        <v>185</v>
      </c>
      <c r="B296" s="13" t="s">
        <v>129</v>
      </c>
      <c r="C296" s="14">
        <v>70</v>
      </c>
      <c r="D296" s="19">
        <f t="shared" si="5"/>
        <v>1.9444444444444444</v>
      </c>
    </row>
    <row r="297" spans="1:4" x14ac:dyDescent="0.25">
      <c r="A297" s="13" t="s">
        <v>185</v>
      </c>
      <c r="B297" s="13" t="s">
        <v>131</v>
      </c>
      <c r="C297" s="14">
        <v>443</v>
      </c>
      <c r="D297" s="19">
        <f t="shared" si="5"/>
        <v>12.305555555555555</v>
      </c>
    </row>
    <row r="298" spans="1:4" x14ac:dyDescent="0.25">
      <c r="A298" s="13" t="s">
        <v>185</v>
      </c>
      <c r="B298" s="13" t="s">
        <v>133</v>
      </c>
      <c r="C298" s="14">
        <v>67.5</v>
      </c>
      <c r="D298" s="19">
        <f t="shared" si="5"/>
        <v>1.875</v>
      </c>
    </row>
    <row r="299" spans="1:4" x14ac:dyDescent="0.25">
      <c r="A299" s="13" t="s">
        <v>185</v>
      </c>
      <c r="B299" s="13" t="s">
        <v>135</v>
      </c>
      <c r="C299" s="14">
        <v>355.5</v>
      </c>
      <c r="D299" s="19">
        <f t="shared" si="5"/>
        <v>9.875</v>
      </c>
    </row>
    <row r="300" spans="1:4" x14ac:dyDescent="0.25">
      <c r="A300" s="13" t="s">
        <v>185</v>
      </c>
      <c r="B300" s="13" t="s">
        <v>136</v>
      </c>
      <c r="C300" s="14">
        <v>37.5</v>
      </c>
      <c r="D300" s="19">
        <f t="shared" si="5"/>
        <v>1.0416666666666667</v>
      </c>
    </row>
    <row r="301" spans="1:4" x14ac:dyDescent="0.25">
      <c r="A301" s="13" t="s">
        <v>185</v>
      </c>
      <c r="B301" s="13" t="s">
        <v>144</v>
      </c>
      <c r="C301" s="14">
        <v>53</v>
      </c>
      <c r="D301" s="19">
        <f t="shared" si="5"/>
        <v>1.4722222222222223</v>
      </c>
    </row>
    <row r="302" spans="1:4" x14ac:dyDescent="0.25">
      <c r="A302" s="13" t="s">
        <v>185</v>
      </c>
      <c r="B302" s="13" t="s">
        <v>147</v>
      </c>
      <c r="C302" s="14">
        <v>37.5</v>
      </c>
      <c r="D302" s="19">
        <f t="shared" si="5"/>
        <v>1.0416666666666667</v>
      </c>
    </row>
    <row r="303" spans="1:4" x14ac:dyDescent="0.25">
      <c r="A303" s="13" t="s">
        <v>185</v>
      </c>
      <c r="B303" s="13" t="s">
        <v>141</v>
      </c>
      <c r="C303" s="14">
        <v>40</v>
      </c>
      <c r="D303" s="19">
        <f t="shared" si="5"/>
        <v>1.1111111111111112</v>
      </c>
    </row>
    <row r="304" spans="1:4" x14ac:dyDescent="0.25">
      <c r="A304" s="13" t="s">
        <v>186</v>
      </c>
      <c r="B304" s="13" t="s">
        <v>129</v>
      </c>
      <c r="C304" s="14">
        <v>27.92</v>
      </c>
      <c r="D304" s="19">
        <f t="shared" si="5"/>
        <v>0.77555555555555555</v>
      </c>
    </row>
    <row r="305" spans="1:4" x14ac:dyDescent="0.25">
      <c r="A305" s="13" t="s">
        <v>186</v>
      </c>
      <c r="B305" s="13" t="s">
        <v>131</v>
      </c>
      <c r="C305" s="14">
        <v>265.75</v>
      </c>
      <c r="D305" s="19">
        <f t="shared" si="5"/>
        <v>7.3819444444444446</v>
      </c>
    </row>
    <row r="306" spans="1:4" x14ac:dyDescent="0.25">
      <c r="A306" s="13" t="s">
        <v>186</v>
      </c>
      <c r="B306" s="13" t="s">
        <v>133</v>
      </c>
      <c r="C306" s="14">
        <v>129.75</v>
      </c>
      <c r="D306" s="19">
        <f t="shared" si="5"/>
        <v>3.6041666666666665</v>
      </c>
    </row>
    <row r="307" spans="1:4" x14ac:dyDescent="0.25">
      <c r="A307" s="13" t="s">
        <v>186</v>
      </c>
      <c r="B307" s="13" t="s">
        <v>135</v>
      </c>
      <c r="C307" s="14">
        <v>20.25</v>
      </c>
      <c r="D307" s="19">
        <f t="shared" si="5"/>
        <v>0.5625</v>
      </c>
    </row>
    <row r="308" spans="1:4" x14ac:dyDescent="0.25">
      <c r="A308" s="13" t="s">
        <v>186</v>
      </c>
      <c r="B308" s="13" t="s">
        <v>136</v>
      </c>
      <c r="C308" s="14">
        <v>59</v>
      </c>
      <c r="D308" s="19">
        <f t="shared" si="5"/>
        <v>1.6388888888888888</v>
      </c>
    </row>
    <row r="309" spans="1:4" x14ac:dyDescent="0.25">
      <c r="A309" s="13" t="s">
        <v>186</v>
      </c>
      <c r="B309" s="13" t="s">
        <v>150</v>
      </c>
      <c r="C309" s="14">
        <v>36</v>
      </c>
      <c r="D309" s="19">
        <f t="shared" si="5"/>
        <v>1</v>
      </c>
    </row>
    <row r="310" spans="1:4" x14ac:dyDescent="0.25">
      <c r="A310" s="13" t="s">
        <v>187</v>
      </c>
      <c r="B310" s="13" t="s">
        <v>129</v>
      </c>
      <c r="C310" s="14">
        <v>255.49999999999997</v>
      </c>
      <c r="D310" s="19">
        <f t="shared" si="5"/>
        <v>7.0972222222222214</v>
      </c>
    </row>
    <row r="311" spans="1:4" x14ac:dyDescent="0.25">
      <c r="A311" s="13" t="s">
        <v>187</v>
      </c>
      <c r="B311" s="13" t="s">
        <v>131</v>
      </c>
      <c r="C311" s="14">
        <v>102.5</v>
      </c>
      <c r="D311" s="19">
        <f t="shared" si="5"/>
        <v>2.8472222222222223</v>
      </c>
    </row>
    <row r="312" spans="1:4" x14ac:dyDescent="0.25">
      <c r="A312" s="13" t="s">
        <v>187</v>
      </c>
      <c r="B312" s="13" t="s">
        <v>133</v>
      </c>
      <c r="C312" s="14">
        <v>97.34</v>
      </c>
      <c r="D312" s="19">
        <f t="shared" si="5"/>
        <v>2.7038888888888888</v>
      </c>
    </row>
    <row r="313" spans="1:4" x14ac:dyDescent="0.25">
      <c r="A313" s="13" t="s">
        <v>187</v>
      </c>
      <c r="B313" s="13" t="s">
        <v>135</v>
      </c>
      <c r="C313" s="14">
        <v>21</v>
      </c>
      <c r="D313" s="19">
        <f t="shared" si="5"/>
        <v>0.58333333333333337</v>
      </c>
    </row>
    <row r="314" spans="1:4" x14ac:dyDescent="0.25">
      <c r="A314" s="13" t="s">
        <v>187</v>
      </c>
      <c r="B314" s="13" t="s">
        <v>136</v>
      </c>
      <c r="C314" s="14">
        <v>99.5</v>
      </c>
      <c r="D314" s="19">
        <f t="shared" si="5"/>
        <v>2.7638888888888888</v>
      </c>
    </row>
    <row r="315" spans="1:4" x14ac:dyDescent="0.25">
      <c r="A315" s="13" t="s">
        <v>187</v>
      </c>
      <c r="B315" s="13" t="s">
        <v>138</v>
      </c>
      <c r="C315" s="14">
        <v>72.67</v>
      </c>
      <c r="D315" s="19">
        <f t="shared" si="5"/>
        <v>2.0186111111111114</v>
      </c>
    </row>
    <row r="316" spans="1:4" x14ac:dyDescent="0.25">
      <c r="A316" s="13" t="s">
        <v>187</v>
      </c>
      <c r="B316" s="13" t="s">
        <v>144</v>
      </c>
      <c r="C316" s="14">
        <v>40.85</v>
      </c>
      <c r="D316" s="19">
        <f t="shared" si="5"/>
        <v>1.1347222222222222</v>
      </c>
    </row>
    <row r="317" spans="1:4" x14ac:dyDescent="0.25">
      <c r="A317" s="13" t="s">
        <v>187</v>
      </c>
      <c r="B317" s="13" t="s">
        <v>143</v>
      </c>
      <c r="C317" s="14">
        <v>36</v>
      </c>
      <c r="D317" s="19">
        <f t="shared" si="5"/>
        <v>1</v>
      </c>
    </row>
    <row r="318" spans="1:4" x14ac:dyDescent="0.25">
      <c r="A318" s="13" t="s">
        <v>187</v>
      </c>
      <c r="B318" s="13" t="s">
        <v>141</v>
      </c>
      <c r="C318" s="14">
        <v>36</v>
      </c>
      <c r="D318" s="19">
        <f t="shared" si="5"/>
        <v>1</v>
      </c>
    </row>
    <row r="319" spans="1:4" x14ac:dyDescent="0.25">
      <c r="A319" s="13" t="s">
        <v>187</v>
      </c>
      <c r="B319" s="13" t="s">
        <v>150</v>
      </c>
      <c r="C319" s="14">
        <v>36</v>
      </c>
      <c r="D319" s="19">
        <f t="shared" si="5"/>
        <v>1</v>
      </c>
    </row>
    <row r="320" spans="1:4" x14ac:dyDescent="0.25">
      <c r="A320" s="13" t="s">
        <v>188</v>
      </c>
      <c r="B320" s="13" t="s">
        <v>137</v>
      </c>
      <c r="C320" s="14">
        <v>40</v>
      </c>
      <c r="D320" s="19">
        <f t="shared" si="5"/>
        <v>1.1111111111111112</v>
      </c>
    </row>
    <row r="321" spans="1:4" x14ac:dyDescent="0.25">
      <c r="A321" s="13" t="s">
        <v>188</v>
      </c>
      <c r="B321" s="13" t="s">
        <v>129</v>
      </c>
      <c r="C321" s="14">
        <v>204</v>
      </c>
      <c r="D321" s="19">
        <f t="shared" si="5"/>
        <v>5.666666666666667</v>
      </c>
    </row>
    <row r="322" spans="1:4" x14ac:dyDescent="0.25">
      <c r="A322" s="13" t="s">
        <v>188</v>
      </c>
      <c r="B322" s="13" t="s">
        <v>131</v>
      </c>
      <c r="C322" s="14">
        <v>488.5</v>
      </c>
      <c r="D322" s="19">
        <f t="shared" si="5"/>
        <v>13.569444444444445</v>
      </c>
    </row>
    <row r="323" spans="1:4" x14ac:dyDescent="0.25">
      <c r="A323" s="13" t="s">
        <v>188</v>
      </c>
      <c r="B323" s="13" t="s">
        <v>133</v>
      </c>
      <c r="C323" s="14">
        <v>381.5</v>
      </c>
      <c r="D323" s="19">
        <f t="shared" ref="D323:D386" si="6">C323/36</f>
        <v>10.597222222222221</v>
      </c>
    </row>
    <row r="324" spans="1:4" x14ac:dyDescent="0.25">
      <c r="A324" s="13" t="s">
        <v>188</v>
      </c>
      <c r="B324" s="13" t="s">
        <v>135</v>
      </c>
      <c r="C324" s="14">
        <v>143</v>
      </c>
      <c r="D324" s="19">
        <f t="shared" si="6"/>
        <v>3.9722222222222223</v>
      </c>
    </row>
    <row r="325" spans="1:4" x14ac:dyDescent="0.25">
      <c r="A325" s="13" t="s">
        <v>188</v>
      </c>
      <c r="B325" s="13" t="s">
        <v>136</v>
      </c>
      <c r="C325" s="14">
        <v>68.5</v>
      </c>
      <c r="D325" s="19">
        <f t="shared" si="6"/>
        <v>1.9027777777777777</v>
      </c>
    </row>
    <row r="326" spans="1:4" x14ac:dyDescent="0.25">
      <c r="A326" s="13" t="s">
        <v>188</v>
      </c>
      <c r="B326" s="13" t="s">
        <v>141</v>
      </c>
      <c r="C326" s="14">
        <v>60</v>
      </c>
      <c r="D326" s="19">
        <f t="shared" si="6"/>
        <v>1.6666666666666667</v>
      </c>
    </row>
    <row r="327" spans="1:4" x14ac:dyDescent="0.25">
      <c r="A327" s="13" t="s">
        <v>188</v>
      </c>
      <c r="B327" s="13" t="s">
        <v>150</v>
      </c>
      <c r="C327" s="14">
        <v>52.5</v>
      </c>
      <c r="D327" s="19">
        <f t="shared" si="6"/>
        <v>1.4583333333333333</v>
      </c>
    </row>
    <row r="328" spans="1:4" x14ac:dyDescent="0.25">
      <c r="A328" s="13" t="s">
        <v>189</v>
      </c>
      <c r="B328" s="13" t="s">
        <v>137</v>
      </c>
      <c r="C328" s="14">
        <v>30</v>
      </c>
      <c r="D328" s="19">
        <f t="shared" si="6"/>
        <v>0.83333333333333337</v>
      </c>
    </row>
    <row r="329" spans="1:4" x14ac:dyDescent="0.25">
      <c r="A329" s="13" t="s">
        <v>189</v>
      </c>
      <c r="B329" s="13" t="s">
        <v>129</v>
      </c>
      <c r="C329" s="14">
        <v>56</v>
      </c>
      <c r="D329" s="19">
        <f t="shared" si="6"/>
        <v>1.5555555555555556</v>
      </c>
    </row>
    <row r="330" spans="1:4" x14ac:dyDescent="0.25">
      <c r="A330" s="13" t="s">
        <v>189</v>
      </c>
      <c r="B330" s="13" t="s">
        <v>131</v>
      </c>
      <c r="C330" s="14">
        <v>248</v>
      </c>
      <c r="D330" s="19">
        <f t="shared" si="6"/>
        <v>6.8888888888888893</v>
      </c>
    </row>
    <row r="331" spans="1:4" x14ac:dyDescent="0.25">
      <c r="A331" s="13" t="s">
        <v>189</v>
      </c>
      <c r="B331" s="13" t="s">
        <v>135</v>
      </c>
      <c r="C331" s="14">
        <v>67</v>
      </c>
      <c r="D331" s="19">
        <f t="shared" si="6"/>
        <v>1.8611111111111112</v>
      </c>
    </row>
    <row r="332" spans="1:4" x14ac:dyDescent="0.25">
      <c r="A332" s="13" t="s">
        <v>189</v>
      </c>
      <c r="B332" s="13" t="s">
        <v>136</v>
      </c>
      <c r="C332" s="14">
        <v>22.5</v>
      </c>
      <c r="D332" s="19">
        <f t="shared" si="6"/>
        <v>0.625</v>
      </c>
    </row>
    <row r="333" spans="1:4" x14ac:dyDescent="0.25">
      <c r="A333" s="13" t="s">
        <v>190</v>
      </c>
      <c r="B333" s="13" t="s">
        <v>127</v>
      </c>
      <c r="C333" s="14">
        <v>24</v>
      </c>
      <c r="D333" s="19">
        <f t="shared" si="6"/>
        <v>0.66666666666666663</v>
      </c>
    </row>
    <row r="334" spans="1:4" x14ac:dyDescent="0.25">
      <c r="A334" s="13" t="s">
        <v>190</v>
      </c>
      <c r="B334" s="13" t="s">
        <v>129</v>
      </c>
      <c r="C334" s="14">
        <v>144.59</v>
      </c>
      <c r="D334" s="19">
        <f t="shared" si="6"/>
        <v>4.0163888888888888</v>
      </c>
    </row>
    <row r="335" spans="1:4" x14ac:dyDescent="0.25">
      <c r="A335" s="13" t="s">
        <v>190</v>
      </c>
      <c r="B335" s="13" t="s">
        <v>131</v>
      </c>
      <c r="C335" s="14">
        <v>366.25</v>
      </c>
      <c r="D335" s="19">
        <f t="shared" si="6"/>
        <v>10.173611111111111</v>
      </c>
    </row>
    <row r="336" spans="1:4" x14ac:dyDescent="0.25">
      <c r="A336" s="13" t="s">
        <v>190</v>
      </c>
      <c r="B336" s="13" t="s">
        <v>133</v>
      </c>
      <c r="C336" s="14">
        <v>111.5</v>
      </c>
      <c r="D336" s="19">
        <f t="shared" si="6"/>
        <v>3.0972222222222223</v>
      </c>
    </row>
    <row r="337" spans="1:4" x14ac:dyDescent="0.25">
      <c r="A337" s="13" t="s">
        <v>190</v>
      </c>
      <c r="B337" s="13" t="s">
        <v>141</v>
      </c>
      <c r="C337" s="14">
        <v>72</v>
      </c>
      <c r="D337" s="19">
        <f t="shared" si="6"/>
        <v>2</v>
      </c>
    </row>
    <row r="338" spans="1:4" x14ac:dyDescent="0.25">
      <c r="A338" s="13" t="s">
        <v>191</v>
      </c>
      <c r="B338" s="13" t="s">
        <v>129</v>
      </c>
      <c r="C338" s="14">
        <v>78.17</v>
      </c>
      <c r="D338" s="19">
        <f t="shared" si="6"/>
        <v>2.171388888888889</v>
      </c>
    </row>
    <row r="339" spans="1:4" x14ac:dyDescent="0.25">
      <c r="A339" s="13" t="s">
        <v>191</v>
      </c>
      <c r="B339" s="13" t="s">
        <v>131</v>
      </c>
      <c r="C339" s="14">
        <v>140.25</v>
      </c>
      <c r="D339" s="19">
        <f t="shared" si="6"/>
        <v>3.8958333333333335</v>
      </c>
    </row>
    <row r="340" spans="1:4" x14ac:dyDescent="0.25">
      <c r="A340" s="13" t="s">
        <v>191</v>
      </c>
      <c r="B340" s="13" t="s">
        <v>133</v>
      </c>
      <c r="C340" s="14">
        <v>30</v>
      </c>
      <c r="D340" s="19">
        <f t="shared" si="6"/>
        <v>0.83333333333333337</v>
      </c>
    </row>
    <row r="341" spans="1:4" x14ac:dyDescent="0.25">
      <c r="A341" s="13" t="s">
        <v>191</v>
      </c>
      <c r="B341" s="13" t="s">
        <v>135</v>
      </c>
      <c r="C341" s="14">
        <v>159</v>
      </c>
      <c r="D341" s="19">
        <f t="shared" si="6"/>
        <v>4.416666666666667</v>
      </c>
    </row>
    <row r="342" spans="1:4" x14ac:dyDescent="0.25">
      <c r="A342" s="13" t="s">
        <v>191</v>
      </c>
      <c r="B342" s="13" t="s">
        <v>145</v>
      </c>
      <c r="C342" s="14">
        <v>7</v>
      </c>
      <c r="D342" s="19">
        <f t="shared" si="6"/>
        <v>0.19444444444444445</v>
      </c>
    </row>
    <row r="343" spans="1:4" x14ac:dyDescent="0.25">
      <c r="A343" s="13" t="s">
        <v>191</v>
      </c>
      <c r="B343" s="13" t="s">
        <v>147</v>
      </c>
      <c r="C343" s="14">
        <v>36</v>
      </c>
      <c r="D343" s="19">
        <f t="shared" si="6"/>
        <v>1</v>
      </c>
    </row>
    <row r="344" spans="1:4" x14ac:dyDescent="0.25">
      <c r="A344" s="13" t="s">
        <v>192</v>
      </c>
      <c r="B344" s="13" t="s">
        <v>127</v>
      </c>
      <c r="C344" s="14">
        <v>36</v>
      </c>
      <c r="D344" s="19">
        <f t="shared" si="6"/>
        <v>1</v>
      </c>
    </row>
    <row r="345" spans="1:4" x14ac:dyDescent="0.25">
      <c r="A345" s="13" t="s">
        <v>192</v>
      </c>
      <c r="B345" s="13" t="s">
        <v>129</v>
      </c>
      <c r="C345" s="14">
        <v>169.17999999999998</v>
      </c>
      <c r="D345" s="19">
        <f t="shared" si="6"/>
        <v>4.6994444444444436</v>
      </c>
    </row>
    <row r="346" spans="1:4" x14ac:dyDescent="0.25">
      <c r="A346" s="13" t="s">
        <v>192</v>
      </c>
      <c r="B346" s="13" t="s">
        <v>131</v>
      </c>
      <c r="C346" s="14">
        <v>51.42</v>
      </c>
      <c r="D346" s="19">
        <f t="shared" si="6"/>
        <v>1.4283333333333335</v>
      </c>
    </row>
    <row r="347" spans="1:4" x14ac:dyDescent="0.25">
      <c r="A347" s="13" t="s">
        <v>192</v>
      </c>
      <c r="B347" s="13" t="s">
        <v>136</v>
      </c>
      <c r="C347" s="14">
        <v>36</v>
      </c>
      <c r="D347" s="19">
        <f t="shared" si="6"/>
        <v>1</v>
      </c>
    </row>
    <row r="348" spans="1:4" x14ac:dyDescent="0.25">
      <c r="A348" s="13" t="s">
        <v>192</v>
      </c>
      <c r="B348" s="13" t="s">
        <v>150</v>
      </c>
      <c r="C348" s="14">
        <v>31</v>
      </c>
      <c r="D348" s="19">
        <f t="shared" si="6"/>
        <v>0.86111111111111116</v>
      </c>
    </row>
    <row r="349" spans="1:4" x14ac:dyDescent="0.25">
      <c r="A349" s="13" t="s">
        <v>193</v>
      </c>
      <c r="B349" s="13" t="s">
        <v>129</v>
      </c>
      <c r="C349" s="14">
        <v>111.17</v>
      </c>
      <c r="D349" s="19">
        <f t="shared" si="6"/>
        <v>3.0880555555555556</v>
      </c>
    </row>
    <row r="350" spans="1:4" x14ac:dyDescent="0.25">
      <c r="A350" s="13" t="s">
        <v>193</v>
      </c>
      <c r="B350" s="13" t="s">
        <v>131</v>
      </c>
      <c r="C350" s="14">
        <v>30</v>
      </c>
      <c r="D350" s="19">
        <f t="shared" si="6"/>
        <v>0.83333333333333337</v>
      </c>
    </row>
    <row r="351" spans="1:4" x14ac:dyDescent="0.25">
      <c r="A351" s="13" t="s">
        <v>193</v>
      </c>
      <c r="B351" s="13" t="s">
        <v>150</v>
      </c>
      <c r="C351" s="14">
        <v>36</v>
      </c>
      <c r="D351" s="19">
        <f t="shared" si="6"/>
        <v>1</v>
      </c>
    </row>
    <row r="352" spans="1:4" x14ac:dyDescent="0.25">
      <c r="A352" s="13" t="s">
        <v>194</v>
      </c>
      <c r="B352" s="13" t="s">
        <v>129</v>
      </c>
      <c r="C352" s="14">
        <v>30.67</v>
      </c>
      <c r="D352" s="19">
        <f t="shared" si="6"/>
        <v>0.8519444444444445</v>
      </c>
    </row>
    <row r="353" spans="1:4" x14ac:dyDescent="0.25">
      <c r="A353" s="13" t="s">
        <v>194</v>
      </c>
      <c r="B353" s="13" t="s">
        <v>131</v>
      </c>
      <c r="C353" s="14">
        <v>270</v>
      </c>
      <c r="D353" s="19">
        <f t="shared" si="6"/>
        <v>7.5</v>
      </c>
    </row>
    <row r="354" spans="1:4" x14ac:dyDescent="0.25">
      <c r="A354" s="13" t="s">
        <v>194</v>
      </c>
      <c r="B354" s="13" t="s">
        <v>133</v>
      </c>
      <c r="C354" s="14">
        <v>30</v>
      </c>
      <c r="D354" s="19">
        <f t="shared" si="6"/>
        <v>0.83333333333333337</v>
      </c>
    </row>
    <row r="355" spans="1:4" x14ac:dyDescent="0.25">
      <c r="A355" s="13" t="s">
        <v>194</v>
      </c>
      <c r="B355" s="13" t="s">
        <v>135</v>
      </c>
      <c r="C355" s="14">
        <v>101</v>
      </c>
      <c r="D355" s="19">
        <f t="shared" si="6"/>
        <v>2.8055555555555554</v>
      </c>
    </row>
    <row r="356" spans="1:4" x14ac:dyDescent="0.25">
      <c r="A356" s="13" t="s">
        <v>195</v>
      </c>
      <c r="B356" s="13" t="s">
        <v>127</v>
      </c>
      <c r="C356" s="14">
        <v>30</v>
      </c>
      <c r="D356" s="19">
        <f t="shared" si="6"/>
        <v>0.83333333333333337</v>
      </c>
    </row>
    <row r="357" spans="1:4" x14ac:dyDescent="0.25">
      <c r="A357" s="13" t="s">
        <v>195</v>
      </c>
      <c r="B357" s="13" t="s">
        <v>129</v>
      </c>
      <c r="C357" s="14">
        <v>12.5</v>
      </c>
      <c r="D357" s="19">
        <f t="shared" si="6"/>
        <v>0.34722222222222221</v>
      </c>
    </row>
    <row r="358" spans="1:4" x14ac:dyDescent="0.25">
      <c r="A358" s="13" t="s">
        <v>195</v>
      </c>
      <c r="B358" s="13" t="s">
        <v>133</v>
      </c>
      <c r="C358" s="14">
        <v>135</v>
      </c>
      <c r="D358" s="19">
        <f t="shared" si="6"/>
        <v>3.75</v>
      </c>
    </row>
    <row r="359" spans="1:4" x14ac:dyDescent="0.25">
      <c r="A359" s="13" t="s">
        <v>195</v>
      </c>
      <c r="B359" s="13" t="s">
        <v>135</v>
      </c>
      <c r="C359" s="14">
        <v>63</v>
      </c>
      <c r="D359" s="19">
        <f t="shared" si="6"/>
        <v>1.75</v>
      </c>
    </row>
    <row r="360" spans="1:4" x14ac:dyDescent="0.25">
      <c r="A360" s="13" t="s">
        <v>195</v>
      </c>
      <c r="B360" s="13" t="s">
        <v>136</v>
      </c>
      <c r="C360" s="14">
        <v>102</v>
      </c>
      <c r="D360" s="19">
        <f t="shared" si="6"/>
        <v>2.8333333333333335</v>
      </c>
    </row>
    <row r="361" spans="1:4" x14ac:dyDescent="0.25">
      <c r="A361" s="13" t="s">
        <v>195</v>
      </c>
      <c r="B361" s="13" t="s">
        <v>141</v>
      </c>
      <c r="C361" s="14">
        <v>36</v>
      </c>
      <c r="D361" s="19">
        <f t="shared" si="6"/>
        <v>1</v>
      </c>
    </row>
    <row r="362" spans="1:4" x14ac:dyDescent="0.25">
      <c r="A362" s="13" t="s">
        <v>196</v>
      </c>
      <c r="B362" s="13" t="s">
        <v>134</v>
      </c>
      <c r="C362" s="14">
        <v>52.08</v>
      </c>
      <c r="D362" s="19">
        <f t="shared" si="6"/>
        <v>1.4466666666666665</v>
      </c>
    </row>
    <row r="363" spans="1:4" x14ac:dyDescent="0.25">
      <c r="A363" s="13" t="s">
        <v>196</v>
      </c>
      <c r="B363" s="13" t="s">
        <v>137</v>
      </c>
      <c r="C363" s="14">
        <v>36</v>
      </c>
      <c r="D363" s="19">
        <f t="shared" si="6"/>
        <v>1</v>
      </c>
    </row>
    <row r="364" spans="1:4" x14ac:dyDescent="0.25">
      <c r="A364" s="13" t="s">
        <v>196</v>
      </c>
      <c r="B364" s="13" t="s">
        <v>129</v>
      </c>
      <c r="C364" s="14">
        <v>133.15</v>
      </c>
      <c r="D364" s="19">
        <f t="shared" si="6"/>
        <v>3.6986111111111111</v>
      </c>
    </row>
    <row r="365" spans="1:4" x14ac:dyDescent="0.25">
      <c r="A365" s="13" t="s">
        <v>196</v>
      </c>
      <c r="B365" s="13" t="s">
        <v>131</v>
      </c>
      <c r="C365" s="14">
        <v>892.91</v>
      </c>
      <c r="D365" s="19">
        <f t="shared" si="6"/>
        <v>24.803055555555556</v>
      </c>
    </row>
    <row r="366" spans="1:4" x14ac:dyDescent="0.25">
      <c r="A366" s="13" t="s">
        <v>196</v>
      </c>
      <c r="B366" s="13" t="s">
        <v>133</v>
      </c>
      <c r="C366" s="14">
        <v>356.25</v>
      </c>
      <c r="D366" s="19">
        <f t="shared" si="6"/>
        <v>9.8958333333333339</v>
      </c>
    </row>
    <row r="367" spans="1:4" x14ac:dyDescent="0.25">
      <c r="A367" s="13" t="s">
        <v>196</v>
      </c>
      <c r="B367" s="13" t="s">
        <v>135</v>
      </c>
      <c r="C367" s="14">
        <v>287.15999999999997</v>
      </c>
      <c r="D367" s="19">
        <f t="shared" si="6"/>
        <v>7.9766666666666657</v>
      </c>
    </row>
    <row r="368" spans="1:4" x14ac:dyDescent="0.25">
      <c r="A368" s="13" t="s">
        <v>196</v>
      </c>
      <c r="B368" s="13" t="s">
        <v>136</v>
      </c>
      <c r="C368" s="14">
        <v>215.42</v>
      </c>
      <c r="D368" s="19">
        <f t="shared" si="6"/>
        <v>5.9838888888888881</v>
      </c>
    </row>
    <row r="369" spans="1:4" x14ac:dyDescent="0.25">
      <c r="A369" s="13" t="s">
        <v>196</v>
      </c>
      <c r="B369" s="13" t="s">
        <v>138</v>
      </c>
      <c r="C369" s="14">
        <v>2</v>
      </c>
      <c r="D369" s="19">
        <f t="shared" si="6"/>
        <v>5.5555555555555552E-2</v>
      </c>
    </row>
    <row r="370" spans="1:4" x14ac:dyDescent="0.25">
      <c r="A370" s="13" t="s">
        <v>196</v>
      </c>
      <c r="B370" s="13" t="s">
        <v>141</v>
      </c>
      <c r="C370" s="14">
        <v>36</v>
      </c>
      <c r="D370" s="19">
        <f t="shared" si="6"/>
        <v>1</v>
      </c>
    </row>
    <row r="371" spans="1:4" x14ac:dyDescent="0.25">
      <c r="A371" s="13" t="s">
        <v>196</v>
      </c>
      <c r="B371" s="13" t="s">
        <v>150</v>
      </c>
      <c r="C371" s="14">
        <v>72</v>
      </c>
      <c r="D371" s="19">
        <f t="shared" si="6"/>
        <v>2</v>
      </c>
    </row>
    <row r="372" spans="1:4" x14ac:dyDescent="0.25">
      <c r="A372" s="13" t="s">
        <v>197</v>
      </c>
      <c r="B372" s="13" t="s">
        <v>127</v>
      </c>
      <c r="C372" s="14">
        <v>36</v>
      </c>
      <c r="D372" s="19">
        <f t="shared" si="6"/>
        <v>1</v>
      </c>
    </row>
    <row r="373" spans="1:4" x14ac:dyDescent="0.25">
      <c r="A373" s="13" t="s">
        <v>197</v>
      </c>
      <c r="B373" s="13" t="s">
        <v>129</v>
      </c>
      <c r="C373" s="14">
        <v>26.25</v>
      </c>
      <c r="D373" s="19">
        <f t="shared" si="6"/>
        <v>0.72916666666666663</v>
      </c>
    </row>
    <row r="374" spans="1:4" x14ac:dyDescent="0.25">
      <c r="A374" s="13" t="s">
        <v>197</v>
      </c>
      <c r="B374" s="13" t="s">
        <v>131</v>
      </c>
      <c r="C374" s="14">
        <v>219.5</v>
      </c>
      <c r="D374" s="19">
        <f t="shared" si="6"/>
        <v>6.0972222222222223</v>
      </c>
    </row>
    <row r="375" spans="1:4" x14ac:dyDescent="0.25">
      <c r="A375" s="13" t="s">
        <v>197</v>
      </c>
      <c r="B375" s="13" t="s">
        <v>133</v>
      </c>
      <c r="C375" s="14">
        <v>245</v>
      </c>
      <c r="D375" s="19">
        <f t="shared" si="6"/>
        <v>6.8055555555555554</v>
      </c>
    </row>
    <row r="376" spans="1:4" x14ac:dyDescent="0.25">
      <c r="A376" s="13" t="s">
        <v>197</v>
      </c>
      <c r="B376" s="13" t="s">
        <v>135</v>
      </c>
      <c r="C376" s="14">
        <v>45</v>
      </c>
      <c r="D376" s="19">
        <f t="shared" si="6"/>
        <v>1.25</v>
      </c>
    </row>
    <row r="377" spans="1:4" x14ac:dyDescent="0.25">
      <c r="A377" s="13" t="s">
        <v>197</v>
      </c>
      <c r="B377" s="13" t="s">
        <v>136</v>
      </c>
      <c r="C377" s="14">
        <v>72</v>
      </c>
      <c r="D377" s="19">
        <f t="shared" si="6"/>
        <v>2</v>
      </c>
    </row>
    <row r="378" spans="1:4" x14ac:dyDescent="0.25">
      <c r="A378" s="13" t="s">
        <v>197</v>
      </c>
      <c r="B378" s="13" t="s">
        <v>138</v>
      </c>
      <c r="C378" s="14">
        <v>7.5</v>
      </c>
      <c r="D378" s="19">
        <f t="shared" si="6"/>
        <v>0.20833333333333334</v>
      </c>
    </row>
    <row r="379" spans="1:4" x14ac:dyDescent="0.25">
      <c r="A379" s="13" t="s">
        <v>197</v>
      </c>
      <c r="B379" s="13" t="s">
        <v>144</v>
      </c>
      <c r="C379" s="14">
        <v>40</v>
      </c>
      <c r="D379" s="19">
        <f t="shared" si="6"/>
        <v>1.1111111111111112</v>
      </c>
    </row>
    <row r="380" spans="1:4" x14ac:dyDescent="0.25">
      <c r="A380" s="13" t="s">
        <v>198</v>
      </c>
      <c r="B380" s="13" t="s">
        <v>137</v>
      </c>
      <c r="C380" s="14">
        <v>36</v>
      </c>
      <c r="D380" s="19">
        <f t="shared" si="6"/>
        <v>1</v>
      </c>
    </row>
    <row r="381" spans="1:4" x14ac:dyDescent="0.25">
      <c r="A381" s="13" t="s">
        <v>198</v>
      </c>
      <c r="B381" s="13" t="s">
        <v>133</v>
      </c>
      <c r="C381" s="14">
        <v>24.5</v>
      </c>
      <c r="D381" s="19">
        <f t="shared" si="6"/>
        <v>0.68055555555555558</v>
      </c>
    </row>
    <row r="382" spans="1:4" x14ac:dyDescent="0.25">
      <c r="A382" s="13" t="s">
        <v>198</v>
      </c>
      <c r="B382" s="13" t="s">
        <v>135</v>
      </c>
      <c r="C382" s="14">
        <v>108</v>
      </c>
      <c r="D382" s="19">
        <f t="shared" si="6"/>
        <v>3</v>
      </c>
    </row>
    <row r="383" spans="1:4" x14ac:dyDescent="0.25">
      <c r="A383" s="13" t="s">
        <v>198</v>
      </c>
      <c r="B383" s="13" t="s">
        <v>136</v>
      </c>
      <c r="C383" s="14">
        <v>117</v>
      </c>
      <c r="D383" s="19">
        <f t="shared" si="6"/>
        <v>3.25</v>
      </c>
    </row>
    <row r="384" spans="1:4" x14ac:dyDescent="0.25">
      <c r="A384" s="13" t="s">
        <v>198</v>
      </c>
      <c r="B384" s="13" t="s">
        <v>143</v>
      </c>
      <c r="C384" s="14">
        <v>36</v>
      </c>
      <c r="D384" s="19">
        <f t="shared" si="6"/>
        <v>1</v>
      </c>
    </row>
    <row r="385" spans="1:4" x14ac:dyDescent="0.25">
      <c r="A385" s="13" t="s">
        <v>198</v>
      </c>
      <c r="B385" s="13" t="s">
        <v>140</v>
      </c>
      <c r="C385" s="14">
        <v>36</v>
      </c>
      <c r="D385" s="19">
        <f t="shared" si="6"/>
        <v>1</v>
      </c>
    </row>
    <row r="386" spans="1:4" x14ac:dyDescent="0.25">
      <c r="A386" s="13" t="s">
        <v>198</v>
      </c>
      <c r="B386" s="13" t="s">
        <v>141</v>
      </c>
      <c r="C386" s="14">
        <v>470.1</v>
      </c>
      <c r="D386" s="19">
        <f t="shared" si="6"/>
        <v>13.058333333333334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900B-CCDE-4877-B4E5-681041274FBD}">
  <dimension ref="A1:C63"/>
  <sheetViews>
    <sheetView topLeftCell="A30" workbookViewId="0">
      <selection activeCell="B2" sqref="B2:C63"/>
    </sheetView>
  </sheetViews>
  <sheetFormatPr defaultRowHeight="15" x14ac:dyDescent="0.25"/>
  <sheetData>
    <row r="1" spans="1:3" ht="63.75" thickBot="1" x14ac:dyDescent="0.3">
      <c r="A1" s="22" t="s">
        <v>199</v>
      </c>
      <c r="B1" t="s">
        <v>90</v>
      </c>
      <c r="C1" s="22" t="s">
        <v>200</v>
      </c>
    </row>
    <row r="2" spans="1:3" ht="16.5" thickBot="1" x14ac:dyDescent="0.3">
      <c r="A2" s="23" t="s">
        <v>0</v>
      </c>
      <c r="B2" s="25">
        <v>32</v>
      </c>
      <c r="C2" s="24">
        <v>18333</v>
      </c>
    </row>
    <row r="3" spans="1:3" ht="16.5" thickBot="1" x14ac:dyDescent="0.3">
      <c r="A3" s="23" t="s">
        <v>2</v>
      </c>
      <c r="B3" s="25">
        <v>48</v>
      </c>
      <c r="C3" s="24">
        <v>18516</v>
      </c>
    </row>
    <row r="4" spans="1:3" ht="15.75" thickBot="1" x14ac:dyDescent="0.3">
      <c r="A4" s="26" t="s">
        <v>3</v>
      </c>
      <c r="B4" s="25">
        <v>477</v>
      </c>
      <c r="C4" s="26">
        <v>18887</v>
      </c>
    </row>
    <row r="5" spans="1:3" ht="15.75" thickBot="1" x14ac:dyDescent="0.3">
      <c r="A5" s="26" t="s">
        <v>4</v>
      </c>
      <c r="B5" s="25">
        <v>66</v>
      </c>
      <c r="C5" s="26">
        <v>19264</v>
      </c>
    </row>
    <row r="6" spans="1:3" ht="15.75" thickBot="1" x14ac:dyDescent="0.3">
      <c r="A6" s="26" t="s">
        <v>5</v>
      </c>
      <c r="B6" s="25">
        <v>34</v>
      </c>
      <c r="C6" s="26">
        <v>19650</v>
      </c>
    </row>
    <row r="7" spans="1:3" ht="15.75" thickBot="1" x14ac:dyDescent="0.3">
      <c r="A7" s="26" t="s">
        <v>6</v>
      </c>
      <c r="B7" s="25">
        <v>380</v>
      </c>
      <c r="C7" s="26">
        <v>20043</v>
      </c>
    </row>
    <row r="8" spans="1:3" ht="15.75" thickBot="1" x14ac:dyDescent="0.3">
      <c r="A8" s="26" t="s">
        <v>7</v>
      </c>
      <c r="B8" s="25">
        <v>12</v>
      </c>
      <c r="C8" s="26">
        <v>20444</v>
      </c>
    </row>
    <row r="9" spans="1:3" ht="15.75" thickBot="1" x14ac:dyDescent="0.3">
      <c r="A9" s="26" t="s">
        <v>8</v>
      </c>
      <c r="B9" s="25">
        <v>32</v>
      </c>
      <c r="C9" s="26">
        <v>20852</v>
      </c>
    </row>
    <row r="10" spans="1:3" ht="15.75" thickBot="1" x14ac:dyDescent="0.3">
      <c r="A10" s="26" t="s">
        <v>9</v>
      </c>
      <c r="B10" s="25">
        <v>28</v>
      </c>
      <c r="C10" s="26">
        <v>21269</v>
      </c>
    </row>
    <row r="11" spans="1:3" ht="15.75" thickBot="1" x14ac:dyDescent="0.3">
      <c r="A11" s="26" t="s">
        <v>11</v>
      </c>
      <c r="B11" s="25">
        <v>19</v>
      </c>
      <c r="C11" s="26">
        <v>22129</v>
      </c>
    </row>
    <row r="12" spans="1:3" ht="15.75" thickBot="1" x14ac:dyDescent="0.3">
      <c r="A12" s="26" t="s">
        <v>12</v>
      </c>
      <c r="B12" s="25">
        <v>30</v>
      </c>
      <c r="C12" s="26">
        <v>22571</v>
      </c>
    </row>
    <row r="13" spans="1:3" ht="15.75" thickBot="1" x14ac:dyDescent="0.3">
      <c r="A13" s="26" t="s">
        <v>14</v>
      </c>
      <c r="B13" s="25">
        <v>95</v>
      </c>
      <c r="C13" s="26">
        <v>23484</v>
      </c>
    </row>
    <row r="14" spans="1:3" ht="15.75" thickBot="1" x14ac:dyDescent="0.3">
      <c r="A14" s="26" t="s">
        <v>15</v>
      </c>
      <c r="B14" s="25">
        <v>16</v>
      </c>
      <c r="C14" s="26">
        <v>23953</v>
      </c>
    </row>
    <row r="15" spans="1:3" ht="15.75" thickBot="1" x14ac:dyDescent="0.3">
      <c r="A15" s="26" t="s">
        <v>17</v>
      </c>
      <c r="B15" s="25">
        <v>17</v>
      </c>
      <c r="C15" s="26">
        <v>24920</v>
      </c>
    </row>
    <row r="16" spans="1:3" ht="15.75" thickBot="1" x14ac:dyDescent="0.3">
      <c r="A16" s="26" t="s">
        <v>19</v>
      </c>
      <c r="B16" s="25">
        <v>41</v>
      </c>
      <c r="C16" s="26">
        <v>25927</v>
      </c>
    </row>
    <row r="17" spans="1:3" ht="15.75" thickBot="1" x14ac:dyDescent="0.3">
      <c r="A17" s="26" t="s">
        <v>20</v>
      </c>
      <c r="B17" s="25">
        <v>20</v>
      </c>
      <c r="C17" s="26">
        <v>26446</v>
      </c>
    </row>
    <row r="18" spans="1:3" ht="15.75" thickBot="1" x14ac:dyDescent="0.3">
      <c r="A18" s="26" t="s">
        <v>22</v>
      </c>
      <c r="B18" s="25">
        <v>12</v>
      </c>
      <c r="C18" s="26">
        <v>27514</v>
      </c>
    </row>
    <row r="19" spans="1:3" ht="15.75" thickBot="1" x14ac:dyDescent="0.3">
      <c r="A19" s="26" t="s">
        <v>23</v>
      </c>
      <c r="B19" s="25">
        <v>8</v>
      </c>
      <c r="C19" s="26">
        <v>28226</v>
      </c>
    </row>
    <row r="20" spans="1:3" ht="15.75" thickBot="1" x14ac:dyDescent="0.3">
      <c r="A20" s="26" t="s">
        <v>24</v>
      </c>
      <c r="B20" s="25">
        <v>47</v>
      </c>
      <c r="C20" s="26">
        <v>29174</v>
      </c>
    </row>
    <row r="21" spans="1:3" ht="15.75" thickBot="1" x14ac:dyDescent="0.3">
      <c r="A21" s="26" t="s">
        <v>25</v>
      </c>
      <c r="B21" s="25">
        <v>2</v>
      </c>
      <c r="C21" s="26">
        <v>30095</v>
      </c>
    </row>
    <row r="22" spans="1:3" ht="15.75" thickBot="1" x14ac:dyDescent="0.3">
      <c r="A22" s="26" t="s">
        <v>26</v>
      </c>
      <c r="B22" s="25">
        <v>6</v>
      </c>
      <c r="C22" s="26">
        <v>30984</v>
      </c>
    </row>
    <row r="23" spans="1:3" ht="15.75" thickBot="1" x14ac:dyDescent="0.3">
      <c r="A23" s="26" t="s">
        <v>27</v>
      </c>
      <c r="B23" s="25">
        <v>3</v>
      </c>
      <c r="C23" s="26">
        <v>31895</v>
      </c>
    </row>
    <row r="24" spans="1:3" ht="15.75" thickBot="1" x14ac:dyDescent="0.3">
      <c r="A24" s="26" t="s">
        <v>28</v>
      </c>
      <c r="B24" s="25">
        <v>3</v>
      </c>
      <c r="C24" s="26">
        <v>32798</v>
      </c>
    </row>
    <row r="25" spans="1:3" ht="15.75" thickBot="1" x14ac:dyDescent="0.3">
      <c r="A25" s="26" t="s">
        <v>201</v>
      </c>
      <c r="B25" s="25">
        <v>3</v>
      </c>
      <c r="C25" s="26">
        <v>33486</v>
      </c>
    </row>
    <row r="26" spans="1:3" ht="15.75" thickBot="1" x14ac:dyDescent="0.3">
      <c r="A26" s="26" t="s">
        <v>202</v>
      </c>
      <c r="B26" s="25">
        <v>20</v>
      </c>
      <c r="C26" s="26">
        <v>34373</v>
      </c>
    </row>
    <row r="27" spans="1:3" ht="15.75" thickBot="1" x14ac:dyDescent="0.3">
      <c r="A27" s="26" t="s">
        <v>203</v>
      </c>
      <c r="B27" s="25">
        <v>3</v>
      </c>
      <c r="C27" s="26">
        <v>35336</v>
      </c>
    </row>
    <row r="28" spans="1:3" ht="15.75" thickBot="1" x14ac:dyDescent="0.3">
      <c r="A28" s="26" t="s">
        <v>204</v>
      </c>
      <c r="B28" s="25">
        <v>2</v>
      </c>
      <c r="C28" s="26">
        <v>36371</v>
      </c>
    </row>
    <row r="29" spans="1:3" ht="15.75" thickBot="1" x14ac:dyDescent="0.3">
      <c r="A29" s="26" t="s">
        <v>34</v>
      </c>
      <c r="B29" s="25">
        <v>2</v>
      </c>
      <c r="C29" s="26">
        <v>37568</v>
      </c>
    </row>
    <row r="30" spans="1:3" ht="15.75" thickBot="1" x14ac:dyDescent="0.3">
      <c r="A30" s="26" t="s">
        <v>205</v>
      </c>
      <c r="B30" s="25">
        <v>1</v>
      </c>
      <c r="C30" s="26">
        <v>38553</v>
      </c>
    </row>
    <row r="31" spans="1:3" ht="15.75" thickBot="1" x14ac:dyDescent="0.3">
      <c r="A31" s="26" t="s">
        <v>206</v>
      </c>
      <c r="B31" s="25">
        <v>2</v>
      </c>
      <c r="C31" s="26">
        <v>39571</v>
      </c>
    </row>
    <row r="32" spans="1:3" ht="15.75" thickBot="1" x14ac:dyDescent="0.3">
      <c r="A32" s="26" t="s">
        <v>207</v>
      </c>
      <c r="B32" s="25">
        <v>9</v>
      </c>
      <c r="C32" s="26">
        <v>40578</v>
      </c>
    </row>
    <row r="33" spans="1:3" ht="15.75" thickBot="1" x14ac:dyDescent="0.3">
      <c r="A33" s="26" t="s">
        <v>208</v>
      </c>
      <c r="B33" s="25">
        <v>0</v>
      </c>
      <c r="C33" s="26">
        <v>41591</v>
      </c>
    </row>
    <row r="34" spans="1:3" ht="15.75" thickBot="1" x14ac:dyDescent="0.3">
      <c r="A34" s="26" t="s">
        <v>209</v>
      </c>
      <c r="B34" s="25">
        <v>0</v>
      </c>
      <c r="C34" s="26">
        <v>42614</v>
      </c>
    </row>
    <row r="35" spans="1:3" ht="15.75" thickBot="1" x14ac:dyDescent="0.3">
      <c r="A35" s="26" t="s">
        <v>210</v>
      </c>
      <c r="B35" s="25">
        <v>0</v>
      </c>
      <c r="C35" s="26">
        <v>43570</v>
      </c>
    </row>
    <row r="36" spans="1:3" ht="15.75" thickBot="1" x14ac:dyDescent="0.3">
      <c r="A36" s="26" t="s">
        <v>211</v>
      </c>
      <c r="B36" s="25">
        <v>0</v>
      </c>
      <c r="C36" s="26">
        <v>44624</v>
      </c>
    </row>
    <row r="37" spans="1:3" ht="15.75" thickBot="1" x14ac:dyDescent="0.3">
      <c r="A37" s="26" t="s">
        <v>212</v>
      </c>
      <c r="B37" s="25">
        <v>1</v>
      </c>
      <c r="C37" s="26">
        <v>45648</v>
      </c>
    </row>
    <row r="38" spans="1:3" ht="15.75" thickBot="1" x14ac:dyDescent="0.3">
      <c r="A38" s="26" t="s">
        <v>213</v>
      </c>
      <c r="B38" s="25">
        <v>5</v>
      </c>
      <c r="C38" s="26">
        <v>46662</v>
      </c>
    </row>
    <row r="39" spans="1:3" ht="15.75" thickBot="1" x14ac:dyDescent="0.3">
      <c r="A39" s="26" t="s">
        <v>214</v>
      </c>
      <c r="B39" s="25">
        <v>0</v>
      </c>
      <c r="C39" s="26">
        <v>47665</v>
      </c>
    </row>
    <row r="40" spans="1:3" ht="15.75" thickBot="1" x14ac:dyDescent="0.3">
      <c r="A40" s="26" t="s">
        <v>215</v>
      </c>
      <c r="B40" s="25">
        <v>0</v>
      </c>
      <c r="C40" s="26">
        <v>48690</v>
      </c>
    </row>
    <row r="41" spans="1:3" ht="15.75" thickBot="1" x14ac:dyDescent="0.3">
      <c r="A41" s="26" t="s">
        <v>216</v>
      </c>
      <c r="B41" s="25">
        <v>1</v>
      </c>
      <c r="C41" s="26">
        <v>49718</v>
      </c>
    </row>
    <row r="42" spans="1:3" ht="15.75" thickBot="1" x14ac:dyDescent="0.3">
      <c r="A42" s="26" t="s">
        <v>29</v>
      </c>
      <c r="B42" s="25">
        <v>0</v>
      </c>
      <c r="C42" s="26">
        <v>50747</v>
      </c>
    </row>
    <row r="43" spans="1:3" ht="15.75" thickBot="1" x14ac:dyDescent="0.3">
      <c r="A43" s="26" t="s">
        <v>217</v>
      </c>
      <c r="B43" s="25">
        <v>1</v>
      </c>
      <c r="C43" s="26">
        <v>51675</v>
      </c>
    </row>
    <row r="44" spans="1:3" ht="15.75" thickBot="1" x14ac:dyDescent="0.3">
      <c r="A44" s="26" t="s">
        <v>218</v>
      </c>
      <c r="B44" s="25">
        <v>2</v>
      </c>
      <c r="C44" s="26">
        <v>52677</v>
      </c>
    </row>
    <row r="45" spans="1:3" ht="15.75" thickBot="1" x14ac:dyDescent="0.3">
      <c r="A45" s="26" t="s">
        <v>219</v>
      </c>
      <c r="B45" s="25">
        <v>0</v>
      </c>
      <c r="C45" s="26">
        <v>53671</v>
      </c>
    </row>
    <row r="46" spans="1:3" ht="15.75" thickBot="1" x14ac:dyDescent="0.3">
      <c r="A46" s="26" t="s">
        <v>220</v>
      </c>
      <c r="B46" s="25">
        <v>0</v>
      </c>
      <c r="C46" s="26">
        <v>54678</v>
      </c>
    </row>
    <row r="47" spans="1:3" ht="15.75" thickBot="1" x14ac:dyDescent="0.3">
      <c r="A47" s="26" t="s">
        <v>221</v>
      </c>
      <c r="B47" s="25">
        <v>0</v>
      </c>
      <c r="C47" s="26">
        <v>55678</v>
      </c>
    </row>
    <row r="48" spans="1:3" ht="15.75" thickBot="1" x14ac:dyDescent="0.3">
      <c r="A48" s="26" t="s">
        <v>222</v>
      </c>
      <c r="B48" s="25">
        <v>0</v>
      </c>
      <c r="C48" s="26">
        <v>56685</v>
      </c>
    </row>
    <row r="49" spans="1:3" ht="15.75" thickBot="1" x14ac:dyDescent="0.3">
      <c r="A49" s="26" t="s">
        <v>223</v>
      </c>
      <c r="B49" s="25">
        <v>1</v>
      </c>
      <c r="C49" s="26">
        <v>57709</v>
      </c>
    </row>
    <row r="50" spans="1:3" ht="15.75" thickBot="1" x14ac:dyDescent="0.3">
      <c r="A50" s="26" t="s">
        <v>224</v>
      </c>
      <c r="B50" s="25">
        <v>1</v>
      </c>
      <c r="C50" s="26">
        <v>58725</v>
      </c>
    </row>
    <row r="51" spans="1:3" ht="15.75" thickBot="1" x14ac:dyDescent="0.3">
      <c r="A51" s="26" t="s">
        <v>225</v>
      </c>
      <c r="B51" s="25">
        <v>0</v>
      </c>
      <c r="C51" s="26">
        <v>59754</v>
      </c>
    </row>
    <row r="52" spans="1:3" ht="15.75" thickBot="1" x14ac:dyDescent="0.3">
      <c r="A52" s="26" t="s">
        <v>226</v>
      </c>
      <c r="B52" s="25">
        <v>0</v>
      </c>
      <c r="C52" s="27">
        <v>6077</v>
      </c>
    </row>
    <row r="53" spans="1:3" ht="15.75" thickBot="1" x14ac:dyDescent="0.3">
      <c r="A53" s="26" t="s">
        <v>227</v>
      </c>
      <c r="B53" s="25">
        <v>0</v>
      </c>
      <c r="C53" s="27">
        <v>6179</v>
      </c>
    </row>
    <row r="54" spans="1:3" ht="15.75" thickBot="1" x14ac:dyDescent="0.3">
      <c r="A54" s="26" t="s">
        <v>228</v>
      </c>
      <c r="B54" s="25">
        <v>0</v>
      </c>
      <c r="C54" s="27">
        <v>6288</v>
      </c>
    </row>
    <row r="55" spans="1:3" ht="15.75" thickBot="1" x14ac:dyDescent="0.3">
      <c r="A55" s="26" t="s">
        <v>229</v>
      </c>
      <c r="B55" s="25">
        <v>0</v>
      </c>
      <c r="C55" s="27">
        <v>6384</v>
      </c>
    </row>
    <row r="56" spans="1:3" ht="15.75" thickBot="1" x14ac:dyDescent="0.3">
      <c r="A56" s="26" t="s">
        <v>230</v>
      </c>
      <c r="B56" s="25">
        <v>0</v>
      </c>
      <c r="C56" s="27">
        <v>6488</v>
      </c>
    </row>
    <row r="57" spans="1:3" ht="15.75" thickBot="1" x14ac:dyDescent="0.3">
      <c r="A57" s="26" t="s">
        <v>231</v>
      </c>
      <c r="B57" s="25">
        <v>0</v>
      </c>
      <c r="C57" s="27">
        <v>6588</v>
      </c>
    </row>
    <row r="58" spans="1:3" ht="15.75" thickBot="1" x14ac:dyDescent="0.3">
      <c r="A58" s="26" t="s">
        <v>232</v>
      </c>
      <c r="B58" s="25">
        <v>0</v>
      </c>
      <c r="C58" s="27">
        <v>6691</v>
      </c>
    </row>
    <row r="59" spans="1:3" ht="15.75" thickBot="1" x14ac:dyDescent="0.3">
      <c r="A59" s="26" t="s">
        <v>233</v>
      </c>
      <c r="B59" s="25">
        <v>0</v>
      </c>
      <c r="C59" s="27">
        <v>6793</v>
      </c>
    </row>
    <row r="60" spans="1:3" ht="15.75" thickBot="1" x14ac:dyDescent="0.3">
      <c r="A60" s="26" t="s">
        <v>234</v>
      </c>
      <c r="B60" s="25">
        <v>0</v>
      </c>
      <c r="C60" s="27">
        <v>6895</v>
      </c>
    </row>
    <row r="61" spans="1:3" ht="15.75" thickBot="1" x14ac:dyDescent="0.3">
      <c r="A61" s="26" t="s">
        <v>235</v>
      </c>
      <c r="B61" s="25">
        <v>0</v>
      </c>
      <c r="C61" s="27">
        <v>6998</v>
      </c>
    </row>
    <row r="62" spans="1:3" ht="15.75" thickBot="1" x14ac:dyDescent="0.3">
      <c r="A62" s="26" t="s">
        <v>236</v>
      </c>
      <c r="B62" s="25">
        <v>0</v>
      </c>
      <c r="C62" s="27">
        <v>7099</v>
      </c>
    </row>
    <row r="63" spans="1:3" ht="15.75" thickBot="1" x14ac:dyDescent="0.3">
      <c r="A63" s="26" t="s">
        <v>237</v>
      </c>
      <c r="B63" s="25">
        <v>0</v>
      </c>
      <c r="C63" s="27">
        <v>7202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A5C7-6F7E-44D9-BE2D-DA9F9185E4C8}">
  <dimension ref="A1:D34"/>
  <sheetViews>
    <sheetView workbookViewId="0">
      <selection activeCell="D2" sqref="D2"/>
    </sheetView>
  </sheetViews>
  <sheetFormatPr defaultRowHeight="12.75" x14ac:dyDescent="0.2"/>
  <cols>
    <col min="1" max="1" width="18.140625" style="28" customWidth="1"/>
    <col min="2" max="2" width="9.140625" style="28"/>
    <col min="3" max="3" width="20.140625" style="28" bestFit="1" customWidth="1"/>
    <col min="4" max="4" width="10.140625" style="28" bestFit="1" customWidth="1"/>
    <col min="5" max="16384" width="9.140625" style="28"/>
  </cols>
  <sheetData>
    <row r="1" spans="1:4" x14ac:dyDescent="0.2">
      <c r="B1" s="29" t="s">
        <v>238</v>
      </c>
      <c r="C1" s="29" t="s">
        <v>239</v>
      </c>
      <c r="D1" s="29" t="s">
        <v>240</v>
      </c>
    </row>
    <row r="2" spans="1:4" x14ac:dyDescent="0.2">
      <c r="A2" s="44" t="s">
        <v>241</v>
      </c>
      <c r="B2" s="30" t="s">
        <v>42</v>
      </c>
      <c r="C2" s="31">
        <v>13</v>
      </c>
      <c r="D2" s="32">
        <v>9279.89</v>
      </c>
    </row>
    <row r="3" spans="1:4" x14ac:dyDescent="0.2">
      <c r="A3" s="44"/>
      <c r="B3" s="30" t="s">
        <v>42</v>
      </c>
      <c r="C3" s="31">
        <v>1</v>
      </c>
      <c r="D3" s="33">
        <v>18328</v>
      </c>
    </row>
    <row r="4" spans="1:4" x14ac:dyDescent="0.2">
      <c r="A4" s="37" t="s">
        <v>242</v>
      </c>
      <c r="B4" s="34">
        <v>1</v>
      </c>
      <c r="C4" s="31">
        <v>3</v>
      </c>
      <c r="D4" s="33">
        <v>18333</v>
      </c>
    </row>
    <row r="5" spans="1:4" x14ac:dyDescent="0.2">
      <c r="A5" s="39"/>
      <c r="B5" s="35" t="s">
        <v>243</v>
      </c>
      <c r="C5" s="31">
        <v>3</v>
      </c>
      <c r="D5" s="33">
        <v>18887</v>
      </c>
    </row>
    <row r="6" spans="1:4" x14ac:dyDescent="0.2">
      <c r="A6" s="44" t="s">
        <v>244</v>
      </c>
      <c r="B6" s="35" t="s">
        <v>245</v>
      </c>
      <c r="C6" s="31">
        <v>4</v>
      </c>
      <c r="D6" s="33">
        <v>18887</v>
      </c>
    </row>
    <row r="7" spans="1:4" x14ac:dyDescent="0.2">
      <c r="A7" s="44"/>
      <c r="B7" s="35" t="s">
        <v>46</v>
      </c>
      <c r="C7" s="31">
        <v>30</v>
      </c>
      <c r="D7" s="33">
        <v>19264</v>
      </c>
    </row>
    <row r="8" spans="1:4" x14ac:dyDescent="0.2">
      <c r="A8" s="37" t="s">
        <v>246</v>
      </c>
      <c r="B8" s="35" t="s">
        <v>47</v>
      </c>
      <c r="C8" s="31">
        <v>17</v>
      </c>
      <c r="D8" s="33">
        <v>19650</v>
      </c>
    </row>
    <row r="9" spans="1:4" x14ac:dyDescent="0.2">
      <c r="A9" s="39"/>
      <c r="B9" s="35" t="s">
        <v>48</v>
      </c>
      <c r="C9" s="31">
        <v>74</v>
      </c>
      <c r="D9" s="33">
        <v>20043</v>
      </c>
    </row>
    <row r="10" spans="1:4" x14ac:dyDescent="0.2">
      <c r="A10" s="37" t="s">
        <v>247</v>
      </c>
      <c r="B10" s="35" t="s">
        <v>49</v>
      </c>
      <c r="C10" s="31">
        <v>3</v>
      </c>
      <c r="D10" s="33">
        <v>20444</v>
      </c>
    </row>
    <row r="11" spans="1:4" x14ac:dyDescent="0.2">
      <c r="A11" s="38"/>
      <c r="B11" s="35" t="s">
        <v>50</v>
      </c>
      <c r="C11" s="31">
        <v>5</v>
      </c>
      <c r="D11" s="33">
        <v>20852</v>
      </c>
    </row>
    <row r="12" spans="1:4" x14ac:dyDescent="0.2">
      <c r="A12" s="38"/>
      <c r="B12" s="35" t="s">
        <v>51</v>
      </c>
      <c r="C12" s="31">
        <v>6</v>
      </c>
      <c r="D12" s="33">
        <v>21269</v>
      </c>
    </row>
    <row r="13" spans="1:4" x14ac:dyDescent="0.2">
      <c r="A13" s="39"/>
      <c r="B13" s="35" t="s">
        <v>53</v>
      </c>
      <c r="C13" s="31">
        <v>19</v>
      </c>
      <c r="D13" s="33">
        <v>22129</v>
      </c>
    </row>
    <row r="14" spans="1:4" x14ac:dyDescent="0.2">
      <c r="A14" s="37" t="s">
        <v>248</v>
      </c>
      <c r="B14" s="35" t="s">
        <v>54</v>
      </c>
      <c r="C14" s="31">
        <v>8</v>
      </c>
      <c r="D14" s="33">
        <v>22571</v>
      </c>
    </row>
    <row r="15" spans="1:4" x14ac:dyDescent="0.2">
      <c r="A15" s="38"/>
      <c r="B15" s="35" t="s">
        <v>55</v>
      </c>
      <c r="C15" s="31">
        <v>10</v>
      </c>
      <c r="D15" s="33">
        <v>23484</v>
      </c>
    </row>
    <row r="16" spans="1:4" x14ac:dyDescent="0.2">
      <c r="A16" s="39"/>
      <c r="B16" s="35" t="s">
        <v>57</v>
      </c>
      <c r="C16" s="31">
        <v>79</v>
      </c>
      <c r="D16" s="33">
        <v>24920</v>
      </c>
    </row>
    <row r="17" spans="1:4" x14ac:dyDescent="0.2">
      <c r="A17" s="37" t="s">
        <v>249</v>
      </c>
      <c r="B17" s="35" t="s">
        <v>58</v>
      </c>
      <c r="C17" s="31">
        <v>12</v>
      </c>
      <c r="D17" s="33">
        <v>25927</v>
      </c>
    </row>
    <row r="18" spans="1:4" x14ac:dyDescent="0.2">
      <c r="A18" s="38"/>
      <c r="B18" s="35" t="s">
        <v>59</v>
      </c>
      <c r="C18" s="31">
        <v>14</v>
      </c>
      <c r="D18" s="33">
        <v>26446</v>
      </c>
    </row>
    <row r="19" spans="1:4" x14ac:dyDescent="0.2">
      <c r="A19" s="38"/>
      <c r="B19" s="35" t="s">
        <v>60</v>
      </c>
      <c r="C19" s="31">
        <v>8</v>
      </c>
      <c r="D19" s="33">
        <v>27514</v>
      </c>
    </row>
    <row r="20" spans="1:4" x14ac:dyDescent="0.2">
      <c r="A20" s="38"/>
      <c r="B20" s="35" t="s">
        <v>61</v>
      </c>
      <c r="C20" s="31">
        <v>12</v>
      </c>
      <c r="D20" s="33">
        <v>28226</v>
      </c>
    </row>
    <row r="21" spans="1:4" x14ac:dyDescent="0.2">
      <c r="A21" s="39"/>
      <c r="B21" s="35" t="s">
        <v>62</v>
      </c>
      <c r="C21" s="31">
        <v>93</v>
      </c>
      <c r="D21" s="33">
        <v>29174</v>
      </c>
    </row>
    <row r="22" spans="1:4" x14ac:dyDescent="0.2">
      <c r="A22" s="37" t="s">
        <v>250</v>
      </c>
      <c r="B22" s="35" t="s">
        <v>63</v>
      </c>
      <c r="C22" s="31">
        <v>7</v>
      </c>
      <c r="D22" s="33">
        <v>30095</v>
      </c>
    </row>
    <row r="23" spans="1:4" x14ac:dyDescent="0.2">
      <c r="A23" s="38"/>
      <c r="B23" s="35" t="s">
        <v>64</v>
      </c>
      <c r="C23" s="31">
        <v>11</v>
      </c>
      <c r="D23" s="33">
        <v>30984</v>
      </c>
    </row>
    <row r="24" spans="1:4" x14ac:dyDescent="0.2">
      <c r="A24" s="38"/>
      <c r="B24" s="35" t="s">
        <v>65</v>
      </c>
      <c r="C24" s="31">
        <v>9</v>
      </c>
      <c r="D24" s="33">
        <v>31895</v>
      </c>
    </row>
    <row r="25" spans="1:4" x14ac:dyDescent="0.2">
      <c r="A25" s="38"/>
      <c r="B25" s="35" t="s">
        <v>66</v>
      </c>
      <c r="C25" s="31">
        <v>15</v>
      </c>
      <c r="D25" s="33">
        <v>32798</v>
      </c>
    </row>
    <row r="26" spans="1:4" x14ac:dyDescent="0.2">
      <c r="A26" s="39"/>
      <c r="B26" s="35" t="s">
        <v>67</v>
      </c>
      <c r="C26" s="31">
        <v>62</v>
      </c>
      <c r="D26" s="33">
        <v>33486</v>
      </c>
    </row>
    <row r="27" spans="1:4" x14ac:dyDescent="0.2">
      <c r="A27" s="40" t="s">
        <v>251</v>
      </c>
      <c r="B27" s="35" t="s">
        <v>69</v>
      </c>
      <c r="C27" s="31">
        <v>1</v>
      </c>
      <c r="D27" s="33">
        <v>35336</v>
      </c>
    </row>
    <row r="28" spans="1:4" x14ac:dyDescent="0.2">
      <c r="A28" s="41"/>
      <c r="B28" s="35" t="s">
        <v>71</v>
      </c>
      <c r="C28" s="31">
        <v>1</v>
      </c>
      <c r="D28" s="33">
        <v>37568</v>
      </c>
    </row>
    <row r="29" spans="1:4" x14ac:dyDescent="0.2">
      <c r="A29" s="41"/>
      <c r="B29" s="35" t="s">
        <v>252</v>
      </c>
      <c r="C29" s="31">
        <v>1</v>
      </c>
      <c r="D29" s="33">
        <v>38553</v>
      </c>
    </row>
    <row r="30" spans="1:4" x14ac:dyDescent="0.2">
      <c r="A30" s="42"/>
      <c r="B30" s="35" t="s">
        <v>253</v>
      </c>
      <c r="C30" s="31">
        <v>3</v>
      </c>
      <c r="D30" s="33">
        <v>40578</v>
      </c>
    </row>
    <row r="31" spans="1:4" x14ac:dyDescent="0.2">
      <c r="A31" s="40" t="s">
        <v>254</v>
      </c>
      <c r="B31" s="35" t="s">
        <v>255</v>
      </c>
      <c r="C31" s="31">
        <v>1</v>
      </c>
      <c r="D31" s="33">
        <v>40578</v>
      </c>
    </row>
    <row r="32" spans="1:4" x14ac:dyDescent="0.2">
      <c r="A32" s="42"/>
      <c r="B32" s="35" t="s">
        <v>76</v>
      </c>
      <c r="C32" s="31">
        <v>5</v>
      </c>
      <c r="D32" s="33">
        <v>42614</v>
      </c>
    </row>
    <row r="33" spans="1:4" x14ac:dyDescent="0.2">
      <c r="A33" s="43" t="s">
        <v>256</v>
      </c>
      <c r="B33" s="35" t="s">
        <v>56</v>
      </c>
      <c r="C33" s="31">
        <v>1</v>
      </c>
      <c r="D33" s="33">
        <v>27202</v>
      </c>
    </row>
    <row r="34" spans="1:4" x14ac:dyDescent="0.2">
      <c r="A34" s="43"/>
      <c r="B34" s="35" t="s">
        <v>55</v>
      </c>
      <c r="C34" s="31">
        <v>1</v>
      </c>
      <c r="D34" s="33">
        <v>26437</v>
      </c>
    </row>
  </sheetData>
  <mergeCells count="11">
    <mergeCell ref="A14:A16"/>
    <mergeCell ref="A2:A3"/>
    <mergeCell ref="A4:A5"/>
    <mergeCell ref="A6:A7"/>
    <mergeCell ref="A8:A9"/>
    <mergeCell ref="A10:A13"/>
    <mergeCell ref="A17:A21"/>
    <mergeCell ref="A22:A26"/>
    <mergeCell ref="A27:A30"/>
    <mergeCell ref="A31:A32"/>
    <mergeCell ref="A33: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A074-4A50-41D0-9F14-92C136EC8E7C}">
  <dimension ref="A1:Y230"/>
  <sheetViews>
    <sheetView workbookViewId="0">
      <pane ySplit="3" topLeftCell="A103" activePane="bottomLeft" state="frozen"/>
      <selection pane="bottomLeft" activeCell="F103" sqref="F103"/>
    </sheetView>
  </sheetViews>
  <sheetFormatPr defaultRowHeight="15" x14ac:dyDescent="0.25"/>
  <cols>
    <col min="1" max="1" width="21.7109375" customWidth="1"/>
    <col min="2" max="2" width="21.5703125" customWidth="1"/>
    <col min="5" max="6" width="18" customWidth="1"/>
    <col min="7" max="15" width="12" customWidth="1"/>
    <col min="16" max="17" width="20.85546875" customWidth="1"/>
    <col min="18" max="25" width="12" customWidth="1"/>
  </cols>
  <sheetData>
    <row r="1" spans="1:25" ht="15" hidden="1" customHeight="1" x14ac:dyDescent="0.25">
      <c r="E1" s="46" t="s">
        <v>269</v>
      </c>
      <c r="F1" s="46"/>
      <c r="G1">
        <v>1</v>
      </c>
      <c r="H1">
        <f>G1+1</f>
        <v>2</v>
      </c>
      <c r="I1">
        <f t="shared" ref="I1:M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v>8</v>
      </c>
    </row>
    <row r="2" spans="1:25" ht="45" customHeight="1" x14ac:dyDescent="0.25">
      <c r="A2" s="54" t="s">
        <v>270</v>
      </c>
      <c r="B2" s="54"/>
      <c r="E2" s="54" t="s">
        <v>258</v>
      </c>
      <c r="F2" s="54" t="s">
        <v>257</v>
      </c>
      <c r="G2" s="53" t="s">
        <v>259</v>
      </c>
      <c r="H2" s="53"/>
      <c r="I2" s="53"/>
      <c r="J2" s="53"/>
      <c r="K2" s="53"/>
      <c r="L2" s="53"/>
      <c r="M2" s="53"/>
      <c r="N2" s="53"/>
      <c r="O2" s="45"/>
      <c r="P2" s="54" t="s">
        <v>261</v>
      </c>
      <c r="Q2" s="54" t="s">
        <v>262</v>
      </c>
      <c r="R2" s="53" t="s">
        <v>260</v>
      </c>
      <c r="S2" s="53"/>
      <c r="T2" s="53"/>
      <c r="U2" s="53"/>
      <c r="V2" s="53"/>
      <c r="W2" s="53"/>
      <c r="X2" s="53"/>
      <c r="Y2" s="53"/>
    </row>
    <row r="3" spans="1:25" ht="29.25" customHeight="1" x14ac:dyDescent="0.25">
      <c r="A3" s="56" t="s">
        <v>267</v>
      </c>
      <c r="B3" s="56" t="s">
        <v>36</v>
      </c>
      <c r="E3" s="54"/>
      <c r="F3" s="54"/>
      <c r="G3" s="55">
        <f>'Pay scales'!B2</f>
        <v>44652</v>
      </c>
      <c r="H3" s="55">
        <f>'Pay scales'!C2</f>
        <v>44287</v>
      </c>
      <c r="I3" s="55">
        <f>'Pay scales'!D2</f>
        <v>43922</v>
      </c>
      <c r="J3" s="55">
        <f>'Pay scales'!E2</f>
        <v>43556</v>
      </c>
      <c r="K3" s="55">
        <f>'Pay scales'!F2</f>
        <v>43191</v>
      </c>
      <c r="L3" s="55">
        <f>'Pay scales'!G2</f>
        <v>42826</v>
      </c>
      <c r="M3" s="55">
        <f>'Pay scales'!H2</f>
        <v>42461</v>
      </c>
      <c r="N3" s="55">
        <f>'Pay scales'!I2</f>
        <v>42095</v>
      </c>
      <c r="O3" s="3"/>
      <c r="P3" s="54"/>
      <c r="Q3" s="54"/>
      <c r="R3" s="55">
        <f>G3</f>
        <v>44652</v>
      </c>
      <c r="S3" s="55">
        <f t="shared" ref="S3:Y3" si="1">H3</f>
        <v>44287</v>
      </c>
      <c r="T3" s="55">
        <f t="shared" si="1"/>
        <v>43922</v>
      </c>
      <c r="U3" s="55">
        <f t="shared" si="1"/>
        <v>43556</v>
      </c>
      <c r="V3" s="55">
        <f t="shared" si="1"/>
        <v>43191</v>
      </c>
      <c r="W3" s="55">
        <f t="shared" si="1"/>
        <v>42826</v>
      </c>
      <c r="X3" s="55">
        <f t="shared" si="1"/>
        <v>42461</v>
      </c>
      <c r="Y3" s="55">
        <f t="shared" si="1"/>
        <v>42095</v>
      </c>
    </row>
    <row r="4" spans="1:25" x14ac:dyDescent="0.25">
      <c r="A4" s="20">
        <v>55.38</v>
      </c>
      <c r="B4" s="2">
        <v>17842</v>
      </c>
      <c r="E4" s="20">
        <f>SUMIF(B:B,F4,A:A)</f>
        <v>55.38</v>
      </c>
      <c r="F4" s="2">
        <v>17842</v>
      </c>
      <c r="G4" s="2">
        <f>IF(ISERROR(VLOOKUP($F4,'Pay scales'!$B$3:$AB$61,G$1,1)),0,VLOOKUP($F4,'Pay scales'!$B$3:$AB$61,G$1,1))</f>
        <v>0</v>
      </c>
      <c r="H4" s="2">
        <f>IF(ISERROR(VLOOKUP($F4,'Pay scales'!$B$3:$AB$61,H$1,1)),0,VLOOKUP($F4,'Pay scales'!$B$3:$AB$61,H$1,1))</f>
        <v>0</v>
      </c>
      <c r="I4" s="2">
        <f>IF(ISERROR(VLOOKUP($F4,'Pay scales'!$B$3:$AB$61,I$1,1)),0,VLOOKUP($F4,'Pay scales'!$B$3:$AB$61,I$1,1))</f>
        <v>0</v>
      </c>
      <c r="J4" s="2">
        <f>IF(ISERROR(VLOOKUP($F4,'Pay scales'!$B$3:$AB$61,J$1,1)),0,VLOOKUP($F4,'Pay scales'!$B$3:$AB$61,J$1,1))</f>
        <v>0</v>
      </c>
      <c r="K4" s="2">
        <f>IF(ISERROR(VLOOKUP($F4,'Pay scales'!$B$3:$AB$61,K$1,1)),0,VLOOKUP($F4,'Pay scales'!$B$3:$AB$61,K$1,1))</f>
        <v>0</v>
      </c>
      <c r="L4" s="2">
        <f>IF(ISERROR(VLOOKUP($F4,'Pay scales'!$B$3:$AB$61,L$1,1)),0,VLOOKUP($F4,'Pay scales'!$B$3:$AB$61,L$1,1))</f>
        <v>0</v>
      </c>
      <c r="M4" s="2">
        <f>IF(ISERROR(VLOOKUP($F4,'Pay scales'!$B$3:$AB$61,M$1,1)),0,VLOOKUP($F4,'Pay scales'!$B$3:$AB$61,M$1,1))</f>
        <v>0</v>
      </c>
      <c r="N4" s="2">
        <f>IF(ISERROR(VLOOKUP($F4,'Pay scales'!$B$3:$AB$61,N$1,1)),0,VLOOKUP($F4,'Pay scales'!$B$3:$AB$61,N$1,1))</f>
        <v>0</v>
      </c>
      <c r="P4" s="20">
        <f>IF(N4=0,0,E4)</f>
        <v>0</v>
      </c>
      <c r="Q4" s="47">
        <f>P4/P$140</f>
        <v>0</v>
      </c>
      <c r="R4" s="48">
        <f>$Q4*G4</f>
        <v>0</v>
      </c>
      <c r="S4" s="48">
        <f>$Q4*H4</f>
        <v>0</v>
      </c>
      <c r="T4" s="48">
        <f>$Q4*I4</f>
        <v>0</v>
      </c>
      <c r="U4" s="48">
        <f>$Q4*J4</f>
        <v>0</v>
      </c>
      <c r="V4" s="48">
        <f>$Q4*K4</f>
        <v>0</v>
      </c>
      <c r="W4" s="48">
        <f>$Q4*L4</f>
        <v>0</v>
      </c>
      <c r="X4" s="48">
        <f>$Q4*M4</f>
        <v>0</v>
      </c>
      <c r="Y4" s="48">
        <f>$Q4*N4</f>
        <v>0</v>
      </c>
    </row>
    <row r="5" spans="1:25" x14ac:dyDescent="0.25">
      <c r="A5" s="20">
        <v>384.08</v>
      </c>
      <c r="B5" s="2">
        <v>18198</v>
      </c>
      <c r="E5" s="20">
        <f>SUMIF(B:B,F5,A:A)</f>
        <v>384.08</v>
      </c>
      <c r="F5" s="2">
        <v>18198</v>
      </c>
      <c r="G5" s="2">
        <f>IF(ISERROR(VLOOKUP($F5,'Pay scales'!$B$3:$AB$61,G$1,1)),0,VLOOKUP($F5,'Pay scales'!$B$3:$AB$61,G$1,1))</f>
        <v>0</v>
      </c>
      <c r="H5" s="2">
        <f>IF(ISERROR(VLOOKUP($F5,'Pay scales'!$B$3:$AB$61,H$1,1)),0,VLOOKUP($F5,'Pay scales'!$B$3:$AB$61,H$1,1))</f>
        <v>0</v>
      </c>
      <c r="I5" s="2">
        <f>IF(ISERROR(VLOOKUP($F5,'Pay scales'!$B$3:$AB$61,I$1,1)),0,VLOOKUP($F5,'Pay scales'!$B$3:$AB$61,I$1,1))</f>
        <v>0</v>
      </c>
      <c r="J5" s="2">
        <f>IF(ISERROR(VLOOKUP($F5,'Pay scales'!$B$3:$AB$61,J$1,1)),0,VLOOKUP($F5,'Pay scales'!$B$3:$AB$61,J$1,1))</f>
        <v>0</v>
      </c>
      <c r="K5" s="2">
        <f>IF(ISERROR(VLOOKUP($F5,'Pay scales'!$B$3:$AB$61,K$1,1)),0,VLOOKUP($F5,'Pay scales'!$B$3:$AB$61,K$1,1))</f>
        <v>0</v>
      </c>
      <c r="L5" s="2">
        <f>IF(ISERROR(VLOOKUP($F5,'Pay scales'!$B$3:$AB$61,L$1,1)),0,VLOOKUP($F5,'Pay scales'!$B$3:$AB$61,L$1,1))</f>
        <v>0</v>
      </c>
      <c r="M5" s="2">
        <f>IF(ISERROR(VLOOKUP($F5,'Pay scales'!$B$3:$AB$61,M$1,1)),0,VLOOKUP($F5,'Pay scales'!$B$3:$AB$61,M$1,1))</f>
        <v>0</v>
      </c>
      <c r="N5" s="2">
        <f>IF(ISERROR(VLOOKUP($F5,'Pay scales'!$B$3:$AB$61,N$1,1)),0,VLOOKUP($F5,'Pay scales'!$B$3:$AB$61,N$1,1))</f>
        <v>0</v>
      </c>
      <c r="P5" s="20">
        <f t="shared" ref="P5:P68" si="2">IF(N5=0,0,E5)</f>
        <v>0</v>
      </c>
      <c r="Q5" s="47">
        <f>P5/P$140</f>
        <v>0</v>
      </c>
      <c r="R5" s="48">
        <f>$Q5*G5</f>
        <v>0</v>
      </c>
      <c r="S5" s="48">
        <f>$Q5*H5</f>
        <v>0</v>
      </c>
      <c r="T5" s="48">
        <f>$Q5*I5</f>
        <v>0</v>
      </c>
      <c r="U5" s="48">
        <f>$Q5*J5</f>
        <v>0</v>
      </c>
      <c r="V5" s="48">
        <f>$Q5*K5</f>
        <v>0</v>
      </c>
      <c r="W5" s="48">
        <f>$Q5*L5</f>
        <v>0</v>
      </c>
      <c r="X5" s="48">
        <f>$Q5*M5</f>
        <v>0</v>
      </c>
      <c r="Y5" s="48">
        <f>$Q5*N5</f>
        <v>0</v>
      </c>
    </row>
    <row r="6" spans="1:25" x14ac:dyDescent="0.25">
      <c r="A6" s="20">
        <v>1</v>
      </c>
      <c r="B6" s="2">
        <v>18328</v>
      </c>
      <c r="E6" s="20">
        <f>SUMIF(B:B,F6,A:A)</f>
        <v>1</v>
      </c>
      <c r="F6" s="2">
        <v>18328</v>
      </c>
      <c r="G6" s="2">
        <f>IF(ISERROR(VLOOKUP($F6,'Pay scales'!$B$3:$AB$61,G$1,1)),0,VLOOKUP($F6,'Pay scales'!$B$3:$AB$61,G$1,1))</f>
        <v>0</v>
      </c>
      <c r="H6" s="2">
        <f>IF(ISERROR(VLOOKUP($F6,'Pay scales'!$B$3:$AB$61,H$1,1)),0,VLOOKUP($F6,'Pay scales'!$B$3:$AB$61,H$1,1))</f>
        <v>0</v>
      </c>
      <c r="I6" s="2">
        <f>IF(ISERROR(VLOOKUP($F6,'Pay scales'!$B$3:$AB$61,I$1,1)),0,VLOOKUP($F6,'Pay scales'!$B$3:$AB$61,I$1,1))</f>
        <v>0</v>
      </c>
      <c r="J6" s="2">
        <f>IF(ISERROR(VLOOKUP($F6,'Pay scales'!$B$3:$AB$61,J$1,1)),0,VLOOKUP($F6,'Pay scales'!$B$3:$AB$61,J$1,1))</f>
        <v>0</v>
      </c>
      <c r="K6" s="2">
        <f>IF(ISERROR(VLOOKUP($F6,'Pay scales'!$B$3:$AB$61,K$1,1)),0,VLOOKUP($F6,'Pay scales'!$B$3:$AB$61,K$1,1))</f>
        <v>0</v>
      </c>
      <c r="L6" s="2">
        <f>IF(ISERROR(VLOOKUP($F6,'Pay scales'!$B$3:$AB$61,L$1,1)),0,VLOOKUP($F6,'Pay scales'!$B$3:$AB$61,L$1,1))</f>
        <v>0</v>
      </c>
      <c r="M6" s="2">
        <f>IF(ISERROR(VLOOKUP($F6,'Pay scales'!$B$3:$AB$61,M$1,1)),0,VLOOKUP($F6,'Pay scales'!$B$3:$AB$61,M$1,1))</f>
        <v>0</v>
      </c>
      <c r="N6" s="2">
        <f>IF(ISERROR(VLOOKUP($F6,'Pay scales'!$B$3:$AB$61,N$1,1)),0,VLOOKUP($F6,'Pay scales'!$B$3:$AB$61,N$1,1))</f>
        <v>0</v>
      </c>
      <c r="P6" s="20">
        <f t="shared" si="2"/>
        <v>0</v>
      </c>
      <c r="Q6" s="47">
        <f>P6/P$140</f>
        <v>0</v>
      </c>
      <c r="R6" s="48">
        <f>$Q6*G6</f>
        <v>0</v>
      </c>
      <c r="S6" s="48">
        <f>$Q6*H6</f>
        <v>0</v>
      </c>
      <c r="T6" s="48">
        <f>$Q6*I6</f>
        <v>0</v>
      </c>
      <c r="U6" s="48">
        <f>$Q6*J6</f>
        <v>0</v>
      </c>
      <c r="V6" s="48">
        <f>$Q6*K6</f>
        <v>0</v>
      </c>
      <c r="W6" s="48">
        <f>$Q6*L6</f>
        <v>0</v>
      </c>
      <c r="X6" s="48">
        <f>$Q6*M6</f>
        <v>0</v>
      </c>
      <c r="Y6" s="48">
        <f>$Q6*N6</f>
        <v>0</v>
      </c>
    </row>
    <row r="7" spans="1:25" x14ac:dyDescent="0.25">
      <c r="A7" s="20">
        <v>0.76</v>
      </c>
      <c r="B7" s="2">
        <v>18328.21</v>
      </c>
      <c r="E7" s="20">
        <f>SUMIF(B:B,F7,A:A)</f>
        <v>0.76</v>
      </c>
      <c r="F7" s="2">
        <v>18328.21</v>
      </c>
      <c r="G7" s="2">
        <f>IF(ISERROR(VLOOKUP($F7,'Pay scales'!$B$3:$AB$61,G$1,1)),0,VLOOKUP($F7,'Pay scales'!$B$3:$AB$61,G$1,1))</f>
        <v>0</v>
      </c>
      <c r="H7" s="2">
        <f>IF(ISERROR(VLOOKUP($F7,'Pay scales'!$B$3:$AB$61,H$1,1)),0,VLOOKUP($F7,'Pay scales'!$B$3:$AB$61,H$1,1))</f>
        <v>0</v>
      </c>
      <c r="I7" s="2">
        <f>IF(ISERROR(VLOOKUP($F7,'Pay scales'!$B$3:$AB$61,I$1,1)),0,VLOOKUP($F7,'Pay scales'!$B$3:$AB$61,I$1,1))</f>
        <v>0</v>
      </c>
      <c r="J7" s="2">
        <f>IF(ISERROR(VLOOKUP($F7,'Pay scales'!$B$3:$AB$61,J$1,1)),0,VLOOKUP($F7,'Pay scales'!$B$3:$AB$61,J$1,1))</f>
        <v>0</v>
      </c>
      <c r="K7" s="2">
        <f>IF(ISERROR(VLOOKUP($F7,'Pay scales'!$B$3:$AB$61,K$1,1)),0,VLOOKUP($F7,'Pay scales'!$B$3:$AB$61,K$1,1))</f>
        <v>0</v>
      </c>
      <c r="L7" s="2">
        <f>IF(ISERROR(VLOOKUP($F7,'Pay scales'!$B$3:$AB$61,L$1,1)),0,VLOOKUP($F7,'Pay scales'!$B$3:$AB$61,L$1,1))</f>
        <v>0</v>
      </c>
      <c r="M7" s="2">
        <f>IF(ISERROR(VLOOKUP($F7,'Pay scales'!$B$3:$AB$61,M$1,1)),0,VLOOKUP($F7,'Pay scales'!$B$3:$AB$61,M$1,1))</f>
        <v>0</v>
      </c>
      <c r="N7" s="2">
        <f>IF(ISERROR(VLOOKUP($F7,'Pay scales'!$B$3:$AB$61,N$1,1)),0,VLOOKUP($F7,'Pay scales'!$B$3:$AB$61,N$1,1))</f>
        <v>0</v>
      </c>
      <c r="P7" s="20">
        <f t="shared" si="2"/>
        <v>0</v>
      </c>
      <c r="Q7" s="47">
        <f>P7/P$140</f>
        <v>0</v>
      </c>
      <c r="R7" s="48">
        <f>$Q7*G7</f>
        <v>0</v>
      </c>
      <c r="S7" s="48">
        <f>$Q7*H7</f>
        <v>0</v>
      </c>
      <c r="T7" s="48">
        <f>$Q7*I7</f>
        <v>0</v>
      </c>
      <c r="U7" s="48">
        <f>$Q7*J7</f>
        <v>0</v>
      </c>
      <c r="V7" s="48">
        <f>$Q7*K7</f>
        <v>0</v>
      </c>
      <c r="W7" s="48">
        <f>$Q7*L7</f>
        <v>0</v>
      </c>
      <c r="X7" s="48">
        <f>$Q7*M7</f>
        <v>0</v>
      </c>
      <c r="Y7" s="48">
        <f>$Q7*N7</f>
        <v>0</v>
      </c>
    </row>
    <row r="8" spans="1:25" x14ac:dyDescent="0.25">
      <c r="A8" s="20">
        <v>32</v>
      </c>
      <c r="B8" s="2">
        <v>18333</v>
      </c>
      <c r="E8" s="20">
        <f>SUMIF(B:B,F8,A:A)</f>
        <v>142.89750000000001</v>
      </c>
      <c r="F8" s="2">
        <v>18333</v>
      </c>
      <c r="G8" s="2">
        <f>IF(ISERROR(VLOOKUP($F8,'Pay scales'!$B$3:$AB$61,G$1,1)),0,VLOOKUP($F8,'Pay scales'!$B$3:$AB$61,G$1,1))</f>
        <v>18333</v>
      </c>
      <c r="H8" s="2">
        <f>IF(ISERROR(VLOOKUP($F8,'Pay scales'!$B$3:$AB$61,H$1,1)),0,VLOOKUP($F8,'Pay scales'!$B$3:$AB$61,H$1,1))</f>
        <v>18333</v>
      </c>
      <c r="I8" s="2">
        <f>IF(ISERROR(VLOOKUP($F8,'Pay scales'!$B$3:$AB$61,I$1,1)),0,VLOOKUP($F8,'Pay scales'!$B$3:$AB$61,I$1,1))</f>
        <v>17842</v>
      </c>
      <c r="J8" s="2">
        <f>IF(ISERROR(VLOOKUP($F8,'Pay scales'!$B$3:$AB$61,J$1,1)),0,VLOOKUP($F8,'Pay scales'!$B$3:$AB$61,J$1,1))</f>
        <v>17364</v>
      </c>
      <c r="K8" s="2">
        <f>IF(ISERROR(VLOOKUP($F8,'Pay scales'!$B$3:$AB$61,K$1,1)),0,VLOOKUP($F8,'Pay scales'!$B$3:$AB$61,K$1,1))</f>
        <v>16495</v>
      </c>
      <c r="L8" s="2">
        <f>IF(ISERROR(VLOOKUP($F8,'Pay scales'!$B$3:$AB$61,L$1,1)),0,VLOOKUP($F8,'Pay scales'!$B$3:$AB$61,L$1,1))</f>
        <v>15115</v>
      </c>
      <c r="M8" s="2">
        <f>IF(ISERROR(VLOOKUP($F8,'Pay scales'!$B$3:$AB$61,M$1,1)),0,VLOOKUP($F8,'Pay scales'!$B$3:$AB$61,M$1,1))</f>
        <v>14615</v>
      </c>
      <c r="N8" s="2">
        <f>IF(ISERROR(VLOOKUP($F8,'Pay scales'!$B$3:$AB$61,N$1,1)),0,VLOOKUP($F8,'Pay scales'!$B$3:$AB$61,N$1,1))</f>
        <v>13715</v>
      </c>
      <c r="P8" s="20">
        <f t="shared" si="2"/>
        <v>142.89750000000001</v>
      </c>
      <c r="Q8" s="47">
        <f>P8/P$140</f>
        <v>9.8131500956561927E-3</v>
      </c>
      <c r="R8" s="48">
        <f>$Q8*G8</f>
        <v>179.90448070366497</v>
      </c>
      <c r="S8" s="48">
        <f>$Q8*H8</f>
        <v>179.90448070366497</v>
      </c>
      <c r="T8" s="48">
        <f>$Q8*I8</f>
        <v>175.08622400669779</v>
      </c>
      <c r="U8" s="48">
        <f>$Q8*J8</f>
        <v>170.39553826097412</v>
      </c>
      <c r="V8" s="48">
        <f>$Q8*K8</f>
        <v>161.8679108278489</v>
      </c>
      <c r="W8" s="48">
        <f>$Q8*L8</f>
        <v>148.32576369584336</v>
      </c>
      <c r="X8" s="48">
        <f>$Q8*M8</f>
        <v>143.41918864801525</v>
      </c>
      <c r="Y8" s="48">
        <f>$Q8*N8</f>
        <v>134.58735356192469</v>
      </c>
    </row>
    <row r="9" spans="1:25" x14ac:dyDescent="0.25">
      <c r="A9" s="20">
        <v>3</v>
      </c>
      <c r="B9" s="2">
        <v>18333</v>
      </c>
      <c r="E9" s="20">
        <f>SUMIF(B:B,F9,A:A)</f>
        <v>78.270260000000007</v>
      </c>
      <c r="F9" s="2">
        <v>18516</v>
      </c>
      <c r="G9" s="2">
        <f>IF(ISERROR(VLOOKUP($F9,'Pay scales'!$B$3:$AB$61,G$1,1)),0,VLOOKUP($F9,'Pay scales'!$B$3:$AB$61,G$1,1))</f>
        <v>18516</v>
      </c>
      <c r="H9" s="2">
        <f>IF(ISERROR(VLOOKUP($F9,'Pay scales'!$B$3:$AB$61,H$1,1)),0,VLOOKUP($F9,'Pay scales'!$B$3:$AB$61,H$1,1))</f>
        <v>18516</v>
      </c>
      <c r="I9" s="2">
        <f>IF(ISERROR(VLOOKUP($F9,'Pay scales'!$B$3:$AB$61,I$1,1)),0,VLOOKUP($F9,'Pay scales'!$B$3:$AB$61,I$1,1))</f>
        <v>18198</v>
      </c>
      <c r="J9" s="2">
        <f>IF(ISERROR(VLOOKUP($F9,'Pay scales'!$B$3:$AB$61,J$1,1)),0,VLOOKUP($F9,'Pay scales'!$B$3:$AB$61,J$1,1))</f>
        <v>17711</v>
      </c>
      <c r="K9" s="2">
        <f>IF(ISERROR(VLOOKUP($F9,'Pay scales'!$B$3:$AB$61,K$1,1)),0,VLOOKUP($F9,'Pay scales'!$B$3:$AB$61,K$1,1))</f>
        <v>16755</v>
      </c>
      <c r="L9" s="2">
        <f>IF(ISERROR(VLOOKUP($F9,'Pay scales'!$B$3:$AB$61,L$1,1)),0,VLOOKUP($F9,'Pay scales'!$B$3:$AB$61,L$1,1))</f>
        <v>15375</v>
      </c>
      <c r="M9" s="2">
        <f>IF(ISERROR(VLOOKUP($F9,'Pay scales'!$B$3:$AB$61,M$1,1)),0,VLOOKUP($F9,'Pay scales'!$B$3:$AB$61,M$1,1))</f>
        <v>14975</v>
      </c>
      <c r="N9" s="2">
        <f>IF(ISERROR(VLOOKUP($F9,'Pay scales'!$B$3:$AB$61,N$1,1)),0,VLOOKUP($F9,'Pay scales'!$B$3:$AB$61,N$1,1))</f>
        <v>14075</v>
      </c>
      <c r="P9" s="20">
        <f t="shared" si="2"/>
        <v>78.270260000000007</v>
      </c>
      <c r="Q9" s="47">
        <f>P9/P$140</f>
        <v>5.3750262209348318E-3</v>
      </c>
      <c r="R9" s="48">
        <f>$Q9*G9</f>
        <v>99.523985506829348</v>
      </c>
      <c r="S9" s="48">
        <f>$Q9*H9</f>
        <v>99.523985506829348</v>
      </c>
      <c r="T9" s="48">
        <f>$Q9*I9</f>
        <v>97.814727168572063</v>
      </c>
      <c r="U9" s="48">
        <f>$Q9*J9</f>
        <v>95.1970893989768</v>
      </c>
      <c r="V9" s="48">
        <f>$Q9*K9</f>
        <v>90.058564331763108</v>
      </c>
      <c r="W9" s="48">
        <f>$Q9*L9</f>
        <v>82.64102814687304</v>
      </c>
      <c r="X9" s="48">
        <f>$Q9*M9</f>
        <v>80.491017658499104</v>
      </c>
      <c r="Y9" s="48">
        <f>$Q9*N9</f>
        <v>75.65349405965776</v>
      </c>
    </row>
    <row r="10" spans="1:25" x14ac:dyDescent="0.25">
      <c r="A10" s="50">
        <v>107.89750000000001</v>
      </c>
      <c r="B10" s="51">
        <v>18333</v>
      </c>
      <c r="E10" s="20">
        <f>SUMIF(B:B,F10,A:A)</f>
        <v>54.59</v>
      </c>
      <c r="F10" s="2">
        <v>18562</v>
      </c>
      <c r="G10" s="2">
        <f>IF(ISERROR(VLOOKUP($F10,'Pay scales'!$B$3:$AB$61,G$1,1)),0,VLOOKUP($F10,'Pay scales'!$B$3:$AB$61,G$1,1))</f>
        <v>18516</v>
      </c>
      <c r="H10" s="2">
        <f>IF(ISERROR(VLOOKUP($F10,'Pay scales'!$B$3:$AB$61,H$1,1)),0,VLOOKUP($F10,'Pay scales'!$B$3:$AB$61,H$1,1))</f>
        <v>18516</v>
      </c>
      <c r="I10" s="2">
        <f>IF(ISERROR(VLOOKUP($F10,'Pay scales'!$B$3:$AB$61,I$1,1)),0,VLOOKUP($F10,'Pay scales'!$B$3:$AB$61,I$1,1))</f>
        <v>18198</v>
      </c>
      <c r="J10" s="2">
        <f>IF(ISERROR(VLOOKUP($F10,'Pay scales'!$B$3:$AB$61,J$1,1)),0,VLOOKUP($F10,'Pay scales'!$B$3:$AB$61,J$1,1))</f>
        <v>17711</v>
      </c>
      <c r="K10" s="2">
        <f>IF(ISERROR(VLOOKUP($F10,'Pay scales'!$B$3:$AB$61,K$1,1)),0,VLOOKUP($F10,'Pay scales'!$B$3:$AB$61,K$1,1))</f>
        <v>16755</v>
      </c>
      <c r="L10" s="2">
        <f>IF(ISERROR(VLOOKUP($F10,'Pay scales'!$B$3:$AB$61,L$1,1)),0,VLOOKUP($F10,'Pay scales'!$B$3:$AB$61,L$1,1))</f>
        <v>15375</v>
      </c>
      <c r="M10" s="2">
        <f>IF(ISERROR(VLOOKUP($F10,'Pay scales'!$B$3:$AB$61,M$1,1)),0,VLOOKUP($F10,'Pay scales'!$B$3:$AB$61,M$1,1))</f>
        <v>14975</v>
      </c>
      <c r="N10" s="2">
        <f>IF(ISERROR(VLOOKUP($F10,'Pay scales'!$B$3:$AB$61,N$1,1)),0,VLOOKUP($F10,'Pay scales'!$B$3:$AB$61,N$1,1))</f>
        <v>14075</v>
      </c>
      <c r="P10" s="20">
        <f t="shared" si="2"/>
        <v>54.59</v>
      </c>
      <c r="Q10" s="47">
        <f>P10/P$140</f>
        <v>3.7488399987534531E-3</v>
      </c>
      <c r="R10" s="48">
        <f>$Q10*G10</f>
        <v>69.41352141691894</v>
      </c>
      <c r="S10" s="48">
        <f>$Q10*H10</f>
        <v>69.41352141691894</v>
      </c>
      <c r="T10" s="48">
        <f>$Q10*I10</f>
        <v>68.221390297315338</v>
      </c>
      <c r="U10" s="48">
        <f>$Q10*J10</f>
        <v>66.395705217922412</v>
      </c>
      <c r="V10" s="48">
        <f>$Q10*K10</f>
        <v>62.811814179114108</v>
      </c>
      <c r="W10" s="48">
        <f>$Q10*L10</f>
        <v>57.638414980834341</v>
      </c>
      <c r="X10" s="48">
        <f>$Q10*M10</f>
        <v>56.138878981332958</v>
      </c>
      <c r="Y10" s="48">
        <f>$Q10*N10</f>
        <v>52.764922982454856</v>
      </c>
    </row>
    <row r="11" spans="1:25" x14ac:dyDescent="0.25">
      <c r="A11" s="20">
        <v>48</v>
      </c>
      <c r="B11" s="2">
        <v>18516</v>
      </c>
      <c r="E11" s="20">
        <f>SUMIF(B:B,F11,A:A)</f>
        <v>561.69324000000006</v>
      </c>
      <c r="F11" s="2">
        <v>18887</v>
      </c>
      <c r="G11" s="2">
        <f>IF(ISERROR(VLOOKUP($F11,'Pay scales'!$B$3:$AB$61,G$1,1)),0,VLOOKUP($F11,'Pay scales'!$B$3:$AB$61,G$1,1))</f>
        <v>18887</v>
      </c>
      <c r="H11" s="2">
        <f>IF(ISERROR(VLOOKUP($F11,'Pay scales'!$B$3:$AB$61,H$1,1)),0,VLOOKUP($F11,'Pay scales'!$B$3:$AB$61,H$1,1))</f>
        <v>18887</v>
      </c>
      <c r="I11" s="2">
        <f>IF(ISERROR(VLOOKUP($F11,'Pay scales'!$B$3:$AB$61,I$1,1)),0,VLOOKUP($F11,'Pay scales'!$B$3:$AB$61,I$1,1))</f>
        <v>18562</v>
      </c>
      <c r="J11" s="2">
        <f>IF(ISERROR(VLOOKUP($F11,'Pay scales'!$B$3:$AB$61,J$1,1)),0,VLOOKUP($F11,'Pay scales'!$B$3:$AB$61,J$1,1))</f>
        <v>18065</v>
      </c>
      <c r="K11" s="2">
        <f>IF(ISERROR(VLOOKUP($F11,'Pay scales'!$B$3:$AB$61,K$1,1)),0,VLOOKUP($F11,'Pay scales'!$B$3:$AB$61,K$1,1))</f>
        <v>17007</v>
      </c>
      <c r="L11" s="2">
        <f>IF(ISERROR(VLOOKUP($F11,'Pay scales'!$B$3:$AB$61,L$1,1)),0,VLOOKUP($F11,'Pay scales'!$B$3:$AB$61,L$1,1))</f>
        <v>15807</v>
      </c>
      <c r="M11" s="2">
        <f>IF(ISERROR(VLOOKUP($F11,'Pay scales'!$B$3:$AB$61,M$1,1)),0,VLOOKUP($F11,'Pay scales'!$B$3:$AB$61,M$1,1))</f>
        <v>15507</v>
      </c>
      <c r="N11" s="2">
        <f>IF(ISERROR(VLOOKUP($F11,'Pay scales'!$B$3:$AB$61,N$1,1)),0,VLOOKUP($F11,'Pay scales'!$B$3:$AB$61,N$1,1))</f>
        <v>15207</v>
      </c>
      <c r="P11" s="20">
        <f t="shared" si="2"/>
        <v>561.69324000000006</v>
      </c>
      <c r="Q11" s="47">
        <f>P11/P$140</f>
        <v>3.8572963640619587E-2</v>
      </c>
      <c r="R11" s="48">
        <f>$Q11*G11</f>
        <v>728.52756428038219</v>
      </c>
      <c r="S11" s="48">
        <f>$Q11*H11</f>
        <v>728.52756428038219</v>
      </c>
      <c r="T11" s="48">
        <f>$Q11*I11</f>
        <v>715.99135109718077</v>
      </c>
      <c r="U11" s="48">
        <f>$Q11*J11</f>
        <v>696.82058816779283</v>
      </c>
      <c r="V11" s="48">
        <f>$Q11*K11</f>
        <v>656.01039263601729</v>
      </c>
      <c r="W11" s="48">
        <f>$Q11*L11</f>
        <v>609.72283626727381</v>
      </c>
      <c r="X11" s="48">
        <f>$Q11*M11</f>
        <v>598.15094717508794</v>
      </c>
      <c r="Y11" s="48">
        <f>$Q11*N11</f>
        <v>586.57905808290207</v>
      </c>
    </row>
    <row r="12" spans="1:25" x14ac:dyDescent="0.25">
      <c r="A12" s="50">
        <v>30.27026</v>
      </c>
      <c r="B12" s="51">
        <v>18516</v>
      </c>
      <c r="E12" s="20">
        <f>SUMIF(B:B,F12,A:A)</f>
        <v>273.11</v>
      </c>
      <c r="F12" s="2">
        <v>18933</v>
      </c>
      <c r="G12" s="2">
        <f>IF(ISERROR(VLOOKUP($F12,'Pay scales'!$B$3:$AB$61,G$1,1)),0,VLOOKUP($F12,'Pay scales'!$B$3:$AB$61,G$1,1))</f>
        <v>18887</v>
      </c>
      <c r="H12" s="2">
        <f>IF(ISERROR(VLOOKUP($F12,'Pay scales'!$B$3:$AB$61,H$1,1)),0,VLOOKUP($F12,'Pay scales'!$B$3:$AB$61,H$1,1))</f>
        <v>18887</v>
      </c>
      <c r="I12" s="2">
        <f>IF(ISERROR(VLOOKUP($F12,'Pay scales'!$B$3:$AB$61,I$1,1)),0,VLOOKUP($F12,'Pay scales'!$B$3:$AB$61,I$1,1))</f>
        <v>18562</v>
      </c>
      <c r="J12" s="2">
        <f>IF(ISERROR(VLOOKUP($F12,'Pay scales'!$B$3:$AB$61,J$1,1)),0,VLOOKUP($F12,'Pay scales'!$B$3:$AB$61,J$1,1))</f>
        <v>18065</v>
      </c>
      <c r="K12" s="2">
        <f>IF(ISERROR(VLOOKUP($F12,'Pay scales'!$B$3:$AB$61,K$1,1)),0,VLOOKUP($F12,'Pay scales'!$B$3:$AB$61,K$1,1))</f>
        <v>17007</v>
      </c>
      <c r="L12" s="2">
        <f>IF(ISERROR(VLOOKUP($F12,'Pay scales'!$B$3:$AB$61,L$1,1)),0,VLOOKUP($F12,'Pay scales'!$B$3:$AB$61,L$1,1))</f>
        <v>15807</v>
      </c>
      <c r="M12" s="2">
        <f>IF(ISERROR(VLOOKUP($F12,'Pay scales'!$B$3:$AB$61,M$1,1)),0,VLOOKUP($F12,'Pay scales'!$B$3:$AB$61,M$1,1))</f>
        <v>15507</v>
      </c>
      <c r="N12" s="2">
        <f>IF(ISERROR(VLOOKUP($F12,'Pay scales'!$B$3:$AB$61,N$1,1)),0,VLOOKUP($F12,'Pay scales'!$B$3:$AB$61,N$1,1))</f>
        <v>15207</v>
      </c>
      <c r="P12" s="20">
        <f t="shared" si="2"/>
        <v>273.11</v>
      </c>
      <c r="Q12" s="47">
        <f>P12/P$140</f>
        <v>1.8755187617870591E-2</v>
      </c>
      <c r="R12" s="48">
        <f>$Q12*G12</f>
        <v>354.22922853872183</v>
      </c>
      <c r="S12" s="48">
        <f>$Q12*H12</f>
        <v>354.22922853872183</v>
      </c>
      <c r="T12" s="48">
        <f>$Q12*I12</f>
        <v>348.13379256291392</v>
      </c>
      <c r="U12" s="48">
        <f>$Q12*J12</f>
        <v>338.81246431683223</v>
      </c>
      <c r="V12" s="48">
        <f>$Q12*K12</f>
        <v>318.96947581712516</v>
      </c>
      <c r="W12" s="48">
        <f>$Q12*L12</f>
        <v>296.46325067568046</v>
      </c>
      <c r="X12" s="48">
        <f>$Q12*M12</f>
        <v>290.83669439031928</v>
      </c>
      <c r="Y12" s="48">
        <f>$Q12*N12</f>
        <v>285.21013810495811</v>
      </c>
    </row>
    <row r="13" spans="1:25" x14ac:dyDescent="0.25">
      <c r="A13" s="20">
        <v>54.59</v>
      </c>
      <c r="B13" s="2">
        <v>18562</v>
      </c>
      <c r="E13" s="20">
        <f>SUMIF(B:B,F13,A:A)</f>
        <v>674.50888000000009</v>
      </c>
      <c r="F13" s="51">
        <v>19100</v>
      </c>
      <c r="G13" s="2">
        <f>IF(ISERROR(VLOOKUP($F13,'Pay scales'!$B$3:$AB$61,G$1,1)),0,VLOOKUP($F13,'Pay scales'!$B$3:$AB$61,G$1,1))</f>
        <v>18887</v>
      </c>
      <c r="H13" s="2">
        <f>IF(ISERROR(VLOOKUP($F13,'Pay scales'!$B$3:$AB$61,H$1,1)),0,VLOOKUP($F13,'Pay scales'!$B$3:$AB$61,H$1,1))</f>
        <v>18887</v>
      </c>
      <c r="I13" s="2">
        <f>IF(ISERROR(VLOOKUP($F13,'Pay scales'!$B$3:$AB$61,I$1,1)),0,VLOOKUP($F13,'Pay scales'!$B$3:$AB$61,I$1,1))</f>
        <v>18562</v>
      </c>
      <c r="J13" s="2">
        <f>IF(ISERROR(VLOOKUP($F13,'Pay scales'!$B$3:$AB$61,J$1,1)),0,VLOOKUP($F13,'Pay scales'!$B$3:$AB$61,J$1,1))</f>
        <v>18065</v>
      </c>
      <c r="K13" s="2">
        <f>IF(ISERROR(VLOOKUP($F13,'Pay scales'!$B$3:$AB$61,K$1,1)),0,VLOOKUP($F13,'Pay scales'!$B$3:$AB$61,K$1,1))</f>
        <v>17007</v>
      </c>
      <c r="L13" s="2">
        <f>IF(ISERROR(VLOOKUP($F13,'Pay scales'!$B$3:$AB$61,L$1,1)),0,VLOOKUP($F13,'Pay scales'!$B$3:$AB$61,L$1,1))</f>
        <v>15807</v>
      </c>
      <c r="M13" s="2">
        <f>IF(ISERROR(VLOOKUP($F13,'Pay scales'!$B$3:$AB$61,M$1,1)),0,VLOOKUP($F13,'Pay scales'!$B$3:$AB$61,M$1,1))</f>
        <v>15507</v>
      </c>
      <c r="N13" s="2">
        <f>IF(ISERROR(VLOOKUP($F13,'Pay scales'!$B$3:$AB$61,N$1,1)),0,VLOOKUP($F13,'Pay scales'!$B$3:$AB$61,N$1,1))</f>
        <v>15207</v>
      </c>
      <c r="P13" s="20">
        <f t="shared" si="2"/>
        <v>674.50888000000009</v>
      </c>
      <c r="Q13" s="47">
        <f>P13/P$140</f>
        <v>4.6320312673720339E-2</v>
      </c>
      <c r="R13" s="48">
        <f>$Q13*G13</f>
        <v>874.85174546855603</v>
      </c>
      <c r="S13" s="48">
        <f>$Q13*H13</f>
        <v>874.85174546855603</v>
      </c>
      <c r="T13" s="48">
        <f>$Q13*I13</f>
        <v>859.79764384959697</v>
      </c>
      <c r="U13" s="48">
        <f>$Q13*J13</f>
        <v>836.77644845075793</v>
      </c>
      <c r="V13" s="48">
        <f>$Q13*K13</f>
        <v>787.7695576419618</v>
      </c>
      <c r="W13" s="48">
        <f>$Q13*L13</f>
        <v>732.1851824334974</v>
      </c>
      <c r="X13" s="48">
        <f>$Q13*M13</f>
        <v>718.28908863138133</v>
      </c>
      <c r="Y13" s="48">
        <f>$Q13*N13</f>
        <v>704.39299482926515</v>
      </c>
    </row>
    <row r="14" spans="1:25" x14ac:dyDescent="0.25">
      <c r="A14" s="20">
        <v>59.11</v>
      </c>
      <c r="B14" s="2">
        <v>18887</v>
      </c>
      <c r="E14" s="20">
        <f>SUMIF(B:B,F14,A:A)</f>
        <v>739.4372699999999</v>
      </c>
      <c r="F14" s="2">
        <v>19264</v>
      </c>
      <c r="G14" s="2">
        <f>IF(ISERROR(VLOOKUP($F14,'Pay scales'!$B$3:$AB$61,G$1,1)),0,VLOOKUP($F14,'Pay scales'!$B$3:$AB$61,G$1,1))</f>
        <v>19264</v>
      </c>
      <c r="H14" s="2">
        <f>IF(ISERROR(VLOOKUP($F14,'Pay scales'!$B$3:$AB$61,H$1,1)),0,VLOOKUP($F14,'Pay scales'!$B$3:$AB$61,H$1,1))</f>
        <v>19264</v>
      </c>
      <c r="I14" s="2">
        <f>IF(ISERROR(VLOOKUP($F14,'Pay scales'!$B$3:$AB$61,I$1,1)),0,VLOOKUP($F14,'Pay scales'!$B$3:$AB$61,I$1,1))</f>
        <v>18933</v>
      </c>
      <c r="J14" s="2">
        <f>IF(ISERROR(VLOOKUP($F14,'Pay scales'!$B$3:$AB$61,J$1,1)),0,VLOOKUP($F14,'Pay scales'!$B$3:$AB$61,J$1,1))</f>
        <v>18426</v>
      </c>
      <c r="K14" s="2">
        <f>IF(ISERROR(VLOOKUP($F14,'Pay scales'!$B$3:$AB$61,K$1,1)),0,VLOOKUP($F14,'Pay scales'!$B$3:$AB$61,K$1,1))</f>
        <v>17391</v>
      </c>
      <c r="L14" s="2">
        <f>IF(ISERROR(VLOOKUP($F14,'Pay scales'!$B$3:$AB$61,L$1,1)),0,VLOOKUP($F14,'Pay scales'!$B$3:$AB$61,L$1,1))</f>
        <v>16491</v>
      </c>
      <c r="M14" s="2">
        <f>IF(ISERROR(VLOOKUP($F14,'Pay scales'!$B$3:$AB$61,M$1,1)),0,VLOOKUP($F14,'Pay scales'!$B$3:$AB$61,M$1,1))</f>
        <v>16191</v>
      </c>
      <c r="N14" s="2">
        <f>IF(ISERROR(VLOOKUP($F14,'Pay scales'!$B$3:$AB$61,N$1,1)),0,VLOOKUP($F14,'Pay scales'!$B$3:$AB$61,N$1,1))</f>
        <v>15941</v>
      </c>
      <c r="P14" s="20">
        <f t="shared" si="2"/>
        <v>739.4372699999999</v>
      </c>
      <c r="Q14" s="47">
        <f>P14/P$140</f>
        <v>5.077911731718366E-2</v>
      </c>
      <c r="R14" s="48">
        <f>$Q14*G14</f>
        <v>978.20891599822608</v>
      </c>
      <c r="S14" s="48">
        <f>$Q14*H14</f>
        <v>978.20891599822608</v>
      </c>
      <c r="T14" s="48">
        <f>$Q14*I14</f>
        <v>961.40102816623823</v>
      </c>
      <c r="U14" s="48">
        <f>$Q14*J14</f>
        <v>935.65601568642614</v>
      </c>
      <c r="V14" s="48">
        <f>$Q14*K14</f>
        <v>883.09962926314108</v>
      </c>
      <c r="W14" s="48">
        <f>$Q14*L14</f>
        <v>837.39842367767574</v>
      </c>
      <c r="X14" s="48">
        <f>$Q14*M14</f>
        <v>822.16468848252066</v>
      </c>
      <c r="Y14" s="48">
        <f>$Q14*N14</f>
        <v>809.46990915322476</v>
      </c>
    </row>
    <row r="15" spans="1:25" x14ac:dyDescent="0.25">
      <c r="A15" s="20">
        <v>477</v>
      </c>
      <c r="B15" s="2">
        <v>18887</v>
      </c>
      <c r="E15" s="20">
        <f>SUMIF(B:B,F15,A:A)</f>
        <v>101.84</v>
      </c>
      <c r="F15" s="2">
        <v>19312</v>
      </c>
      <c r="G15" s="2">
        <f>IF(ISERROR(VLOOKUP($F15,'Pay scales'!$B$3:$AB$61,G$1,1)),0,VLOOKUP($F15,'Pay scales'!$B$3:$AB$61,G$1,1))</f>
        <v>19264</v>
      </c>
      <c r="H15" s="2">
        <f>IF(ISERROR(VLOOKUP($F15,'Pay scales'!$B$3:$AB$61,H$1,1)),0,VLOOKUP($F15,'Pay scales'!$B$3:$AB$61,H$1,1))</f>
        <v>19264</v>
      </c>
      <c r="I15" s="2">
        <f>IF(ISERROR(VLOOKUP($F15,'Pay scales'!$B$3:$AB$61,I$1,1)),0,VLOOKUP($F15,'Pay scales'!$B$3:$AB$61,I$1,1))</f>
        <v>18933</v>
      </c>
      <c r="J15" s="2">
        <f>IF(ISERROR(VLOOKUP($F15,'Pay scales'!$B$3:$AB$61,J$1,1)),0,VLOOKUP($F15,'Pay scales'!$B$3:$AB$61,J$1,1))</f>
        <v>18426</v>
      </c>
      <c r="K15" s="2">
        <f>IF(ISERROR(VLOOKUP($F15,'Pay scales'!$B$3:$AB$61,K$1,1)),0,VLOOKUP($F15,'Pay scales'!$B$3:$AB$61,K$1,1))</f>
        <v>17391</v>
      </c>
      <c r="L15" s="2">
        <f>IF(ISERROR(VLOOKUP($F15,'Pay scales'!$B$3:$AB$61,L$1,1)),0,VLOOKUP($F15,'Pay scales'!$B$3:$AB$61,L$1,1))</f>
        <v>16491</v>
      </c>
      <c r="M15" s="2">
        <f>IF(ISERROR(VLOOKUP($F15,'Pay scales'!$B$3:$AB$61,M$1,1)),0,VLOOKUP($F15,'Pay scales'!$B$3:$AB$61,M$1,1))</f>
        <v>16191</v>
      </c>
      <c r="N15" s="2">
        <f>IF(ISERROR(VLOOKUP($F15,'Pay scales'!$B$3:$AB$61,N$1,1)),0,VLOOKUP($F15,'Pay scales'!$B$3:$AB$61,N$1,1))</f>
        <v>15941</v>
      </c>
      <c r="P15" s="20">
        <f t="shared" si="2"/>
        <v>101.84</v>
      </c>
      <c r="Q15" s="47">
        <f>P15/P$140</f>
        <v>6.9936227417668369E-3</v>
      </c>
      <c r="R15" s="48">
        <f>$Q15*G15</f>
        <v>134.72514849739633</v>
      </c>
      <c r="S15" s="48">
        <f>$Q15*H15</f>
        <v>134.72514849739633</v>
      </c>
      <c r="T15" s="48">
        <f>$Q15*I15</f>
        <v>132.41025936987151</v>
      </c>
      <c r="U15" s="48">
        <f>$Q15*J15</f>
        <v>128.86449263979574</v>
      </c>
      <c r="V15" s="48">
        <f>$Q15*K15</f>
        <v>121.62609310206706</v>
      </c>
      <c r="W15" s="48">
        <f>$Q15*L15</f>
        <v>115.33183263447691</v>
      </c>
      <c r="X15" s="48">
        <f>$Q15*M15</f>
        <v>113.23374581194686</v>
      </c>
      <c r="Y15" s="48">
        <f>$Q15*N15</f>
        <v>111.48534012650515</v>
      </c>
    </row>
    <row r="16" spans="1:25" x14ac:dyDescent="0.25">
      <c r="A16" s="20">
        <v>3</v>
      </c>
      <c r="B16" s="2">
        <v>18887</v>
      </c>
      <c r="E16" s="20">
        <f>SUMIF(B:B,F16,A:A)</f>
        <v>279.40205000000003</v>
      </c>
      <c r="F16" s="2">
        <v>19650</v>
      </c>
      <c r="G16" s="2">
        <f>IF(ISERROR(VLOOKUP($F16,'Pay scales'!$B$3:$AB$61,G$1,1)),0,VLOOKUP($F16,'Pay scales'!$B$3:$AB$61,G$1,1))</f>
        <v>19650</v>
      </c>
      <c r="H16" s="2">
        <f>IF(ISERROR(VLOOKUP($F16,'Pay scales'!$B$3:$AB$61,H$1,1)),0,VLOOKUP($F16,'Pay scales'!$B$3:$AB$61,H$1,1))</f>
        <v>19650</v>
      </c>
      <c r="I16" s="2">
        <f>IF(ISERROR(VLOOKUP($F16,'Pay scales'!$B$3:$AB$61,I$1,1)),0,VLOOKUP($F16,'Pay scales'!$B$3:$AB$61,I$1,1))</f>
        <v>19312</v>
      </c>
      <c r="J16" s="2">
        <f>IF(ISERROR(VLOOKUP($F16,'Pay scales'!$B$3:$AB$61,J$1,1)),0,VLOOKUP($F16,'Pay scales'!$B$3:$AB$61,J$1,1))</f>
        <v>18795</v>
      </c>
      <c r="K16" s="2">
        <f>IF(ISERROR(VLOOKUP($F16,'Pay scales'!$B$3:$AB$61,K$1,1)),0,VLOOKUP($F16,'Pay scales'!$B$3:$AB$61,K$1,1))</f>
        <v>17972</v>
      </c>
      <c r="L16" s="2">
        <f>IF(ISERROR(VLOOKUP($F16,'Pay scales'!$B$3:$AB$61,L$1,1)),0,VLOOKUP($F16,'Pay scales'!$B$3:$AB$61,L$1,1))</f>
        <v>17072</v>
      </c>
      <c r="M16" s="2">
        <f>IF(ISERROR(VLOOKUP($F16,'Pay scales'!$B$3:$AB$61,M$1,1)),0,VLOOKUP($F16,'Pay scales'!$B$3:$AB$61,M$1,1))</f>
        <v>16772</v>
      </c>
      <c r="N16" s="2">
        <f>IF(ISERROR(VLOOKUP($F16,'Pay scales'!$B$3:$AB$61,N$1,1)),0,VLOOKUP($F16,'Pay scales'!$B$3:$AB$61,N$1,1))</f>
        <v>16572</v>
      </c>
      <c r="P16" s="20">
        <f t="shared" si="2"/>
        <v>279.40205000000003</v>
      </c>
      <c r="Q16" s="47">
        <f>P16/P$140</f>
        <v>1.9187279369366411E-2</v>
      </c>
      <c r="R16" s="48">
        <f>$Q16*G16</f>
        <v>377.03003960804995</v>
      </c>
      <c r="S16" s="48">
        <f>$Q16*H16</f>
        <v>377.03003960804995</v>
      </c>
      <c r="T16" s="48">
        <f>$Q16*I16</f>
        <v>370.54473918120414</v>
      </c>
      <c r="U16" s="48">
        <f>$Q16*J16</f>
        <v>360.62491574724169</v>
      </c>
      <c r="V16" s="48">
        <f>$Q16*K16</f>
        <v>344.83378482625312</v>
      </c>
      <c r="W16" s="48">
        <f>$Q16*L16</f>
        <v>327.56523339382335</v>
      </c>
      <c r="X16" s="48">
        <f>$Q16*M16</f>
        <v>321.80904958301346</v>
      </c>
      <c r="Y16" s="48">
        <f>$Q16*N16</f>
        <v>317.97159370914017</v>
      </c>
    </row>
    <row r="17" spans="1:25" x14ac:dyDescent="0.25">
      <c r="A17" s="20">
        <v>4</v>
      </c>
      <c r="B17" s="2">
        <v>18887</v>
      </c>
      <c r="E17" s="20">
        <f>SUMIF(B:B,F17,A:A)</f>
        <v>59.85</v>
      </c>
      <c r="F17" s="2">
        <v>19698</v>
      </c>
      <c r="G17" s="2">
        <f>IF(ISERROR(VLOOKUP($F17,'Pay scales'!$B$3:$AB$61,G$1,1)),0,VLOOKUP($F17,'Pay scales'!$B$3:$AB$61,G$1,1))</f>
        <v>19650</v>
      </c>
      <c r="H17" s="2">
        <f>IF(ISERROR(VLOOKUP($F17,'Pay scales'!$B$3:$AB$61,H$1,1)),0,VLOOKUP($F17,'Pay scales'!$B$3:$AB$61,H$1,1))</f>
        <v>19650</v>
      </c>
      <c r="I17" s="2">
        <f>IF(ISERROR(VLOOKUP($F17,'Pay scales'!$B$3:$AB$61,I$1,1)),0,VLOOKUP($F17,'Pay scales'!$B$3:$AB$61,I$1,1))</f>
        <v>19312</v>
      </c>
      <c r="J17" s="2">
        <f>IF(ISERROR(VLOOKUP($F17,'Pay scales'!$B$3:$AB$61,J$1,1)),0,VLOOKUP($F17,'Pay scales'!$B$3:$AB$61,J$1,1))</f>
        <v>18795</v>
      </c>
      <c r="K17" s="2">
        <f>IF(ISERROR(VLOOKUP($F17,'Pay scales'!$B$3:$AB$61,K$1,1)),0,VLOOKUP($F17,'Pay scales'!$B$3:$AB$61,K$1,1))</f>
        <v>17972</v>
      </c>
      <c r="L17" s="2">
        <f>IF(ISERROR(VLOOKUP($F17,'Pay scales'!$B$3:$AB$61,L$1,1)),0,VLOOKUP($F17,'Pay scales'!$B$3:$AB$61,L$1,1))</f>
        <v>17072</v>
      </c>
      <c r="M17" s="2">
        <f>IF(ISERROR(VLOOKUP($F17,'Pay scales'!$B$3:$AB$61,M$1,1)),0,VLOOKUP($F17,'Pay scales'!$B$3:$AB$61,M$1,1))</f>
        <v>16772</v>
      </c>
      <c r="N17" s="2">
        <f>IF(ISERROR(VLOOKUP($F17,'Pay scales'!$B$3:$AB$61,N$1,1)),0,VLOOKUP($F17,'Pay scales'!$B$3:$AB$61,N$1,1))</f>
        <v>16572</v>
      </c>
      <c r="P17" s="20">
        <f t="shared" si="2"/>
        <v>59.85</v>
      </c>
      <c r="Q17" s="47">
        <f>P17/P$140</f>
        <v>4.1100581411502865E-3</v>
      </c>
      <c r="R17" s="48">
        <f>$Q17*G17</f>
        <v>80.762642473603137</v>
      </c>
      <c r="S17" s="48">
        <f>$Q17*H17</f>
        <v>80.762642473603137</v>
      </c>
      <c r="T17" s="48">
        <f>$Q17*I17</f>
        <v>79.373442821894329</v>
      </c>
      <c r="U17" s="48">
        <f>$Q17*J17</f>
        <v>77.248542762919641</v>
      </c>
      <c r="V17" s="48">
        <f>$Q17*K17</f>
        <v>73.865964912752943</v>
      </c>
      <c r="W17" s="48">
        <f>$Q17*L17</f>
        <v>70.166912585717697</v>
      </c>
      <c r="X17" s="48">
        <f>$Q17*M17</f>
        <v>68.933895143372609</v>
      </c>
      <c r="Y17" s="48">
        <f>$Q17*N17</f>
        <v>68.111883515142551</v>
      </c>
    </row>
    <row r="18" spans="1:25" x14ac:dyDescent="0.25">
      <c r="A18" s="50">
        <v>18.58324</v>
      </c>
      <c r="B18" s="51">
        <v>18887</v>
      </c>
      <c r="E18" s="20">
        <f>SUMIF(B:B,F18,A:A)</f>
        <v>1889.02664</v>
      </c>
      <c r="F18" s="2">
        <v>20043</v>
      </c>
      <c r="G18" s="2">
        <f>IF(ISERROR(VLOOKUP($F18,'Pay scales'!$B$3:$AB$61,G$1,1)),0,VLOOKUP($F18,'Pay scales'!$B$3:$AB$61,G$1,1))</f>
        <v>20043</v>
      </c>
      <c r="H18" s="2">
        <f>IF(ISERROR(VLOOKUP($F18,'Pay scales'!$B$3:$AB$61,H$1,1)),0,VLOOKUP($F18,'Pay scales'!$B$3:$AB$61,H$1,1))</f>
        <v>20043</v>
      </c>
      <c r="I18" s="2">
        <f>IF(ISERROR(VLOOKUP($F18,'Pay scales'!$B$3:$AB$61,I$1,1)),0,VLOOKUP($F18,'Pay scales'!$B$3:$AB$61,I$1,1))</f>
        <v>19698</v>
      </c>
      <c r="J18" s="2">
        <f>IF(ISERROR(VLOOKUP($F18,'Pay scales'!$B$3:$AB$61,J$1,1)),0,VLOOKUP($F18,'Pay scales'!$B$3:$AB$61,J$1,1))</f>
        <v>19171</v>
      </c>
      <c r="K18" s="2">
        <f>IF(ISERROR(VLOOKUP($F18,'Pay scales'!$B$3:$AB$61,K$1,1)),0,VLOOKUP($F18,'Pay scales'!$B$3:$AB$61,K$1,1))</f>
        <v>18672</v>
      </c>
      <c r="L18" s="2">
        <f>IF(ISERROR(VLOOKUP($F18,'Pay scales'!$B$3:$AB$61,L$1,1)),0,VLOOKUP($F18,'Pay scales'!$B$3:$AB$61,L$1,1))</f>
        <v>17772</v>
      </c>
      <c r="M18" s="2">
        <f>IF(ISERROR(VLOOKUP($F18,'Pay scales'!$B$3:$AB$61,M$1,1)),0,VLOOKUP($F18,'Pay scales'!$B$3:$AB$61,M$1,1))</f>
        <v>17547</v>
      </c>
      <c r="N18" s="2">
        <f>IF(ISERROR(VLOOKUP($F18,'Pay scales'!$B$3:$AB$61,N$1,1)),0,VLOOKUP($F18,'Pay scales'!$B$3:$AB$61,N$1,1))</f>
        <v>17372</v>
      </c>
      <c r="P18" s="20">
        <f t="shared" si="2"/>
        <v>1889.02664</v>
      </c>
      <c r="Q18" s="47">
        <f>P18/P$140</f>
        <v>0.12972446650930278</v>
      </c>
      <c r="R18" s="48">
        <f>$Q18*G18</f>
        <v>2600.0674822459555</v>
      </c>
      <c r="S18" s="48">
        <f>$Q18*H18</f>
        <v>2600.0674822459555</v>
      </c>
      <c r="T18" s="48">
        <f>$Q18*I18</f>
        <v>2555.3125413002463</v>
      </c>
      <c r="U18" s="48">
        <f>$Q18*J18</f>
        <v>2486.9477474498435</v>
      </c>
      <c r="V18" s="48">
        <f>$Q18*K18</f>
        <v>2422.2152386617013</v>
      </c>
      <c r="W18" s="48">
        <f>$Q18*L18</f>
        <v>2305.4632188033288</v>
      </c>
      <c r="X18" s="48">
        <f>$Q18*M18</f>
        <v>2276.2752138387359</v>
      </c>
      <c r="Y18" s="48">
        <f>$Q18*N18</f>
        <v>2253.5734321996079</v>
      </c>
    </row>
    <row r="19" spans="1:25" x14ac:dyDescent="0.25">
      <c r="A19" s="20">
        <v>273.11</v>
      </c>
      <c r="B19" s="2">
        <v>18933</v>
      </c>
      <c r="E19" s="20">
        <f>SUMIF(B:B,F19,A:A)</f>
        <v>430.84</v>
      </c>
      <c r="F19" s="2">
        <v>20092</v>
      </c>
      <c r="G19" s="2">
        <f>IF(ISERROR(VLOOKUP($F19,'Pay scales'!$B$3:$AB$61,G$1,1)),0,VLOOKUP($F19,'Pay scales'!$B$3:$AB$61,G$1,1))</f>
        <v>20043</v>
      </c>
      <c r="H19" s="2">
        <f>IF(ISERROR(VLOOKUP($F19,'Pay scales'!$B$3:$AB$61,H$1,1)),0,VLOOKUP($F19,'Pay scales'!$B$3:$AB$61,H$1,1))</f>
        <v>20043</v>
      </c>
      <c r="I19" s="2">
        <f>IF(ISERROR(VLOOKUP($F19,'Pay scales'!$B$3:$AB$61,I$1,1)),0,VLOOKUP($F19,'Pay scales'!$B$3:$AB$61,I$1,1))</f>
        <v>19698</v>
      </c>
      <c r="J19" s="2">
        <f>IF(ISERROR(VLOOKUP($F19,'Pay scales'!$B$3:$AB$61,J$1,1)),0,VLOOKUP($F19,'Pay scales'!$B$3:$AB$61,J$1,1))</f>
        <v>19171</v>
      </c>
      <c r="K19" s="2">
        <f>IF(ISERROR(VLOOKUP($F19,'Pay scales'!$B$3:$AB$61,K$1,1)),0,VLOOKUP($F19,'Pay scales'!$B$3:$AB$61,K$1,1))</f>
        <v>18672</v>
      </c>
      <c r="L19" s="2">
        <f>IF(ISERROR(VLOOKUP($F19,'Pay scales'!$B$3:$AB$61,L$1,1)),0,VLOOKUP($F19,'Pay scales'!$B$3:$AB$61,L$1,1))</f>
        <v>17772</v>
      </c>
      <c r="M19" s="2">
        <f>IF(ISERROR(VLOOKUP($F19,'Pay scales'!$B$3:$AB$61,M$1,1)),0,VLOOKUP($F19,'Pay scales'!$B$3:$AB$61,M$1,1))</f>
        <v>17547</v>
      </c>
      <c r="N19" s="2">
        <f>IF(ISERROR(VLOOKUP($F19,'Pay scales'!$B$3:$AB$61,N$1,1)),0,VLOOKUP($F19,'Pay scales'!$B$3:$AB$61,N$1,1))</f>
        <v>17372</v>
      </c>
      <c r="P19" s="20">
        <f t="shared" si="2"/>
        <v>430.84</v>
      </c>
      <c r="Q19" s="47">
        <f>P19/P$140</f>
        <v>2.9586924804230398E-2</v>
      </c>
      <c r="R19" s="48">
        <f>$Q19*G19</f>
        <v>593.01073385118991</v>
      </c>
      <c r="S19" s="48">
        <f>$Q19*H19</f>
        <v>593.01073385118991</v>
      </c>
      <c r="T19" s="48">
        <f>$Q19*I19</f>
        <v>582.80324479373041</v>
      </c>
      <c r="U19" s="48">
        <f>$Q19*J19</f>
        <v>567.21093542190101</v>
      </c>
      <c r="V19" s="48">
        <f>$Q19*K19</f>
        <v>552.44705994459002</v>
      </c>
      <c r="W19" s="48">
        <f>$Q19*L19</f>
        <v>525.8188276207826</v>
      </c>
      <c r="X19" s="48">
        <f>$Q19*M19</f>
        <v>519.16176953983074</v>
      </c>
      <c r="Y19" s="48">
        <f>$Q19*N19</f>
        <v>513.9840576990905</v>
      </c>
    </row>
    <row r="20" spans="1:25" x14ac:dyDescent="0.25">
      <c r="A20" s="50">
        <v>603.83360000000005</v>
      </c>
      <c r="B20" s="51">
        <v>19100</v>
      </c>
      <c r="E20" s="20">
        <f>SUMIF(B:B,F20,A:A)</f>
        <v>303.2414</v>
      </c>
      <c r="F20" s="2">
        <v>20444</v>
      </c>
      <c r="G20" s="2">
        <f>IF(ISERROR(VLOOKUP($F20,'Pay scales'!$B$3:$AB$61,G$1,1)),0,VLOOKUP($F20,'Pay scales'!$B$3:$AB$61,G$1,1))</f>
        <v>20444</v>
      </c>
      <c r="H20" s="2">
        <f>IF(ISERROR(VLOOKUP($F20,'Pay scales'!$B$3:$AB$61,H$1,1)),0,VLOOKUP($F20,'Pay scales'!$B$3:$AB$61,H$1,1))</f>
        <v>20444</v>
      </c>
      <c r="I20" s="2">
        <f>IF(ISERROR(VLOOKUP($F20,'Pay scales'!$B$3:$AB$61,I$1,1)),0,VLOOKUP($F20,'Pay scales'!$B$3:$AB$61,I$1,1))</f>
        <v>20092</v>
      </c>
      <c r="J20" s="2">
        <f>IF(ISERROR(VLOOKUP($F20,'Pay scales'!$B$3:$AB$61,J$1,1)),0,VLOOKUP($F20,'Pay scales'!$B$3:$AB$61,J$1,1))</f>
        <v>19554</v>
      </c>
      <c r="K20" s="2">
        <f>IF(ISERROR(VLOOKUP($F20,'Pay scales'!$B$3:$AB$61,K$1,1)),0,VLOOKUP($F20,'Pay scales'!$B$3:$AB$61,K$1,1))</f>
        <v>18870</v>
      </c>
      <c r="L20" s="2">
        <f>IF(ISERROR(VLOOKUP($F20,'Pay scales'!$B$3:$AB$61,L$1,1)),0,VLOOKUP($F20,'Pay scales'!$B$3:$AB$61,L$1,1))</f>
        <v>18070</v>
      </c>
      <c r="M20" s="2">
        <f>IF(ISERROR(VLOOKUP($F20,'Pay scales'!$B$3:$AB$61,M$1,1)),0,VLOOKUP($F20,'Pay scales'!$B$3:$AB$61,M$1,1))</f>
        <v>17891</v>
      </c>
      <c r="N20" s="2">
        <f>IF(ISERROR(VLOOKUP($F20,'Pay scales'!$B$3:$AB$61,N$1,1)),0,VLOOKUP($F20,'Pay scales'!$B$3:$AB$61,N$1,1))</f>
        <v>17714</v>
      </c>
      <c r="P20" s="20">
        <f t="shared" si="2"/>
        <v>303.2414</v>
      </c>
      <c r="Q20" s="47">
        <f>P20/P$140</f>
        <v>2.0824390723539022E-2</v>
      </c>
      <c r="R20" s="48">
        <f>$Q20*G20</f>
        <v>425.73384395203175</v>
      </c>
      <c r="S20" s="48">
        <f>$Q20*H20</f>
        <v>425.73384395203175</v>
      </c>
      <c r="T20" s="48">
        <f>$Q20*I20</f>
        <v>418.40365841734604</v>
      </c>
      <c r="U20" s="48">
        <f>$Q20*J20</f>
        <v>407.20013620808203</v>
      </c>
      <c r="V20" s="48">
        <f>$Q20*K20</f>
        <v>392.95625295318132</v>
      </c>
      <c r="W20" s="48">
        <f>$Q20*L20</f>
        <v>376.29674037435012</v>
      </c>
      <c r="X20" s="48">
        <f>$Q20*M20</f>
        <v>372.56917443483667</v>
      </c>
      <c r="Y20" s="48">
        <f>$Q20*N20</f>
        <v>368.88325727677022</v>
      </c>
    </row>
    <row r="21" spans="1:25" x14ac:dyDescent="0.25">
      <c r="A21" s="50">
        <v>70.675280000000001</v>
      </c>
      <c r="B21" s="51">
        <v>19100</v>
      </c>
      <c r="E21" s="20">
        <f>SUMIF(B:B,F21,A:A)</f>
        <v>63.19</v>
      </c>
      <c r="F21" s="2">
        <v>20493</v>
      </c>
      <c r="G21" s="2">
        <f>IF(ISERROR(VLOOKUP($F21,'Pay scales'!$B$3:$AB$61,G$1,1)),0,VLOOKUP($F21,'Pay scales'!$B$3:$AB$61,G$1,1))</f>
        <v>20444</v>
      </c>
      <c r="H21" s="2">
        <f>IF(ISERROR(VLOOKUP($F21,'Pay scales'!$B$3:$AB$61,H$1,1)),0,VLOOKUP($F21,'Pay scales'!$B$3:$AB$61,H$1,1))</f>
        <v>20444</v>
      </c>
      <c r="I21" s="2">
        <f>IF(ISERROR(VLOOKUP($F21,'Pay scales'!$B$3:$AB$61,I$1,1)),0,VLOOKUP($F21,'Pay scales'!$B$3:$AB$61,I$1,1))</f>
        <v>20092</v>
      </c>
      <c r="J21" s="2">
        <f>IF(ISERROR(VLOOKUP($F21,'Pay scales'!$B$3:$AB$61,J$1,1)),0,VLOOKUP($F21,'Pay scales'!$B$3:$AB$61,J$1,1))</f>
        <v>19554</v>
      </c>
      <c r="K21" s="2">
        <f>IF(ISERROR(VLOOKUP($F21,'Pay scales'!$B$3:$AB$61,K$1,1)),0,VLOOKUP($F21,'Pay scales'!$B$3:$AB$61,K$1,1))</f>
        <v>18870</v>
      </c>
      <c r="L21" s="2">
        <f>IF(ISERROR(VLOOKUP($F21,'Pay scales'!$B$3:$AB$61,L$1,1)),0,VLOOKUP($F21,'Pay scales'!$B$3:$AB$61,L$1,1))</f>
        <v>18070</v>
      </c>
      <c r="M21" s="2">
        <f>IF(ISERROR(VLOOKUP($F21,'Pay scales'!$B$3:$AB$61,M$1,1)),0,VLOOKUP($F21,'Pay scales'!$B$3:$AB$61,M$1,1))</f>
        <v>17891</v>
      </c>
      <c r="N21" s="2">
        <f>IF(ISERROR(VLOOKUP($F21,'Pay scales'!$B$3:$AB$61,N$1,1)),0,VLOOKUP($F21,'Pay scales'!$B$3:$AB$61,N$1,1))</f>
        <v>17714</v>
      </c>
      <c r="P21" s="20">
        <f t="shared" si="2"/>
        <v>63.19</v>
      </c>
      <c r="Q21" s="47">
        <f>P21/P$140</f>
        <v>4.3394247943072117E-3</v>
      </c>
      <c r="R21" s="48">
        <f>$Q21*G21</f>
        <v>88.715200494816642</v>
      </c>
      <c r="S21" s="48">
        <f>$Q21*H21</f>
        <v>88.715200494816642</v>
      </c>
      <c r="T21" s="48">
        <f>$Q21*I21</f>
        <v>87.187722967220495</v>
      </c>
      <c r="U21" s="48">
        <f>$Q21*J21</f>
        <v>84.853112427883218</v>
      </c>
      <c r="V21" s="48">
        <f>$Q21*K21</f>
        <v>81.884945868577091</v>
      </c>
      <c r="W21" s="48">
        <f>$Q21*L21</f>
        <v>78.413406033131309</v>
      </c>
      <c r="X21" s="48">
        <f>$Q21*M21</f>
        <v>77.63664899495032</v>
      </c>
      <c r="Y21" s="48">
        <f>$Q21*N21</f>
        <v>76.868570806357951</v>
      </c>
    </row>
    <row r="22" spans="1:25" x14ac:dyDescent="0.25">
      <c r="A22" s="20">
        <v>20.93</v>
      </c>
      <c r="B22" s="2">
        <v>19264</v>
      </c>
      <c r="E22" s="20">
        <f>SUMIF(B:B,F22,A:A)</f>
        <v>314.46393999999998</v>
      </c>
      <c r="F22" s="2">
        <v>20852</v>
      </c>
      <c r="G22" s="2">
        <f>IF(ISERROR(VLOOKUP($F22,'Pay scales'!$B$3:$AB$61,G$1,1)),0,VLOOKUP($F22,'Pay scales'!$B$3:$AB$61,G$1,1))</f>
        <v>20852</v>
      </c>
      <c r="H22" s="2">
        <f>IF(ISERROR(VLOOKUP($F22,'Pay scales'!$B$3:$AB$61,H$1,1)),0,VLOOKUP($F22,'Pay scales'!$B$3:$AB$61,H$1,1))</f>
        <v>20852</v>
      </c>
      <c r="I22" s="2">
        <f>IF(ISERROR(VLOOKUP($F22,'Pay scales'!$B$3:$AB$61,I$1,1)),0,VLOOKUP($F22,'Pay scales'!$B$3:$AB$61,I$1,1))</f>
        <v>20493</v>
      </c>
      <c r="J22" s="2">
        <f>IF(ISERROR(VLOOKUP($F22,'Pay scales'!$B$3:$AB$61,J$1,1)),0,VLOOKUP($F22,'Pay scales'!$B$3:$AB$61,J$1,1))</f>
        <v>19945</v>
      </c>
      <c r="K22" s="2">
        <f>IF(ISERROR(VLOOKUP($F22,'Pay scales'!$B$3:$AB$61,K$1,1)),0,VLOOKUP($F22,'Pay scales'!$B$3:$AB$61,K$1,1))</f>
        <v>19446</v>
      </c>
      <c r="L22" s="2">
        <f>IF(ISERROR(VLOOKUP($F22,'Pay scales'!$B$3:$AB$61,L$1,1)),0,VLOOKUP($F22,'Pay scales'!$B$3:$AB$61,L$1,1))</f>
        <v>18746</v>
      </c>
      <c r="M22" s="2">
        <f>IF(ISERROR(VLOOKUP($F22,'Pay scales'!$B$3:$AB$61,M$1,1)),0,VLOOKUP($F22,'Pay scales'!$B$3:$AB$61,M$1,1))</f>
        <v>18560</v>
      </c>
      <c r="N22" s="2">
        <f>IF(ISERROR(VLOOKUP($F22,'Pay scales'!$B$3:$AB$61,N$1,1)),0,VLOOKUP($F22,'Pay scales'!$B$3:$AB$61,N$1,1))</f>
        <v>18376</v>
      </c>
      <c r="P22" s="20">
        <f t="shared" si="2"/>
        <v>314.46393999999998</v>
      </c>
      <c r="Q22" s="47">
        <f>P22/P$140</f>
        <v>2.1595072292317379E-2</v>
      </c>
      <c r="R22" s="48">
        <f>$Q22*G22</f>
        <v>450.30044743940198</v>
      </c>
      <c r="S22" s="48">
        <f>$Q22*H22</f>
        <v>450.30044743940198</v>
      </c>
      <c r="T22" s="48">
        <f>$Q22*I22</f>
        <v>442.54781648646002</v>
      </c>
      <c r="U22" s="48">
        <f>$Q22*J22</f>
        <v>430.7137168702701</v>
      </c>
      <c r="V22" s="48">
        <f>$Q22*K22</f>
        <v>419.93777579640374</v>
      </c>
      <c r="W22" s="48">
        <f>$Q22*L22</f>
        <v>404.82122519178159</v>
      </c>
      <c r="X22" s="48">
        <f>$Q22*M22</f>
        <v>400.80454174541052</v>
      </c>
      <c r="Y22" s="48">
        <f>$Q22*N22</f>
        <v>396.83104844362413</v>
      </c>
    </row>
    <row r="23" spans="1:25" x14ac:dyDescent="0.25">
      <c r="A23" s="20">
        <v>66</v>
      </c>
      <c r="B23" s="2">
        <v>19264</v>
      </c>
      <c r="E23" s="20">
        <f>SUMIF(B:B,F23,A:A)</f>
        <v>35.979999999999997</v>
      </c>
      <c r="F23" s="2">
        <v>20903</v>
      </c>
      <c r="G23" s="2">
        <f>IF(ISERROR(VLOOKUP($F23,'Pay scales'!$B$3:$AB$61,G$1,1)),0,VLOOKUP($F23,'Pay scales'!$B$3:$AB$61,G$1,1))</f>
        <v>20852</v>
      </c>
      <c r="H23" s="2">
        <f>IF(ISERROR(VLOOKUP($F23,'Pay scales'!$B$3:$AB$61,H$1,1)),0,VLOOKUP($F23,'Pay scales'!$B$3:$AB$61,H$1,1))</f>
        <v>20852</v>
      </c>
      <c r="I23" s="2">
        <f>IF(ISERROR(VLOOKUP($F23,'Pay scales'!$B$3:$AB$61,I$1,1)),0,VLOOKUP($F23,'Pay scales'!$B$3:$AB$61,I$1,1))</f>
        <v>20493</v>
      </c>
      <c r="J23" s="2">
        <f>IF(ISERROR(VLOOKUP($F23,'Pay scales'!$B$3:$AB$61,J$1,1)),0,VLOOKUP($F23,'Pay scales'!$B$3:$AB$61,J$1,1))</f>
        <v>19945</v>
      </c>
      <c r="K23" s="2">
        <f>IF(ISERROR(VLOOKUP($F23,'Pay scales'!$B$3:$AB$61,K$1,1)),0,VLOOKUP($F23,'Pay scales'!$B$3:$AB$61,K$1,1))</f>
        <v>19446</v>
      </c>
      <c r="L23" s="2">
        <f>IF(ISERROR(VLOOKUP($F23,'Pay scales'!$B$3:$AB$61,L$1,1)),0,VLOOKUP($F23,'Pay scales'!$B$3:$AB$61,L$1,1))</f>
        <v>18746</v>
      </c>
      <c r="M23" s="2">
        <f>IF(ISERROR(VLOOKUP($F23,'Pay scales'!$B$3:$AB$61,M$1,1)),0,VLOOKUP($F23,'Pay scales'!$B$3:$AB$61,M$1,1))</f>
        <v>18560</v>
      </c>
      <c r="N23" s="2">
        <f>IF(ISERROR(VLOOKUP($F23,'Pay scales'!$B$3:$AB$61,N$1,1)),0,VLOOKUP($F23,'Pay scales'!$B$3:$AB$61,N$1,1))</f>
        <v>18376</v>
      </c>
      <c r="P23" s="20">
        <f t="shared" si="2"/>
        <v>35.979999999999997</v>
      </c>
      <c r="Q23" s="47">
        <f>P23/P$140</f>
        <v>2.4708419702353769E-3</v>
      </c>
      <c r="R23" s="48">
        <f>$Q23*G23</f>
        <v>51.521996763348078</v>
      </c>
      <c r="S23" s="48">
        <f>$Q23*H23</f>
        <v>51.521996763348078</v>
      </c>
      <c r="T23" s="48">
        <f>$Q23*I23</f>
        <v>50.634964496033582</v>
      </c>
      <c r="U23" s="48">
        <f>$Q23*J23</f>
        <v>49.280943096344593</v>
      </c>
      <c r="V23" s="48">
        <f>$Q23*K23</f>
        <v>48.047992953197138</v>
      </c>
      <c r="W23" s="48">
        <f>$Q23*L23</f>
        <v>46.318403574032374</v>
      </c>
      <c r="X23" s="48">
        <f>$Q23*M23</f>
        <v>45.858826967568596</v>
      </c>
      <c r="Y23" s="48">
        <f>$Q23*N23</f>
        <v>45.404192045045285</v>
      </c>
    </row>
    <row r="24" spans="1:25" x14ac:dyDescent="0.25">
      <c r="A24" s="20">
        <v>30</v>
      </c>
      <c r="B24" s="2">
        <v>19264</v>
      </c>
      <c r="E24" s="20">
        <f>SUMIF(B:B,F24,A:A)</f>
        <v>3</v>
      </c>
      <c r="F24" s="2">
        <v>21000</v>
      </c>
      <c r="G24" s="2">
        <f>IF(ISERROR(VLOOKUP($F24,'Pay scales'!$B$3:$AB$61,G$1,1)),0,VLOOKUP($F24,'Pay scales'!$B$3:$AB$61,G$1,1))</f>
        <v>20852</v>
      </c>
      <c r="H24" s="2">
        <f>IF(ISERROR(VLOOKUP($F24,'Pay scales'!$B$3:$AB$61,H$1,1)),0,VLOOKUP($F24,'Pay scales'!$B$3:$AB$61,H$1,1))</f>
        <v>20852</v>
      </c>
      <c r="I24" s="2">
        <f>IF(ISERROR(VLOOKUP($F24,'Pay scales'!$B$3:$AB$61,I$1,1)),0,VLOOKUP($F24,'Pay scales'!$B$3:$AB$61,I$1,1))</f>
        <v>20493</v>
      </c>
      <c r="J24" s="2">
        <f>IF(ISERROR(VLOOKUP($F24,'Pay scales'!$B$3:$AB$61,J$1,1)),0,VLOOKUP($F24,'Pay scales'!$B$3:$AB$61,J$1,1))</f>
        <v>19945</v>
      </c>
      <c r="K24" s="2">
        <f>IF(ISERROR(VLOOKUP($F24,'Pay scales'!$B$3:$AB$61,K$1,1)),0,VLOOKUP($F24,'Pay scales'!$B$3:$AB$61,K$1,1))</f>
        <v>19446</v>
      </c>
      <c r="L24" s="2">
        <f>IF(ISERROR(VLOOKUP($F24,'Pay scales'!$B$3:$AB$61,L$1,1)),0,VLOOKUP($F24,'Pay scales'!$B$3:$AB$61,L$1,1))</f>
        <v>18746</v>
      </c>
      <c r="M24" s="2">
        <f>IF(ISERROR(VLOOKUP($F24,'Pay scales'!$B$3:$AB$61,M$1,1)),0,VLOOKUP($F24,'Pay scales'!$B$3:$AB$61,M$1,1))</f>
        <v>18560</v>
      </c>
      <c r="N24" s="2">
        <f>IF(ISERROR(VLOOKUP($F24,'Pay scales'!$B$3:$AB$61,N$1,1)),0,VLOOKUP($F24,'Pay scales'!$B$3:$AB$61,N$1,1))</f>
        <v>18376</v>
      </c>
      <c r="P24" s="20">
        <f t="shared" si="2"/>
        <v>3</v>
      </c>
      <c r="Q24" s="47">
        <f>P24/P$140</f>
        <v>2.0601795193735773E-4</v>
      </c>
      <c r="R24" s="48">
        <f>$Q24*G24</f>
        <v>4.2958863337977835</v>
      </c>
      <c r="S24" s="48">
        <f>$Q24*H24</f>
        <v>4.2958863337977835</v>
      </c>
      <c r="T24" s="48">
        <f>$Q24*I24</f>
        <v>4.2219258890522724</v>
      </c>
      <c r="U24" s="48">
        <f>$Q24*J24</f>
        <v>4.1090280513905997</v>
      </c>
      <c r="V24" s="48">
        <f>$Q24*K24</f>
        <v>4.0062250933738586</v>
      </c>
      <c r="W24" s="48">
        <f>$Q24*L24</f>
        <v>3.8620125270177081</v>
      </c>
      <c r="X24" s="48">
        <f>$Q24*M24</f>
        <v>3.8236931879573595</v>
      </c>
      <c r="Y24" s="48">
        <f>$Q24*N24</f>
        <v>3.7857858848008856</v>
      </c>
    </row>
    <row r="25" spans="1:25" x14ac:dyDescent="0.25">
      <c r="A25" s="50">
        <v>622.50726999999995</v>
      </c>
      <c r="B25" s="51">
        <v>19264</v>
      </c>
      <c r="E25" s="20">
        <f>SUMIF(B:B,F25,A:A)</f>
        <v>194.12922000000003</v>
      </c>
      <c r="F25" s="2">
        <v>21269</v>
      </c>
      <c r="G25" s="2">
        <f>IF(ISERROR(VLOOKUP($F25,'Pay scales'!$B$3:$AB$61,G$1,1)),0,VLOOKUP($F25,'Pay scales'!$B$3:$AB$61,G$1,1))</f>
        <v>21269</v>
      </c>
      <c r="H25" s="2">
        <f>IF(ISERROR(VLOOKUP($F25,'Pay scales'!$B$3:$AB$61,H$1,1)),0,VLOOKUP($F25,'Pay scales'!$B$3:$AB$61,H$1,1))</f>
        <v>21269</v>
      </c>
      <c r="I25" s="2">
        <f>IF(ISERROR(VLOOKUP($F25,'Pay scales'!$B$3:$AB$61,I$1,1)),0,VLOOKUP($F25,'Pay scales'!$B$3:$AB$61,I$1,1))</f>
        <v>20903</v>
      </c>
      <c r="J25" s="2">
        <f>IF(ISERROR(VLOOKUP($F25,'Pay scales'!$B$3:$AB$61,J$1,1)),0,VLOOKUP($F25,'Pay scales'!$B$3:$AB$61,J$1,1))</f>
        <v>20344</v>
      </c>
      <c r="K25" s="2">
        <f>IF(ISERROR(VLOOKUP($F25,'Pay scales'!$B$3:$AB$61,K$1,1)),0,VLOOKUP($F25,'Pay scales'!$B$3:$AB$61,K$1,1))</f>
        <v>19819</v>
      </c>
      <c r="L25" s="2">
        <f>IF(ISERROR(VLOOKUP($F25,'Pay scales'!$B$3:$AB$61,L$1,1)),0,VLOOKUP($F25,'Pay scales'!$B$3:$AB$61,L$1,1))</f>
        <v>19430</v>
      </c>
      <c r="M25" s="2">
        <f>IF(ISERROR(VLOOKUP($F25,'Pay scales'!$B$3:$AB$61,M$1,1)),0,VLOOKUP($F25,'Pay scales'!$B$3:$AB$61,M$1,1))</f>
        <v>19238</v>
      </c>
      <c r="N25" s="2">
        <f>IF(ISERROR(VLOOKUP($F25,'Pay scales'!$B$3:$AB$61,N$1,1)),0,VLOOKUP($F25,'Pay scales'!$B$3:$AB$61,N$1,1))</f>
        <v>19048</v>
      </c>
      <c r="P25" s="20">
        <f t="shared" si="2"/>
        <v>194.12922000000003</v>
      </c>
      <c r="Q25" s="47">
        <f>P25/P$140</f>
        <v>1.3331368105198917E-2</v>
      </c>
      <c r="R25" s="48">
        <f>$Q25*G25</f>
        <v>283.54486822947575</v>
      </c>
      <c r="S25" s="48">
        <f>$Q25*H25</f>
        <v>283.54486822947575</v>
      </c>
      <c r="T25" s="48">
        <f>$Q25*I25</f>
        <v>278.66558750297298</v>
      </c>
      <c r="U25" s="48">
        <f>$Q25*J25</f>
        <v>271.21335273216675</v>
      </c>
      <c r="V25" s="48">
        <f>$Q25*K25</f>
        <v>264.21438447693731</v>
      </c>
      <c r="W25" s="48">
        <f>$Q25*L25</f>
        <v>259.02848228401496</v>
      </c>
      <c r="X25" s="48">
        <f>$Q25*M25</f>
        <v>256.46885960781674</v>
      </c>
      <c r="Y25" s="48">
        <f>$Q25*N25</f>
        <v>253.93589966782898</v>
      </c>
    </row>
    <row r="26" spans="1:25" x14ac:dyDescent="0.25">
      <c r="A26" s="20">
        <v>101.84</v>
      </c>
      <c r="B26" s="2">
        <v>19312</v>
      </c>
      <c r="E26" s="20">
        <f>SUMIF(B:B,F26,A:A)</f>
        <v>39.46</v>
      </c>
      <c r="F26" s="2">
        <v>21322</v>
      </c>
      <c r="G26" s="2">
        <f>IF(ISERROR(VLOOKUP($F26,'Pay scales'!$B$3:$AB$61,G$1,1)),0,VLOOKUP($F26,'Pay scales'!$B$3:$AB$61,G$1,1))</f>
        <v>21269</v>
      </c>
      <c r="H26" s="2">
        <f>IF(ISERROR(VLOOKUP($F26,'Pay scales'!$B$3:$AB$61,H$1,1)),0,VLOOKUP($F26,'Pay scales'!$B$3:$AB$61,H$1,1))</f>
        <v>21269</v>
      </c>
      <c r="I26" s="2">
        <f>IF(ISERROR(VLOOKUP($F26,'Pay scales'!$B$3:$AB$61,I$1,1)),0,VLOOKUP($F26,'Pay scales'!$B$3:$AB$61,I$1,1))</f>
        <v>20903</v>
      </c>
      <c r="J26" s="2">
        <f>IF(ISERROR(VLOOKUP($F26,'Pay scales'!$B$3:$AB$61,J$1,1)),0,VLOOKUP($F26,'Pay scales'!$B$3:$AB$61,J$1,1))</f>
        <v>20344</v>
      </c>
      <c r="K26" s="2">
        <f>IF(ISERROR(VLOOKUP($F26,'Pay scales'!$B$3:$AB$61,K$1,1)),0,VLOOKUP($F26,'Pay scales'!$B$3:$AB$61,K$1,1))</f>
        <v>19819</v>
      </c>
      <c r="L26" s="2">
        <f>IF(ISERROR(VLOOKUP($F26,'Pay scales'!$B$3:$AB$61,L$1,1)),0,VLOOKUP($F26,'Pay scales'!$B$3:$AB$61,L$1,1))</f>
        <v>19430</v>
      </c>
      <c r="M26" s="2">
        <f>IF(ISERROR(VLOOKUP($F26,'Pay scales'!$B$3:$AB$61,M$1,1)),0,VLOOKUP($F26,'Pay scales'!$B$3:$AB$61,M$1,1))</f>
        <v>19238</v>
      </c>
      <c r="N26" s="2">
        <f>IF(ISERROR(VLOOKUP($F26,'Pay scales'!$B$3:$AB$61,N$1,1)),0,VLOOKUP($F26,'Pay scales'!$B$3:$AB$61,N$1,1))</f>
        <v>19048</v>
      </c>
      <c r="P26" s="20">
        <f t="shared" si="2"/>
        <v>39.46</v>
      </c>
      <c r="Q26" s="47">
        <f>P26/P$140</f>
        <v>2.709822794482712E-3</v>
      </c>
      <c r="R26" s="48">
        <f>$Q26*G26</f>
        <v>57.6352210158528</v>
      </c>
      <c r="S26" s="48">
        <f>$Q26*H26</f>
        <v>57.6352210158528</v>
      </c>
      <c r="T26" s="48">
        <f>$Q26*I26</f>
        <v>56.643425873072133</v>
      </c>
      <c r="U26" s="48">
        <f>$Q26*J26</f>
        <v>55.128634930956295</v>
      </c>
      <c r="V26" s="48">
        <f>$Q26*K26</f>
        <v>53.705977963852867</v>
      </c>
      <c r="W26" s="48">
        <f>$Q26*L26</f>
        <v>52.651856896799096</v>
      </c>
      <c r="X26" s="48">
        <f>$Q26*M26</f>
        <v>52.131570920258412</v>
      </c>
      <c r="Y26" s="48">
        <f>$Q26*N26</f>
        <v>51.6167045893067</v>
      </c>
    </row>
    <row r="27" spans="1:25" x14ac:dyDescent="0.25">
      <c r="A27" s="20">
        <v>34</v>
      </c>
      <c r="B27" s="2">
        <v>19650</v>
      </c>
      <c r="E27" s="20">
        <f>SUMIF(B:B,F27,A:A)</f>
        <v>159.07712999999998</v>
      </c>
      <c r="F27" s="2">
        <v>21695</v>
      </c>
      <c r="G27" s="2">
        <f>IF(ISERROR(VLOOKUP($F27,'Pay scales'!$B$3:$AB$61,G$1,1)),0,VLOOKUP($F27,'Pay scales'!$B$3:$AB$61,G$1,1))</f>
        <v>21695</v>
      </c>
      <c r="H27" s="2">
        <f>IF(ISERROR(VLOOKUP($F27,'Pay scales'!$B$3:$AB$61,H$1,1)),0,VLOOKUP($F27,'Pay scales'!$B$3:$AB$61,H$1,1))</f>
        <v>21695</v>
      </c>
      <c r="I27" s="2">
        <f>IF(ISERROR(VLOOKUP($F27,'Pay scales'!$B$3:$AB$61,I$1,1)),0,VLOOKUP($F27,'Pay scales'!$B$3:$AB$61,I$1,1))</f>
        <v>21322</v>
      </c>
      <c r="J27" s="2">
        <f>IF(ISERROR(VLOOKUP($F27,'Pay scales'!$B$3:$AB$61,J$1,1)),0,VLOOKUP($F27,'Pay scales'!$B$3:$AB$61,J$1,1))</f>
        <v>20751</v>
      </c>
      <c r="K27" s="2">
        <f>IF(ISERROR(VLOOKUP($F27,'Pay scales'!$B$3:$AB$61,K$1,1)),0,VLOOKUP($F27,'Pay scales'!$B$3:$AB$61,K$1,1))</f>
        <v>19819</v>
      </c>
      <c r="L27" s="2">
        <f>IF(ISERROR(VLOOKUP($F27,'Pay scales'!$B$3:$AB$61,L$1,1)),0,VLOOKUP($F27,'Pay scales'!$B$3:$AB$61,L$1,1))</f>
        <v>19430</v>
      </c>
      <c r="M27" s="2">
        <f>IF(ISERROR(VLOOKUP($F27,'Pay scales'!$B$3:$AB$61,M$1,1)),0,VLOOKUP($F27,'Pay scales'!$B$3:$AB$61,M$1,1))</f>
        <v>19238</v>
      </c>
      <c r="N27" s="2">
        <f>IF(ISERROR(VLOOKUP($F27,'Pay scales'!$B$3:$AB$61,N$1,1)),0,VLOOKUP($F27,'Pay scales'!$B$3:$AB$61,N$1,1))</f>
        <v>19048</v>
      </c>
      <c r="P27" s="20">
        <f t="shared" si="2"/>
        <v>159.07712999999998</v>
      </c>
      <c r="Q27" s="47">
        <f>P27/P$140</f>
        <v>1.0924248174224268E-2</v>
      </c>
      <c r="R27" s="48">
        <f>$Q27*G27</f>
        <v>237.00156413979551</v>
      </c>
      <c r="S27" s="48">
        <f>$Q27*H27</f>
        <v>237.00156413979551</v>
      </c>
      <c r="T27" s="48">
        <f>$Q27*I27</f>
        <v>232.92681957080984</v>
      </c>
      <c r="U27" s="48">
        <f>$Q27*J27</f>
        <v>226.68907386332779</v>
      </c>
      <c r="V27" s="48">
        <f>$Q27*K27</f>
        <v>216.50767456495078</v>
      </c>
      <c r="W27" s="48">
        <f>$Q27*L27</f>
        <v>212.25814202517753</v>
      </c>
      <c r="X27" s="48">
        <f>$Q27*M27</f>
        <v>210.16068637572647</v>
      </c>
      <c r="Y27" s="48">
        <f>$Q27*N27</f>
        <v>208.08507922262385</v>
      </c>
    </row>
    <row r="28" spans="1:25" x14ac:dyDescent="0.25">
      <c r="A28" s="20">
        <v>17</v>
      </c>
      <c r="B28" s="2">
        <v>19650</v>
      </c>
      <c r="E28" s="20">
        <f>SUMIF(B:B,F28,A:A)</f>
        <v>32.31</v>
      </c>
      <c r="F28" s="2">
        <v>21748</v>
      </c>
      <c r="G28" s="2">
        <f>IF(ISERROR(VLOOKUP($F28,'Pay scales'!$B$3:$AB$61,G$1,1)),0,VLOOKUP($F28,'Pay scales'!$B$3:$AB$61,G$1,1))</f>
        <v>21695</v>
      </c>
      <c r="H28" s="2">
        <f>IF(ISERROR(VLOOKUP($F28,'Pay scales'!$B$3:$AB$61,H$1,1)),0,VLOOKUP($F28,'Pay scales'!$B$3:$AB$61,H$1,1))</f>
        <v>21695</v>
      </c>
      <c r="I28" s="2">
        <f>IF(ISERROR(VLOOKUP($F28,'Pay scales'!$B$3:$AB$61,I$1,1)),0,VLOOKUP($F28,'Pay scales'!$B$3:$AB$61,I$1,1))</f>
        <v>21322</v>
      </c>
      <c r="J28" s="2">
        <f>IF(ISERROR(VLOOKUP($F28,'Pay scales'!$B$3:$AB$61,J$1,1)),0,VLOOKUP($F28,'Pay scales'!$B$3:$AB$61,J$1,1))</f>
        <v>20751</v>
      </c>
      <c r="K28" s="2">
        <f>IF(ISERROR(VLOOKUP($F28,'Pay scales'!$B$3:$AB$61,K$1,1)),0,VLOOKUP($F28,'Pay scales'!$B$3:$AB$61,K$1,1))</f>
        <v>19819</v>
      </c>
      <c r="L28" s="2">
        <f>IF(ISERROR(VLOOKUP($F28,'Pay scales'!$B$3:$AB$61,L$1,1)),0,VLOOKUP($F28,'Pay scales'!$B$3:$AB$61,L$1,1))</f>
        <v>19430</v>
      </c>
      <c r="M28" s="2">
        <f>IF(ISERROR(VLOOKUP($F28,'Pay scales'!$B$3:$AB$61,M$1,1)),0,VLOOKUP($F28,'Pay scales'!$B$3:$AB$61,M$1,1))</f>
        <v>19238</v>
      </c>
      <c r="N28" s="2">
        <f>IF(ISERROR(VLOOKUP($F28,'Pay scales'!$B$3:$AB$61,N$1,1)),0,VLOOKUP($F28,'Pay scales'!$B$3:$AB$61,N$1,1))</f>
        <v>19048</v>
      </c>
      <c r="P28" s="20">
        <f t="shared" si="2"/>
        <v>32.31</v>
      </c>
      <c r="Q28" s="47">
        <f>P28/P$140</f>
        <v>2.2188133423653427E-3</v>
      </c>
      <c r="R28" s="48">
        <f>$Q28*G28</f>
        <v>48.137155462616107</v>
      </c>
      <c r="S28" s="48">
        <f>$Q28*H28</f>
        <v>48.137155462616107</v>
      </c>
      <c r="T28" s="48">
        <f>$Q28*I28</f>
        <v>47.309538085913836</v>
      </c>
      <c r="U28" s="48">
        <f>$Q28*J28</f>
        <v>46.042595667423228</v>
      </c>
      <c r="V28" s="48">
        <f>$Q28*K28</f>
        <v>43.97466163233873</v>
      </c>
      <c r="W28" s="48">
        <f>$Q28*L28</f>
        <v>43.111543242158611</v>
      </c>
      <c r="X28" s="48">
        <f>$Q28*M28</f>
        <v>42.685531080424461</v>
      </c>
      <c r="Y28" s="48">
        <f>$Q28*N28</f>
        <v>42.263956545375045</v>
      </c>
    </row>
    <row r="29" spans="1:25" x14ac:dyDescent="0.25">
      <c r="A29" s="50">
        <v>228.40205</v>
      </c>
      <c r="B29" s="51">
        <v>19650</v>
      </c>
      <c r="E29" s="20">
        <f>SUMIF(B:B,F29,A:A)</f>
        <v>1307.47586</v>
      </c>
      <c r="F29" s="2">
        <v>22129</v>
      </c>
      <c r="G29" s="2">
        <f>IF(ISERROR(VLOOKUP($F29,'Pay scales'!$B$3:$AB$61,G$1,1)),0,VLOOKUP($F29,'Pay scales'!$B$3:$AB$61,G$1,1))</f>
        <v>22129</v>
      </c>
      <c r="H29" s="2">
        <f>IF(ISERROR(VLOOKUP($F29,'Pay scales'!$B$3:$AB$61,H$1,1)),0,VLOOKUP($F29,'Pay scales'!$B$3:$AB$61,H$1,1))</f>
        <v>22129</v>
      </c>
      <c r="I29" s="2">
        <f>IF(ISERROR(VLOOKUP($F29,'Pay scales'!$B$3:$AB$61,I$1,1)),0,VLOOKUP($F29,'Pay scales'!$B$3:$AB$61,I$1,1))</f>
        <v>21748</v>
      </c>
      <c r="J29" s="2">
        <f>IF(ISERROR(VLOOKUP($F29,'Pay scales'!$B$3:$AB$61,J$1,1)),0,VLOOKUP($F29,'Pay scales'!$B$3:$AB$61,J$1,1))</f>
        <v>21166</v>
      </c>
      <c r="K29" s="2">
        <f>IF(ISERROR(VLOOKUP($F29,'Pay scales'!$B$3:$AB$61,K$1,1)),0,VLOOKUP($F29,'Pay scales'!$B$3:$AB$61,K$1,1))</f>
        <v>20541</v>
      </c>
      <c r="L29" s="2">
        <f>IF(ISERROR(VLOOKUP($F29,'Pay scales'!$B$3:$AB$61,L$1,1)),0,VLOOKUP($F29,'Pay scales'!$B$3:$AB$61,L$1,1))</f>
        <v>20138</v>
      </c>
      <c r="M29" s="2">
        <f>IF(ISERROR(VLOOKUP($F29,'Pay scales'!$B$3:$AB$61,M$1,1)),0,VLOOKUP($F29,'Pay scales'!$B$3:$AB$61,M$1,1))</f>
        <v>19939</v>
      </c>
      <c r="N29" s="2">
        <f>IF(ISERROR(VLOOKUP($F29,'Pay scales'!$B$3:$AB$61,N$1,1)),0,VLOOKUP($F29,'Pay scales'!$B$3:$AB$61,N$1,1))</f>
        <v>19742</v>
      </c>
      <c r="P29" s="20">
        <f t="shared" si="2"/>
        <v>1307.47586</v>
      </c>
      <c r="Q29" s="47">
        <f>P29/P$140</f>
        <v>8.9787832961578495E-2</v>
      </c>
      <c r="R29" s="48">
        <f>$Q29*G29</f>
        <v>1986.9149556067705</v>
      </c>
      <c r="S29" s="48">
        <f>$Q29*H29</f>
        <v>1986.9149556067705</v>
      </c>
      <c r="T29" s="48">
        <f>$Q29*I29</f>
        <v>1952.705791248409</v>
      </c>
      <c r="U29" s="48">
        <f>$Q29*J29</f>
        <v>1900.4492724647705</v>
      </c>
      <c r="V29" s="48">
        <f>$Q29*K29</f>
        <v>1844.3318768637839</v>
      </c>
      <c r="W29" s="48">
        <f>$Q29*L29</f>
        <v>1808.1473801802676</v>
      </c>
      <c r="X29" s="48">
        <f>$Q29*M29</f>
        <v>1790.2796014209137</v>
      </c>
      <c r="Y29" s="48">
        <f>$Q29*N29</f>
        <v>1772.5913983274827</v>
      </c>
    </row>
    <row r="30" spans="1:25" x14ac:dyDescent="0.25">
      <c r="A30" s="20">
        <v>59.85</v>
      </c>
      <c r="B30" s="2">
        <v>19698</v>
      </c>
      <c r="E30" s="20">
        <f>SUMIF(B:B,F30,A:A)</f>
        <v>5.31</v>
      </c>
      <c r="F30" s="2">
        <v>22183</v>
      </c>
      <c r="G30" s="2">
        <f>IF(ISERROR(VLOOKUP($F30,'Pay scales'!$B$3:$AB$61,G$1,1)),0,VLOOKUP($F30,'Pay scales'!$B$3:$AB$61,G$1,1))</f>
        <v>22129</v>
      </c>
      <c r="H30" s="2">
        <f>IF(ISERROR(VLOOKUP($F30,'Pay scales'!$B$3:$AB$61,H$1,1)),0,VLOOKUP($F30,'Pay scales'!$B$3:$AB$61,H$1,1))</f>
        <v>22129</v>
      </c>
      <c r="I30" s="2">
        <f>IF(ISERROR(VLOOKUP($F30,'Pay scales'!$B$3:$AB$61,I$1,1)),0,VLOOKUP($F30,'Pay scales'!$B$3:$AB$61,I$1,1))</f>
        <v>21748</v>
      </c>
      <c r="J30" s="2">
        <f>IF(ISERROR(VLOOKUP($F30,'Pay scales'!$B$3:$AB$61,J$1,1)),0,VLOOKUP($F30,'Pay scales'!$B$3:$AB$61,J$1,1))</f>
        <v>21166</v>
      </c>
      <c r="K30" s="2">
        <f>IF(ISERROR(VLOOKUP($F30,'Pay scales'!$B$3:$AB$61,K$1,1)),0,VLOOKUP($F30,'Pay scales'!$B$3:$AB$61,K$1,1))</f>
        <v>20541</v>
      </c>
      <c r="L30" s="2">
        <f>IF(ISERROR(VLOOKUP($F30,'Pay scales'!$B$3:$AB$61,L$1,1)),0,VLOOKUP($F30,'Pay scales'!$B$3:$AB$61,L$1,1))</f>
        <v>20138</v>
      </c>
      <c r="M30" s="2">
        <f>IF(ISERROR(VLOOKUP($F30,'Pay scales'!$B$3:$AB$61,M$1,1)),0,VLOOKUP($F30,'Pay scales'!$B$3:$AB$61,M$1,1))</f>
        <v>19939</v>
      </c>
      <c r="N30" s="2">
        <f>IF(ISERROR(VLOOKUP($F30,'Pay scales'!$B$3:$AB$61,N$1,1)),0,VLOOKUP($F30,'Pay scales'!$B$3:$AB$61,N$1,1))</f>
        <v>19742</v>
      </c>
      <c r="P30" s="20">
        <f t="shared" si="2"/>
        <v>5.31</v>
      </c>
      <c r="Q30" s="47">
        <f>P30/P$140</f>
        <v>3.6465177492912317E-4</v>
      </c>
      <c r="R30" s="48">
        <f>$Q30*G30</f>
        <v>8.0693791274065667</v>
      </c>
      <c r="S30" s="48">
        <f>$Q30*H30</f>
        <v>8.0693791274065667</v>
      </c>
      <c r="T30" s="48">
        <f>$Q30*I30</f>
        <v>7.9304468011585705</v>
      </c>
      <c r="U30" s="48">
        <f>$Q30*J30</f>
        <v>7.7182194681498206</v>
      </c>
      <c r="V30" s="48">
        <f>$Q30*K30</f>
        <v>7.4903121088191194</v>
      </c>
      <c r="W30" s="48">
        <f>$Q30*L30</f>
        <v>7.3433574435226827</v>
      </c>
      <c r="X30" s="48">
        <f>$Q30*M30</f>
        <v>7.270791740311787</v>
      </c>
      <c r="Y30" s="48">
        <f>$Q30*N30</f>
        <v>7.1989553406507492</v>
      </c>
    </row>
    <row r="31" spans="1:25" x14ac:dyDescent="0.25">
      <c r="A31" s="20">
        <v>10</v>
      </c>
      <c r="B31" s="2">
        <v>20043</v>
      </c>
      <c r="E31" s="20">
        <f>SUMIF(B:B,F31,A:A)</f>
        <v>1</v>
      </c>
      <c r="F31" s="2">
        <v>22416</v>
      </c>
      <c r="G31" s="2">
        <f>IF(ISERROR(VLOOKUP($F31,'Pay scales'!$B$3:$AB$61,G$1,1)),0,VLOOKUP($F31,'Pay scales'!$B$3:$AB$61,G$1,1))</f>
        <v>22129</v>
      </c>
      <c r="H31" s="2">
        <f>IF(ISERROR(VLOOKUP($F31,'Pay scales'!$B$3:$AB$61,H$1,1)),0,VLOOKUP($F31,'Pay scales'!$B$3:$AB$61,H$1,1))</f>
        <v>22129</v>
      </c>
      <c r="I31" s="2">
        <f>IF(ISERROR(VLOOKUP($F31,'Pay scales'!$B$3:$AB$61,I$1,1)),0,VLOOKUP($F31,'Pay scales'!$B$3:$AB$61,I$1,1))</f>
        <v>21748</v>
      </c>
      <c r="J31" s="2">
        <f>IF(ISERROR(VLOOKUP($F31,'Pay scales'!$B$3:$AB$61,J$1,1)),0,VLOOKUP($F31,'Pay scales'!$B$3:$AB$61,J$1,1))</f>
        <v>21166</v>
      </c>
      <c r="K31" s="2">
        <f>IF(ISERROR(VLOOKUP($F31,'Pay scales'!$B$3:$AB$61,K$1,1)),0,VLOOKUP($F31,'Pay scales'!$B$3:$AB$61,K$1,1))</f>
        <v>20541</v>
      </c>
      <c r="L31" s="2">
        <f>IF(ISERROR(VLOOKUP($F31,'Pay scales'!$B$3:$AB$61,L$1,1)),0,VLOOKUP($F31,'Pay scales'!$B$3:$AB$61,L$1,1))</f>
        <v>20138</v>
      </c>
      <c r="M31" s="2">
        <f>IF(ISERROR(VLOOKUP($F31,'Pay scales'!$B$3:$AB$61,M$1,1)),0,VLOOKUP($F31,'Pay scales'!$B$3:$AB$61,M$1,1))</f>
        <v>19939</v>
      </c>
      <c r="N31" s="2">
        <f>IF(ISERROR(VLOOKUP($F31,'Pay scales'!$B$3:$AB$61,N$1,1)),0,VLOOKUP($F31,'Pay scales'!$B$3:$AB$61,N$1,1))</f>
        <v>19742</v>
      </c>
      <c r="P31" s="20">
        <f t="shared" si="2"/>
        <v>1</v>
      </c>
      <c r="Q31" s="47">
        <f>P31/P$140</f>
        <v>6.8672650645785916E-5</v>
      </c>
      <c r="R31" s="48">
        <f>$Q31*G31</f>
        <v>1.5196570861405965</v>
      </c>
      <c r="S31" s="48">
        <f>$Q31*H31</f>
        <v>1.5196570861405965</v>
      </c>
      <c r="T31" s="48">
        <f>$Q31*I31</f>
        <v>1.4934928062445521</v>
      </c>
      <c r="U31" s="48">
        <f>$Q31*J31</f>
        <v>1.4535253235687047</v>
      </c>
      <c r="V31" s="48">
        <f>$Q31*K31</f>
        <v>1.4106049169150885</v>
      </c>
      <c r="W31" s="48">
        <f>$Q31*L31</f>
        <v>1.3829298387048368</v>
      </c>
      <c r="X31" s="48">
        <f>$Q31*M31</f>
        <v>1.3692639812263254</v>
      </c>
      <c r="Y31" s="48">
        <f>$Q31*N31</f>
        <v>1.3557354690491055</v>
      </c>
    </row>
    <row r="32" spans="1:25" x14ac:dyDescent="0.25">
      <c r="A32" s="20">
        <v>380</v>
      </c>
      <c r="B32" s="2">
        <v>20043</v>
      </c>
      <c r="E32" s="20">
        <f>SUMIF(B:B,F32,A:A)</f>
        <v>221.75298000000001</v>
      </c>
      <c r="F32" s="2">
        <v>22571</v>
      </c>
      <c r="G32" s="2">
        <f>IF(ISERROR(VLOOKUP($F32,'Pay scales'!$B$3:$AB$61,G$1,1)),0,VLOOKUP($F32,'Pay scales'!$B$3:$AB$61,G$1,1))</f>
        <v>22571</v>
      </c>
      <c r="H32" s="2">
        <f>IF(ISERROR(VLOOKUP($F32,'Pay scales'!$B$3:$AB$61,H$1,1)),0,VLOOKUP($F32,'Pay scales'!$B$3:$AB$61,H$1,1))</f>
        <v>22571</v>
      </c>
      <c r="I32" s="2">
        <f>IF(ISERROR(VLOOKUP($F32,'Pay scales'!$B$3:$AB$61,I$1,1)),0,VLOOKUP($F32,'Pay scales'!$B$3:$AB$61,I$1,1))</f>
        <v>22183</v>
      </c>
      <c r="J32" s="2">
        <f>IF(ISERROR(VLOOKUP($F32,'Pay scales'!$B$3:$AB$61,J$1,1)),0,VLOOKUP($F32,'Pay scales'!$B$3:$AB$61,J$1,1))</f>
        <v>21589</v>
      </c>
      <c r="K32" s="2">
        <f>IF(ISERROR(VLOOKUP($F32,'Pay scales'!$B$3:$AB$61,K$1,1)),0,VLOOKUP($F32,'Pay scales'!$B$3:$AB$61,K$1,1))</f>
        <v>21074</v>
      </c>
      <c r="L32" s="2">
        <f>IF(ISERROR(VLOOKUP($F32,'Pay scales'!$B$3:$AB$61,L$1,1)),0,VLOOKUP($F32,'Pay scales'!$B$3:$AB$61,L$1,1))</f>
        <v>20661</v>
      </c>
      <c r="M32" s="2">
        <f>IF(ISERROR(VLOOKUP($F32,'Pay scales'!$B$3:$AB$61,M$1,1)),0,VLOOKUP($F32,'Pay scales'!$B$3:$AB$61,M$1,1))</f>
        <v>20456</v>
      </c>
      <c r="N32" s="2">
        <f>IF(ISERROR(VLOOKUP($F32,'Pay scales'!$B$3:$AB$61,N$1,1)),0,VLOOKUP($F32,'Pay scales'!$B$3:$AB$61,N$1,1))</f>
        <v>20253</v>
      </c>
      <c r="P32" s="20">
        <f t="shared" si="2"/>
        <v>221.75298000000001</v>
      </c>
      <c r="Q32" s="47">
        <f>P32/P$140</f>
        <v>1.5228364925201951E-2</v>
      </c>
      <c r="R32" s="48">
        <f>$Q32*G32</f>
        <v>343.71942472673322</v>
      </c>
      <c r="S32" s="48">
        <f>$Q32*H32</f>
        <v>343.71942472673322</v>
      </c>
      <c r="T32" s="48">
        <f>$Q32*I32</f>
        <v>337.81081913575485</v>
      </c>
      <c r="U32" s="48">
        <f>$Q32*J32</f>
        <v>328.76517037018493</v>
      </c>
      <c r="V32" s="48">
        <f>$Q32*K32</f>
        <v>320.92256243370593</v>
      </c>
      <c r="W32" s="48">
        <f>$Q32*L32</f>
        <v>314.63324771959753</v>
      </c>
      <c r="X32" s="48">
        <f>$Q32*M32</f>
        <v>311.5114329099311</v>
      </c>
      <c r="Y32" s="48">
        <f>$Q32*N32</f>
        <v>308.42007483011514</v>
      </c>
    </row>
    <row r="33" spans="1:25" x14ac:dyDescent="0.25">
      <c r="A33" s="20">
        <v>74</v>
      </c>
      <c r="B33" s="2">
        <v>20043</v>
      </c>
      <c r="E33" s="20">
        <f>SUMIF(B:B,F33,A:A)</f>
        <v>37</v>
      </c>
      <c r="F33" s="2">
        <v>22599</v>
      </c>
      <c r="G33" s="2">
        <f>IF(ISERROR(VLOOKUP($F33,'Pay scales'!$B$3:$AB$61,G$1,1)),0,VLOOKUP($F33,'Pay scales'!$B$3:$AB$61,G$1,1))</f>
        <v>22571</v>
      </c>
      <c r="H33" s="2">
        <f>IF(ISERROR(VLOOKUP($F33,'Pay scales'!$B$3:$AB$61,H$1,1)),0,VLOOKUP($F33,'Pay scales'!$B$3:$AB$61,H$1,1))</f>
        <v>22571</v>
      </c>
      <c r="I33" s="2">
        <f>IF(ISERROR(VLOOKUP($F33,'Pay scales'!$B$3:$AB$61,I$1,1)),0,VLOOKUP($F33,'Pay scales'!$B$3:$AB$61,I$1,1))</f>
        <v>22183</v>
      </c>
      <c r="J33" s="2">
        <f>IF(ISERROR(VLOOKUP($F33,'Pay scales'!$B$3:$AB$61,J$1,1)),0,VLOOKUP($F33,'Pay scales'!$B$3:$AB$61,J$1,1))</f>
        <v>21589</v>
      </c>
      <c r="K33" s="2">
        <f>IF(ISERROR(VLOOKUP($F33,'Pay scales'!$B$3:$AB$61,K$1,1)),0,VLOOKUP($F33,'Pay scales'!$B$3:$AB$61,K$1,1))</f>
        <v>21074</v>
      </c>
      <c r="L33" s="2">
        <f>IF(ISERROR(VLOOKUP($F33,'Pay scales'!$B$3:$AB$61,L$1,1)),0,VLOOKUP($F33,'Pay scales'!$B$3:$AB$61,L$1,1))</f>
        <v>20661</v>
      </c>
      <c r="M33" s="2">
        <f>IF(ISERROR(VLOOKUP($F33,'Pay scales'!$B$3:$AB$61,M$1,1)),0,VLOOKUP($F33,'Pay scales'!$B$3:$AB$61,M$1,1))</f>
        <v>20456</v>
      </c>
      <c r="N33" s="2">
        <f>IF(ISERROR(VLOOKUP($F33,'Pay scales'!$B$3:$AB$61,N$1,1)),0,VLOOKUP($F33,'Pay scales'!$B$3:$AB$61,N$1,1))</f>
        <v>20253</v>
      </c>
      <c r="P33" s="20">
        <f t="shared" si="2"/>
        <v>37</v>
      </c>
      <c r="Q33" s="47">
        <f>P33/P$140</f>
        <v>2.5408880738940786E-3</v>
      </c>
      <c r="R33" s="48">
        <f>$Q33*G33</f>
        <v>57.35038471586325</v>
      </c>
      <c r="S33" s="48">
        <f>$Q33*H33</f>
        <v>57.35038471586325</v>
      </c>
      <c r="T33" s="48">
        <f>$Q33*I33</f>
        <v>56.364520143192344</v>
      </c>
      <c r="U33" s="48">
        <f>$Q33*J33</f>
        <v>54.855232627299266</v>
      </c>
      <c r="V33" s="48">
        <f>$Q33*K33</f>
        <v>53.546675269243813</v>
      </c>
      <c r="W33" s="48">
        <f>$Q33*L33</f>
        <v>52.497288494725559</v>
      </c>
      <c r="X33" s="48">
        <f>$Q33*M33</f>
        <v>51.976406439577275</v>
      </c>
      <c r="Y33" s="48">
        <f>$Q33*N33</f>
        <v>51.460606160576774</v>
      </c>
    </row>
    <row r="34" spans="1:25" x14ac:dyDescent="0.25">
      <c r="A34" s="50">
        <v>1425.02664</v>
      </c>
      <c r="B34" s="51">
        <v>20043</v>
      </c>
      <c r="E34" s="20">
        <f>SUMIF(B:B,F34,A:A)</f>
        <v>28.29</v>
      </c>
      <c r="F34" s="2">
        <v>22627</v>
      </c>
      <c r="G34" s="2">
        <f>IF(ISERROR(VLOOKUP($F34,'Pay scales'!$B$3:$AB$61,G$1,1)),0,VLOOKUP($F34,'Pay scales'!$B$3:$AB$61,G$1,1))</f>
        <v>22571</v>
      </c>
      <c r="H34" s="2">
        <f>IF(ISERROR(VLOOKUP($F34,'Pay scales'!$B$3:$AB$61,H$1,1)),0,VLOOKUP($F34,'Pay scales'!$B$3:$AB$61,H$1,1))</f>
        <v>22571</v>
      </c>
      <c r="I34" s="2">
        <f>IF(ISERROR(VLOOKUP($F34,'Pay scales'!$B$3:$AB$61,I$1,1)),0,VLOOKUP($F34,'Pay scales'!$B$3:$AB$61,I$1,1))</f>
        <v>22183</v>
      </c>
      <c r="J34" s="2">
        <f>IF(ISERROR(VLOOKUP($F34,'Pay scales'!$B$3:$AB$61,J$1,1)),0,VLOOKUP($F34,'Pay scales'!$B$3:$AB$61,J$1,1))</f>
        <v>21589</v>
      </c>
      <c r="K34" s="2">
        <f>IF(ISERROR(VLOOKUP($F34,'Pay scales'!$B$3:$AB$61,K$1,1)),0,VLOOKUP($F34,'Pay scales'!$B$3:$AB$61,K$1,1))</f>
        <v>21074</v>
      </c>
      <c r="L34" s="2">
        <f>IF(ISERROR(VLOOKUP($F34,'Pay scales'!$B$3:$AB$61,L$1,1)),0,VLOOKUP($F34,'Pay scales'!$B$3:$AB$61,L$1,1))</f>
        <v>20661</v>
      </c>
      <c r="M34" s="2">
        <f>IF(ISERROR(VLOOKUP($F34,'Pay scales'!$B$3:$AB$61,M$1,1)),0,VLOOKUP($F34,'Pay scales'!$B$3:$AB$61,M$1,1))</f>
        <v>20456</v>
      </c>
      <c r="N34" s="2">
        <f>IF(ISERROR(VLOOKUP($F34,'Pay scales'!$B$3:$AB$61,N$1,1)),0,VLOOKUP($F34,'Pay scales'!$B$3:$AB$61,N$1,1))</f>
        <v>20253</v>
      </c>
      <c r="P34" s="20">
        <f t="shared" si="2"/>
        <v>28.29</v>
      </c>
      <c r="Q34" s="47">
        <f>P34/P$140</f>
        <v>1.9427492867692834E-3</v>
      </c>
      <c r="R34" s="48">
        <f>$Q34*G34</f>
        <v>43.849794151669492</v>
      </c>
      <c r="S34" s="48">
        <f>$Q34*H34</f>
        <v>43.849794151669492</v>
      </c>
      <c r="T34" s="48">
        <f>$Q34*I34</f>
        <v>43.096007428403013</v>
      </c>
      <c r="U34" s="48">
        <f>$Q34*J34</f>
        <v>41.94201435206206</v>
      </c>
      <c r="V34" s="48">
        <f>$Q34*K34</f>
        <v>40.94149846937588</v>
      </c>
      <c r="W34" s="48">
        <f>$Q34*L34</f>
        <v>40.139143013940163</v>
      </c>
      <c r="X34" s="48">
        <f>$Q34*M34</f>
        <v>39.740879410152459</v>
      </c>
      <c r="Y34" s="48">
        <f>$Q34*N34</f>
        <v>39.346501304938293</v>
      </c>
    </row>
    <row r="35" spans="1:25" x14ac:dyDescent="0.25">
      <c r="A35" s="20">
        <v>430.84</v>
      </c>
      <c r="B35" s="2">
        <v>20092</v>
      </c>
      <c r="E35" s="20">
        <f>SUMIF(B:B,F35,A:A)</f>
        <v>19</v>
      </c>
      <c r="F35" s="2">
        <v>23004</v>
      </c>
      <c r="G35" s="2">
        <f>IF(ISERROR(VLOOKUP($F35,'Pay scales'!$B$3:$AB$61,G$1,1)),0,VLOOKUP($F35,'Pay scales'!$B$3:$AB$61,G$1,1))</f>
        <v>22571</v>
      </c>
      <c r="H35" s="2">
        <f>IF(ISERROR(VLOOKUP($F35,'Pay scales'!$B$3:$AB$61,H$1,1)),0,VLOOKUP($F35,'Pay scales'!$B$3:$AB$61,H$1,1))</f>
        <v>22571</v>
      </c>
      <c r="I35" s="2">
        <f>IF(ISERROR(VLOOKUP($F35,'Pay scales'!$B$3:$AB$61,I$1,1)),0,VLOOKUP($F35,'Pay scales'!$B$3:$AB$61,I$1,1))</f>
        <v>22183</v>
      </c>
      <c r="J35" s="2">
        <f>IF(ISERROR(VLOOKUP($F35,'Pay scales'!$B$3:$AB$61,J$1,1)),0,VLOOKUP($F35,'Pay scales'!$B$3:$AB$61,J$1,1))</f>
        <v>21589</v>
      </c>
      <c r="K35" s="2">
        <f>IF(ISERROR(VLOOKUP($F35,'Pay scales'!$B$3:$AB$61,K$1,1)),0,VLOOKUP($F35,'Pay scales'!$B$3:$AB$61,K$1,1))</f>
        <v>21074</v>
      </c>
      <c r="L35" s="2">
        <f>IF(ISERROR(VLOOKUP($F35,'Pay scales'!$B$3:$AB$61,L$1,1)),0,VLOOKUP($F35,'Pay scales'!$B$3:$AB$61,L$1,1))</f>
        <v>20661</v>
      </c>
      <c r="M35" s="2">
        <f>IF(ISERROR(VLOOKUP($F35,'Pay scales'!$B$3:$AB$61,M$1,1)),0,VLOOKUP($F35,'Pay scales'!$B$3:$AB$61,M$1,1))</f>
        <v>20456</v>
      </c>
      <c r="N35" s="2">
        <f>IF(ISERROR(VLOOKUP($F35,'Pay scales'!$B$3:$AB$61,N$1,1)),0,VLOOKUP($F35,'Pay scales'!$B$3:$AB$61,N$1,1))</f>
        <v>20253</v>
      </c>
      <c r="P35" s="20">
        <f t="shared" si="2"/>
        <v>19</v>
      </c>
      <c r="Q35" s="47">
        <f>P35/P$140</f>
        <v>1.3047803622699323E-3</v>
      </c>
      <c r="R35" s="48">
        <f>$Q35*G35</f>
        <v>29.450197556794642</v>
      </c>
      <c r="S35" s="48">
        <f>$Q35*H35</f>
        <v>29.450197556794642</v>
      </c>
      <c r="T35" s="48">
        <f>$Q35*I35</f>
        <v>28.943942776233907</v>
      </c>
      <c r="U35" s="48">
        <f>$Q35*J35</f>
        <v>28.16890324104557</v>
      </c>
      <c r="V35" s="48">
        <f>$Q35*K35</f>
        <v>27.496941354476554</v>
      </c>
      <c r="W35" s="48">
        <f>$Q35*L35</f>
        <v>26.958067064859073</v>
      </c>
      <c r="X35" s="48">
        <f>$Q35*M35</f>
        <v>26.690587090593734</v>
      </c>
      <c r="Y35" s="48">
        <f>$Q35*N35</f>
        <v>26.425716677052939</v>
      </c>
    </row>
    <row r="36" spans="1:25" x14ac:dyDescent="0.25">
      <c r="A36" s="20">
        <v>3.06</v>
      </c>
      <c r="B36" s="2">
        <v>20444</v>
      </c>
      <c r="E36" s="20">
        <f>SUMIF(B:B,F36,A:A)</f>
        <v>588.29999999999995</v>
      </c>
      <c r="F36" s="2">
        <v>23080</v>
      </c>
      <c r="G36" s="2">
        <f>IF(ISERROR(VLOOKUP($F36,'Pay scales'!$B$3:$AB$61,G$1,1)),0,VLOOKUP($F36,'Pay scales'!$B$3:$AB$61,G$1,1))</f>
        <v>23023</v>
      </c>
      <c r="H36" s="2">
        <f>IF(ISERROR(VLOOKUP($F36,'Pay scales'!$B$3:$AB$61,H$1,1)),0,VLOOKUP($F36,'Pay scales'!$B$3:$AB$61,H$1,1))</f>
        <v>23023</v>
      </c>
      <c r="I36" s="2">
        <f>IF(ISERROR(VLOOKUP($F36,'Pay scales'!$B$3:$AB$61,I$1,1)),0,VLOOKUP($F36,'Pay scales'!$B$3:$AB$61,I$1,1))</f>
        <v>22627</v>
      </c>
      <c r="J36" s="2">
        <f>IF(ISERROR(VLOOKUP($F36,'Pay scales'!$B$3:$AB$61,J$1,1)),0,VLOOKUP($F36,'Pay scales'!$B$3:$AB$61,J$1,1))</f>
        <v>22021</v>
      </c>
      <c r="K36" s="2">
        <f>IF(ISERROR(VLOOKUP($F36,'Pay scales'!$B$3:$AB$61,K$1,1)),0,VLOOKUP($F36,'Pay scales'!$B$3:$AB$61,K$1,1))</f>
        <v>21074</v>
      </c>
      <c r="L36" s="2">
        <f>IF(ISERROR(VLOOKUP($F36,'Pay scales'!$B$3:$AB$61,L$1,1)),0,VLOOKUP($F36,'Pay scales'!$B$3:$AB$61,L$1,1))</f>
        <v>20661</v>
      </c>
      <c r="M36" s="2">
        <f>IF(ISERROR(VLOOKUP($F36,'Pay scales'!$B$3:$AB$61,M$1,1)),0,VLOOKUP($F36,'Pay scales'!$B$3:$AB$61,M$1,1))</f>
        <v>20456</v>
      </c>
      <c r="N36" s="2">
        <f>IF(ISERROR(VLOOKUP($F36,'Pay scales'!$B$3:$AB$61,N$1,1)),0,VLOOKUP($F36,'Pay scales'!$B$3:$AB$61,N$1,1))</f>
        <v>20253</v>
      </c>
      <c r="P36" s="20">
        <f t="shared" si="2"/>
        <v>588.29999999999995</v>
      </c>
      <c r="Q36" s="47">
        <f>P36/P$140</f>
        <v>4.0400120374915846E-2</v>
      </c>
      <c r="R36" s="48">
        <f>$Q36*G36</f>
        <v>930.13197139168756</v>
      </c>
      <c r="S36" s="48">
        <f>$Q36*H36</f>
        <v>930.13197139168756</v>
      </c>
      <c r="T36" s="48">
        <f>$Q36*I36</f>
        <v>914.13352372322083</v>
      </c>
      <c r="U36" s="48">
        <f>$Q36*J36</f>
        <v>889.65105077602186</v>
      </c>
      <c r="V36" s="48">
        <f>$Q36*K36</f>
        <v>851.39213678097656</v>
      </c>
      <c r="W36" s="48">
        <f>$Q36*L36</f>
        <v>834.70688706613635</v>
      </c>
      <c r="X36" s="48">
        <f>$Q36*M36</f>
        <v>826.42486238927859</v>
      </c>
      <c r="Y36" s="48">
        <f>$Q36*N36</f>
        <v>818.22363795317062</v>
      </c>
    </row>
    <row r="37" spans="1:25" x14ac:dyDescent="0.25">
      <c r="A37" s="20">
        <v>12</v>
      </c>
      <c r="B37" s="2">
        <v>20444</v>
      </c>
      <c r="E37" s="20">
        <f>SUMIF(B:B,F37,A:A)</f>
        <v>132</v>
      </c>
      <c r="F37" s="2">
        <v>23421</v>
      </c>
      <c r="G37" s="2">
        <f>IF(ISERROR(VLOOKUP($F37,'Pay scales'!$B$3:$AB$61,G$1,1)),0,VLOOKUP($F37,'Pay scales'!$B$3:$AB$61,G$1,1))</f>
        <v>23023</v>
      </c>
      <c r="H37" s="2">
        <f>IF(ISERROR(VLOOKUP($F37,'Pay scales'!$B$3:$AB$61,H$1,1)),0,VLOOKUP($F37,'Pay scales'!$B$3:$AB$61,H$1,1))</f>
        <v>23023</v>
      </c>
      <c r="I37" s="2">
        <f>IF(ISERROR(VLOOKUP($F37,'Pay scales'!$B$3:$AB$61,I$1,1)),0,VLOOKUP($F37,'Pay scales'!$B$3:$AB$61,I$1,1))</f>
        <v>22627</v>
      </c>
      <c r="J37" s="2">
        <f>IF(ISERROR(VLOOKUP($F37,'Pay scales'!$B$3:$AB$61,J$1,1)),0,VLOOKUP($F37,'Pay scales'!$B$3:$AB$61,J$1,1))</f>
        <v>22021</v>
      </c>
      <c r="K37" s="2">
        <f>IF(ISERROR(VLOOKUP($F37,'Pay scales'!$B$3:$AB$61,K$1,1)),0,VLOOKUP($F37,'Pay scales'!$B$3:$AB$61,K$1,1))</f>
        <v>21074</v>
      </c>
      <c r="L37" s="2">
        <f>IF(ISERROR(VLOOKUP($F37,'Pay scales'!$B$3:$AB$61,L$1,1)),0,VLOOKUP($F37,'Pay scales'!$B$3:$AB$61,L$1,1))</f>
        <v>20661</v>
      </c>
      <c r="M37" s="2">
        <f>IF(ISERROR(VLOOKUP($F37,'Pay scales'!$B$3:$AB$61,M$1,1)),0,VLOOKUP($F37,'Pay scales'!$B$3:$AB$61,M$1,1))</f>
        <v>20456</v>
      </c>
      <c r="N37" s="2">
        <f>IF(ISERROR(VLOOKUP($F37,'Pay scales'!$B$3:$AB$61,N$1,1)),0,VLOOKUP($F37,'Pay scales'!$B$3:$AB$61,N$1,1))</f>
        <v>20253</v>
      </c>
      <c r="P37" s="20">
        <f t="shared" si="2"/>
        <v>132</v>
      </c>
      <c r="Q37" s="47">
        <f>P37/P$140</f>
        <v>9.0647898852437396E-3</v>
      </c>
      <c r="R37" s="48">
        <f>$Q37*G37</f>
        <v>208.69865752796662</v>
      </c>
      <c r="S37" s="48">
        <f>$Q37*H37</f>
        <v>208.69865752796662</v>
      </c>
      <c r="T37" s="48">
        <f>$Q37*I37</f>
        <v>205.10900073341008</v>
      </c>
      <c r="U37" s="48">
        <f>$Q37*J37</f>
        <v>199.6157380629524</v>
      </c>
      <c r="V37" s="48">
        <f>$Q37*K37</f>
        <v>191.03138204162656</v>
      </c>
      <c r="W37" s="48">
        <f>$Q37*L37</f>
        <v>187.28762381902089</v>
      </c>
      <c r="X37" s="48">
        <f>$Q37*M37</f>
        <v>185.42934189254595</v>
      </c>
      <c r="Y37" s="48">
        <f>$Q37*N37</f>
        <v>183.58918954584146</v>
      </c>
    </row>
    <row r="38" spans="1:25" x14ac:dyDescent="0.25">
      <c r="A38" s="20">
        <v>3</v>
      </c>
      <c r="B38" s="2">
        <v>20444</v>
      </c>
      <c r="E38" s="20">
        <f>SUMIF(B:B,F38,A:A)</f>
        <v>247.21550999999999</v>
      </c>
      <c r="F38" s="2">
        <v>23484</v>
      </c>
      <c r="G38" s="2">
        <f>IF(ISERROR(VLOOKUP($F38,'Pay scales'!$B$3:$AB$61,G$1,1)),0,VLOOKUP($F38,'Pay scales'!$B$3:$AB$61,G$1,1))</f>
        <v>23484</v>
      </c>
      <c r="H38" s="2">
        <f>IF(ISERROR(VLOOKUP($F38,'Pay scales'!$B$3:$AB$61,H$1,1)),0,VLOOKUP($F38,'Pay scales'!$B$3:$AB$61,H$1,1))</f>
        <v>23484</v>
      </c>
      <c r="I38" s="2">
        <f>IF(ISERROR(VLOOKUP($F38,'Pay scales'!$B$3:$AB$61,I$1,1)),0,VLOOKUP($F38,'Pay scales'!$B$3:$AB$61,I$1,1))</f>
        <v>23080</v>
      </c>
      <c r="J38" s="2">
        <f>IF(ISERROR(VLOOKUP($F38,'Pay scales'!$B$3:$AB$61,J$1,1)),0,VLOOKUP($F38,'Pay scales'!$B$3:$AB$61,J$1,1))</f>
        <v>22462</v>
      </c>
      <c r="K38" s="2">
        <f>IF(ISERROR(VLOOKUP($F38,'Pay scales'!$B$3:$AB$61,K$1,1)),0,VLOOKUP($F38,'Pay scales'!$B$3:$AB$61,K$1,1))</f>
        <v>21693</v>
      </c>
      <c r="L38" s="2">
        <f>IF(ISERROR(VLOOKUP($F38,'Pay scales'!$B$3:$AB$61,L$1,1)),0,VLOOKUP($F38,'Pay scales'!$B$3:$AB$61,L$1,1))</f>
        <v>21268</v>
      </c>
      <c r="M38" s="2">
        <f>IF(ISERROR(VLOOKUP($F38,'Pay scales'!$B$3:$AB$61,M$1,1)),0,VLOOKUP($F38,'Pay scales'!$B$3:$AB$61,M$1,1))</f>
        <v>21057</v>
      </c>
      <c r="N38" s="2">
        <f>IF(ISERROR(VLOOKUP($F38,'Pay scales'!$B$3:$AB$61,N$1,1)),0,VLOOKUP($F38,'Pay scales'!$B$3:$AB$61,N$1,1))</f>
        <v>20849</v>
      </c>
      <c r="P38" s="20">
        <f t="shared" si="2"/>
        <v>247.21550999999999</v>
      </c>
      <c r="Q38" s="47">
        <f>P38/P$140</f>
        <v>1.6976944352449792E-2</v>
      </c>
      <c r="R38" s="48">
        <f>$Q38*G38</f>
        <v>398.68656117293091</v>
      </c>
      <c r="S38" s="48">
        <f>$Q38*H38</f>
        <v>398.68656117293091</v>
      </c>
      <c r="T38" s="48">
        <f>$Q38*I38</f>
        <v>391.82787565454123</v>
      </c>
      <c r="U38" s="48">
        <f>$Q38*J38</f>
        <v>381.33612404472723</v>
      </c>
      <c r="V38" s="48">
        <f>$Q38*K38</f>
        <v>368.28085383769337</v>
      </c>
      <c r="W38" s="48">
        <f>$Q38*L38</f>
        <v>361.06565248790218</v>
      </c>
      <c r="X38" s="48">
        <f>$Q38*M38</f>
        <v>357.48351722953527</v>
      </c>
      <c r="Y38" s="48">
        <f>$Q38*N38</f>
        <v>353.9523128042257</v>
      </c>
    </row>
    <row r="39" spans="1:25" x14ac:dyDescent="0.25">
      <c r="A39" s="50">
        <v>285.1814</v>
      </c>
      <c r="B39" s="51">
        <v>20444</v>
      </c>
      <c r="E39" s="20">
        <f>SUMIF(B:B,F39,A:A)</f>
        <v>20.11</v>
      </c>
      <c r="F39" s="2">
        <v>23541</v>
      </c>
      <c r="G39" s="2">
        <f>IF(ISERROR(VLOOKUP($F39,'Pay scales'!$B$3:$AB$61,G$1,1)),0,VLOOKUP($F39,'Pay scales'!$B$3:$AB$61,G$1,1))</f>
        <v>23484</v>
      </c>
      <c r="H39" s="2">
        <f>IF(ISERROR(VLOOKUP($F39,'Pay scales'!$B$3:$AB$61,H$1,1)),0,VLOOKUP($F39,'Pay scales'!$B$3:$AB$61,H$1,1))</f>
        <v>23484</v>
      </c>
      <c r="I39" s="2">
        <f>IF(ISERROR(VLOOKUP($F39,'Pay scales'!$B$3:$AB$61,I$1,1)),0,VLOOKUP($F39,'Pay scales'!$B$3:$AB$61,I$1,1))</f>
        <v>23080</v>
      </c>
      <c r="J39" s="2">
        <f>IF(ISERROR(VLOOKUP($F39,'Pay scales'!$B$3:$AB$61,J$1,1)),0,VLOOKUP($F39,'Pay scales'!$B$3:$AB$61,J$1,1))</f>
        <v>22462</v>
      </c>
      <c r="K39" s="2">
        <f>IF(ISERROR(VLOOKUP($F39,'Pay scales'!$B$3:$AB$61,K$1,1)),0,VLOOKUP($F39,'Pay scales'!$B$3:$AB$61,K$1,1))</f>
        <v>21693</v>
      </c>
      <c r="L39" s="2">
        <f>IF(ISERROR(VLOOKUP($F39,'Pay scales'!$B$3:$AB$61,L$1,1)),0,VLOOKUP($F39,'Pay scales'!$B$3:$AB$61,L$1,1))</f>
        <v>21268</v>
      </c>
      <c r="M39" s="2">
        <f>IF(ISERROR(VLOOKUP($F39,'Pay scales'!$B$3:$AB$61,M$1,1)),0,VLOOKUP($F39,'Pay scales'!$B$3:$AB$61,M$1,1))</f>
        <v>21057</v>
      </c>
      <c r="N39" s="2">
        <f>IF(ISERROR(VLOOKUP($F39,'Pay scales'!$B$3:$AB$61,N$1,1)),0,VLOOKUP($F39,'Pay scales'!$B$3:$AB$61,N$1,1))</f>
        <v>20849</v>
      </c>
      <c r="P39" s="20">
        <f t="shared" si="2"/>
        <v>20.11</v>
      </c>
      <c r="Q39" s="47">
        <f>P39/P$140</f>
        <v>1.3810070044867546E-3</v>
      </c>
      <c r="R39" s="48">
        <f>$Q39*G39</f>
        <v>32.431568493366946</v>
      </c>
      <c r="S39" s="48">
        <f>$Q39*H39</f>
        <v>32.431568493366946</v>
      </c>
      <c r="T39" s="48">
        <f>$Q39*I39</f>
        <v>31.873641663554295</v>
      </c>
      <c r="U39" s="48">
        <f>$Q39*J39</f>
        <v>31.020179334781481</v>
      </c>
      <c r="V39" s="48">
        <f>$Q39*K39</f>
        <v>29.958184948331166</v>
      </c>
      <c r="W39" s="48">
        <f>$Q39*L39</f>
        <v>29.371256971424295</v>
      </c>
      <c r="X39" s="48">
        <f>$Q39*M39</f>
        <v>29.07986449347759</v>
      </c>
      <c r="Y39" s="48">
        <f>$Q39*N39</f>
        <v>28.792615036544348</v>
      </c>
    </row>
    <row r="40" spans="1:25" x14ac:dyDescent="0.25">
      <c r="A40" s="20">
        <v>63.19</v>
      </c>
      <c r="B40" s="2">
        <v>20493</v>
      </c>
      <c r="E40" s="20">
        <f>SUMIF(B:B,F40,A:A)</f>
        <v>209</v>
      </c>
      <c r="F40" s="2">
        <v>23838</v>
      </c>
      <c r="G40" s="2">
        <f>IF(ISERROR(VLOOKUP($F40,'Pay scales'!$B$3:$AB$61,G$1,1)),0,VLOOKUP($F40,'Pay scales'!$B$3:$AB$61,G$1,1))</f>
        <v>23484</v>
      </c>
      <c r="H40" s="2">
        <f>IF(ISERROR(VLOOKUP($F40,'Pay scales'!$B$3:$AB$61,H$1,1)),0,VLOOKUP($F40,'Pay scales'!$B$3:$AB$61,H$1,1))</f>
        <v>23484</v>
      </c>
      <c r="I40" s="2">
        <f>IF(ISERROR(VLOOKUP($F40,'Pay scales'!$B$3:$AB$61,I$1,1)),0,VLOOKUP($F40,'Pay scales'!$B$3:$AB$61,I$1,1))</f>
        <v>23080</v>
      </c>
      <c r="J40" s="2">
        <f>IF(ISERROR(VLOOKUP($F40,'Pay scales'!$B$3:$AB$61,J$1,1)),0,VLOOKUP($F40,'Pay scales'!$B$3:$AB$61,J$1,1))</f>
        <v>22462</v>
      </c>
      <c r="K40" s="2">
        <f>IF(ISERROR(VLOOKUP($F40,'Pay scales'!$B$3:$AB$61,K$1,1)),0,VLOOKUP($F40,'Pay scales'!$B$3:$AB$61,K$1,1))</f>
        <v>21693</v>
      </c>
      <c r="L40" s="2">
        <f>IF(ISERROR(VLOOKUP($F40,'Pay scales'!$B$3:$AB$61,L$1,1)),0,VLOOKUP($F40,'Pay scales'!$B$3:$AB$61,L$1,1))</f>
        <v>21268</v>
      </c>
      <c r="M40" s="2">
        <f>IF(ISERROR(VLOOKUP($F40,'Pay scales'!$B$3:$AB$61,M$1,1)),0,VLOOKUP($F40,'Pay scales'!$B$3:$AB$61,M$1,1))</f>
        <v>21057</v>
      </c>
      <c r="N40" s="2">
        <f>IF(ISERROR(VLOOKUP($F40,'Pay scales'!$B$3:$AB$61,N$1,1)),0,VLOOKUP($F40,'Pay scales'!$B$3:$AB$61,N$1,1))</f>
        <v>20849</v>
      </c>
      <c r="P40" s="20">
        <f t="shared" si="2"/>
        <v>209</v>
      </c>
      <c r="Q40" s="47">
        <f>P40/P$140</f>
        <v>1.4352583984969256E-2</v>
      </c>
      <c r="R40" s="48">
        <f>$Q40*G40</f>
        <v>337.056082303018</v>
      </c>
      <c r="S40" s="48">
        <f>$Q40*H40</f>
        <v>337.056082303018</v>
      </c>
      <c r="T40" s="48">
        <f>$Q40*I40</f>
        <v>331.2576383730904</v>
      </c>
      <c r="U40" s="48">
        <f>$Q40*J40</f>
        <v>322.38774147037941</v>
      </c>
      <c r="V40" s="48">
        <f>$Q40*K40</f>
        <v>311.35060438593808</v>
      </c>
      <c r="W40" s="48">
        <f>$Q40*L40</f>
        <v>305.25075619232615</v>
      </c>
      <c r="X40" s="48">
        <f>$Q40*M40</f>
        <v>302.22236097149761</v>
      </c>
      <c r="Y40" s="48">
        <f>$Q40*N40</f>
        <v>299.23702350262403</v>
      </c>
    </row>
    <row r="41" spans="1:25" x14ac:dyDescent="0.25">
      <c r="A41" s="20">
        <v>92.74</v>
      </c>
      <c r="B41" s="2">
        <v>20852</v>
      </c>
      <c r="E41" s="20">
        <f>SUMIF(B:B,F41,A:A)</f>
        <v>153.61936</v>
      </c>
      <c r="F41" s="2">
        <v>23953</v>
      </c>
      <c r="G41" s="2">
        <f>IF(ISERROR(VLOOKUP($F41,'Pay scales'!$B$3:$AB$61,G$1,1)),0,VLOOKUP($F41,'Pay scales'!$B$3:$AB$61,G$1,1))</f>
        <v>23953</v>
      </c>
      <c r="H41" s="2">
        <f>IF(ISERROR(VLOOKUP($F41,'Pay scales'!$B$3:$AB$61,H$1,1)),0,VLOOKUP($F41,'Pay scales'!$B$3:$AB$61,H$1,1))</f>
        <v>23953</v>
      </c>
      <c r="I41" s="2">
        <f>IF(ISERROR(VLOOKUP($F41,'Pay scales'!$B$3:$AB$61,I$1,1)),0,VLOOKUP($F41,'Pay scales'!$B$3:$AB$61,I$1,1))</f>
        <v>23541</v>
      </c>
      <c r="J41" s="2">
        <f>IF(ISERROR(VLOOKUP($F41,'Pay scales'!$B$3:$AB$61,J$1,1)),0,VLOOKUP($F41,'Pay scales'!$B$3:$AB$61,J$1,1))</f>
        <v>22911</v>
      </c>
      <c r="K41" s="2">
        <f>IF(ISERROR(VLOOKUP($F41,'Pay scales'!$B$3:$AB$61,K$1,1)),0,VLOOKUP($F41,'Pay scales'!$B$3:$AB$61,K$1,1))</f>
        <v>22401</v>
      </c>
      <c r="L41" s="2">
        <f>IF(ISERROR(VLOOKUP($F41,'Pay scales'!$B$3:$AB$61,L$1,1)),0,VLOOKUP($F41,'Pay scales'!$B$3:$AB$61,L$1,1))</f>
        <v>21962</v>
      </c>
      <c r="M41" s="2">
        <f>IF(ISERROR(VLOOKUP($F41,'Pay scales'!$B$3:$AB$61,M$1,1)),0,VLOOKUP($F41,'Pay scales'!$B$3:$AB$61,M$1,1))</f>
        <v>21745</v>
      </c>
      <c r="N41" s="2">
        <f>IF(ISERROR(VLOOKUP($F41,'Pay scales'!$B$3:$AB$61,N$1,1)),0,VLOOKUP($F41,'Pay scales'!$B$3:$AB$61,N$1,1))</f>
        <v>21530</v>
      </c>
      <c r="P41" s="20">
        <f t="shared" si="2"/>
        <v>153.61936</v>
      </c>
      <c r="Q41" s="47">
        <f>P41/P$140</f>
        <v>1.0549448641709218E-2</v>
      </c>
      <c r="R41" s="48">
        <f>$Q41*G41</f>
        <v>252.6909433148609</v>
      </c>
      <c r="S41" s="48">
        <f>$Q41*H41</f>
        <v>252.6909433148609</v>
      </c>
      <c r="T41" s="48">
        <f>$Q41*I41</f>
        <v>248.34457047447671</v>
      </c>
      <c r="U41" s="48">
        <f>$Q41*J41</f>
        <v>241.6984178301999</v>
      </c>
      <c r="V41" s="48">
        <f>$Q41*K41</f>
        <v>236.31819902292818</v>
      </c>
      <c r="W41" s="48">
        <f>$Q41*L41</f>
        <v>231.68699106921784</v>
      </c>
      <c r="X41" s="48">
        <f>$Q41*M41</f>
        <v>229.39776071396696</v>
      </c>
      <c r="Y41" s="48">
        <f>$Q41*N41</f>
        <v>227.12962925599948</v>
      </c>
    </row>
    <row r="42" spans="1:25" x14ac:dyDescent="0.25">
      <c r="A42" s="20">
        <v>32</v>
      </c>
      <c r="B42" s="2">
        <v>20852</v>
      </c>
      <c r="E42" s="20">
        <f>SUMIF(B:B,F42,A:A)</f>
        <v>15.22</v>
      </c>
      <c r="F42" s="2">
        <v>24012</v>
      </c>
      <c r="G42" s="2">
        <f>IF(ISERROR(VLOOKUP($F42,'Pay scales'!$B$3:$AB$61,G$1,1)),0,VLOOKUP($F42,'Pay scales'!$B$3:$AB$61,G$1,1))</f>
        <v>23953</v>
      </c>
      <c r="H42" s="2">
        <f>IF(ISERROR(VLOOKUP($F42,'Pay scales'!$B$3:$AB$61,H$1,1)),0,VLOOKUP($F42,'Pay scales'!$B$3:$AB$61,H$1,1))</f>
        <v>23953</v>
      </c>
      <c r="I42" s="2">
        <f>IF(ISERROR(VLOOKUP($F42,'Pay scales'!$B$3:$AB$61,I$1,1)),0,VLOOKUP($F42,'Pay scales'!$B$3:$AB$61,I$1,1))</f>
        <v>23541</v>
      </c>
      <c r="J42" s="2">
        <f>IF(ISERROR(VLOOKUP($F42,'Pay scales'!$B$3:$AB$61,J$1,1)),0,VLOOKUP($F42,'Pay scales'!$B$3:$AB$61,J$1,1))</f>
        <v>22911</v>
      </c>
      <c r="K42" s="2">
        <f>IF(ISERROR(VLOOKUP($F42,'Pay scales'!$B$3:$AB$61,K$1,1)),0,VLOOKUP($F42,'Pay scales'!$B$3:$AB$61,K$1,1))</f>
        <v>22401</v>
      </c>
      <c r="L42" s="2">
        <f>IF(ISERROR(VLOOKUP($F42,'Pay scales'!$B$3:$AB$61,L$1,1)),0,VLOOKUP($F42,'Pay scales'!$B$3:$AB$61,L$1,1))</f>
        <v>21962</v>
      </c>
      <c r="M42" s="2">
        <f>IF(ISERROR(VLOOKUP($F42,'Pay scales'!$B$3:$AB$61,M$1,1)),0,VLOOKUP($F42,'Pay scales'!$B$3:$AB$61,M$1,1))</f>
        <v>21745</v>
      </c>
      <c r="N42" s="2">
        <f>IF(ISERROR(VLOOKUP($F42,'Pay scales'!$B$3:$AB$61,N$1,1)),0,VLOOKUP($F42,'Pay scales'!$B$3:$AB$61,N$1,1))</f>
        <v>21530</v>
      </c>
      <c r="P42" s="20">
        <f t="shared" si="2"/>
        <v>15.22</v>
      </c>
      <c r="Q42" s="47">
        <f>P42/P$140</f>
        <v>1.0451977428288617E-3</v>
      </c>
      <c r="R42" s="48">
        <f>$Q42*G42</f>
        <v>25.035621533979725</v>
      </c>
      <c r="S42" s="48">
        <f>$Q42*H42</f>
        <v>25.035621533979725</v>
      </c>
      <c r="T42" s="48">
        <f>$Q42*I42</f>
        <v>24.605000063934234</v>
      </c>
      <c r="U42" s="48">
        <f>$Q42*J42</f>
        <v>23.946525485952051</v>
      </c>
      <c r="V42" s="48">
        <f>$Q42*K42</f>
        <v>23.413474637109331</v>
      </c>
      <c r="W42" s="48">
        <f>$Q42*L42</f>
        <v>22.954632828007458</v>
      </c>
      <c r="X42" s="48">
        <f>$Q42*M42</f>
        <v>22.727824917813596</v>
      </c>
      <c r="Y42" s="48">
        <f>$Q42*N42</f>
        <v>22.503107403105393</v>
      </c>
    </row>
    <row r="43" spans="1:25" x14ac:dyDescent="0.25">
      <c r="A43" s="20">
        <v>5</v>
      </c>
      <c r="B43" s="2">
        <v>20852</v>
      </c>
      <c r="E43" s="20">
        <f>SUMIF(B:B,F43,A:A)</f>
        <v>515</v>
      </c>
      <c r="F43" s="2">
        <v>24270</v>
      </c>
      <c r="G43" s="2">
        <f>IF(ISERROR(VLOOKUP($F43,'Pay scales'!$B$3:$AB$61,G$1,1)),0,VLOOKUP($F43,'Pay scales'!$B$3:$AB$61,G$1,1))</f>
        <v>23953</v>
      </c>
      <c r="H43" s="2">
        <f>IF(ISERROR(VLOOKUP($F43,'Pay scales'!$B$3:$AB$61,H$1,1)),0,VLOOKUP($F43,'Pay scales'!$B$3:$AB$61,H$1,1))</f>
        <v>23953</v>
      </c>
      <c r="I43" s="2">
        <f>IF(ISERROR(VLOOKUP($F43,'Pay scales'!$B$3:$AB$61,I$1,1)),0,VLOOKUP($F43,'Pay scales'!$B$3:$AB$61,I$1,1))</f>
        <v>23541</v>
      </c>
      <c r="J43" s="2">
        <f>IF(ISERROR(VLOOKUP($F43,'Pay scales'!$B$3:$AB$61,J$1,1)),0,VLOOKUP($F43,'Pay scales'!$B$3:$AB$61,J$1,1))</f>
        <v>22911</v>
      </c>
      <c r="K43" s="2">
        <f>IF(ISERROR(VLOOKUP($F43,'Pay scales'!$B$3:$AB$61,K$1,1)),0,VLOOKUP($F43,'Pay scales'!$B$3:$AB$61,K$1,1))</f>
        <v>22401</v>
      </c>
      <c r="L43" s="2">
        <f>IF(ISERROR(VLOOKUP($F43,'Pay scales'!$B$3:$AB$61,L$1,1)),0,VLOOKUP($F43,'Pay scales'!$B$3:$AB$61,L$1,1))</f>
        <v>21962</v>
      </c>
      <c r="M43" s="2">
        <f>IF(ISERROR(VLOOKUP($F43,'Pay scales'!$B$3:$AB$61,M$1,1)),0,VLOOKUP($F43,'Pay scales'!$B$3:$AB$61,M$1,1))</f>
        <v>21745</v>
      </c>
      <c r="N43" s="2">
        <f>IF(ISERROR(VLOOKUP($F43,'Pay scales'!$B$3:$AB$61,N$1,1)),0,VLOOKUP($F43,'Pay scales'!$B$3:$AB$61,N$1,1))</f>
        <v>21530</v>
      </c>
      <c r="P43" s="20">
        <f t="shared" si="2"/>
        <v>515</v>
      </c>
      <c r="Q43" s="47">
        <f>P43/P$140</f>
        <v>3.5366415082579747E-2</v>
      </c>
      <c r="R43" s="48">
        <f>$Q43*G43</f>
        <v>847.13174047303266</v>
      </c>
      <c r="S43" s="48">
        <f>$Q43*H43</f>
        <v>847.13174047303266</v>
      </c>
      <c r="T43" s="48">
        <f>$Q43*I43</f>
        <v>832.56077745900984</v>
      </c>
      <c r="U43" s="48">
        <f>$Q43*J43</f>
        <v>810.27993595698456</v>
      </c>
      <c r="V43" s="48">
        <f>$Q43*K43</f>
        <v>792.24306426486896</v>
      </c>
      <c r="W43" s="48">
        <f>$Q43*L43</f>
        <v>776.71720804361644</v>
      </c>
      <c r="X43" s="48">
        <f>$Q43*M43</f>
        <v>769.04269597069663</v>
      </c>
      <c r="Y43" s="48">
        <f>$Q43*N43</f>
        <v>761.438916727942</v>
      </c>
    </row>
    <row r="44" spans="1:25" x14ac:dyDescent="0.25">
      <c r="A44" s="50">
        <v>184.72394</v>
      </c>
      <c r="B44" s="51">
        <v>20852</v>
      </c>
      <c r="E44" s="20">
        <f>SUMIF(B:B,F44,A:A)</f>
        <v>7.31</v>
      </c>
      <c r="F44" s="2">
        <v>24432</v>
      </c>
      <c r="G44" s="2">
        <f>IF(ISERROR(VLOOKUP($F44,'Pay scales'!$B$3:$AB$61,G$1,1)),0,VLOOKUP($F44,'Pay scales'!$B$3:$AB$61,G$1,1))</f>
        <v>24432</v>
      </c>
      <c r="H44" s="2">
        <f>IF(ISERROR(VLOOKUP($F44,'Pay scales'!$B$3:$AB$61,H$1,1)),0,VLOOKUP($F44,'Pay scales'!$B$3:$AB$61,H$1,1))</f>
        <v>24432</v>
      </c>
      <c r="I44" s="2">
        <f>IF(ISERROR(VLOOKUP($F44,'Pay scales'!$B$3:$AB$61,I$1,1)),0,VLOOKUP($F44,'Pay scales'!$B$3:$AB$61,I$1,1))</f>
        <v>24012</v>
      </c>
      <c r="J44" s="2">
        <f>IF(ISERROR(VLOOKUP($F44,'Pay scales'!$B$3:$AB$61,J$1,1)),0,VLOOKUP($F44,'Pay scales'!$B$3:$AB$61,J$1,1))</f>
        <v>23369</v>
      </c>
      <c r="K44" s="2">
        <f>IF(ISERROR(VLOOKUP($F44,'Pay scales'!$B$3:$AB$61,K$1,1)),0,VLOOKUP($F44,'Pay scales'!$B$3:$AB$61,K$1,1))</f>
        <v>22401</v>
      </c>
      <c r="L44" s="2">
        <f>IF(ISERROR(VLOOKUP($F44,'Pay scales'!$B$3:$AB$61,L$1,1)),0,VLOOKUP($F44,'Pay scales'!$B$3:$AB$61,L$1,1))</f>
        <v>21962</v>
      </c>
      <c r="M44" s="2">
        <f>IF(ISERROR(VLOOKUP($F44,'Pay scales'!$B$3:$AB$61,M$1,1)),0,VLOOKUP($F44,'Pay scales'!$B$3:$AB$61,M$1,1))</f>
        <v>21745</v>
      </c>
      <c r="N44" s="2">
        <f>IF(ISERROR(VLOOKUP($F44,'Pay scales'!$B$3:$AB$61,N$1,1)),0,VLOOKUP($F44,'Pay scales'!$B$3:$AB$61,N$1,1))</f>
        <v>21530</v>
      </c>
      <c r="P44" s="20">
        <f t="shared" si="2"/>
        <v>7.31</v>
      </c>
      <c r="Q44" s="47">
        <f>P44/P$140</f>
        <v>5.0199707622069502E-4</v>
      </c>
      <c r="R44" s="48">
        <f>$Q44*G44</f>
        <v>12.26479256622402</v>
      </c>
      <c r="S44" s="48">
        <f>$Q44*H44</f>
        <v>12.26479256622402</v>
      </c>
      <c r="T44" s="48">
        <f>$Q44*I44</f>
        <v>12.05395379421133</v>
      </c>
      <c r="U44" s="48">
        <f>$Q44*J44</f>
        <v>11.731169674201421</v>
      </c>
      <c r="V44" s="48">
        <f>$Q44*K44</f>
        <v>11.24523650441979</v>
      </c>
      <c r="W44" s="48">
        <f>$Q44*L44</f>
        <v>11.024859787958905</v>
      </c>
      <c r="X44" s="48">
        <f>$Q44*M44</f>
        <v>10.915926422419012</v>
      </c>
      <c r="Y44" s="48">
        <f>$Q44*N44</f>
        <v>10.807997051031563</v>
      </c>
    </row>
    <row r="45" spans="1:25" x14ac:dyDescent="0.25">
      <c r="A45" s="20">
        <v>35.979999999999997</v>
      </c>
      <c r="B45" s="2">
        <v>20903</v>
      </c>
      <c r="E45" s="20">
        <f>SUMIF(B:B,F45,A:A)</f>
        <v>5.4</v>
      </c>
      <c r="F45" s="2">
        <v>24491</v>
      </c>
      <c r="G45" s="2">
        <f>IF(ISERROR(VLOOKUP($F45,'Pay scales'!$B$3:$AB$61,G$1,1)),0,VLOOKUP($F45,'Pay scales'!$B$3:$AB$61,G$1,1))</f>
        <v>24432</v>
      </c>
      <c r="H45" s="2">
        <f>IF(ISERROR(VLOOKUP($F45,'Pay scales'!$B$3:$AB$61,H$1,1)),0,VLOOKUP($F45,'Pay scales'!$B$3:$AB$61,H$1,1))</f>
        <v>24432</v>
      </c>
      <c r="I45" s="2">
        <f>IF(ISERROR(VLOOKUP($F45,'Pay scales'!$B$3:$AB$61,I$1,1)),0,VLOOKUP($F45,'Pay scales'!$B$3:$AB$61,I$1,1))</f>
        <v>24012</v>
      </c>
      <c r="J45" s="2">
        <f>IF(ISERROR(VLOOKUP($F45,'Pay scales'!$B$3:$AB$61,J$1,1)),0,VLOOKUP($F45,'Pay scales'!$B$3:$AB$61,J$1,1))</f>
        <v>23369</v>
      </c>
      <c r="K45" s="2">
        <f>IF(ISERROR(VLOOKUP($F45,'Pay scales'!$B$3:$AB$61,K$1,1)),0,VLOOKUP($F45,'Pay scales'!$B$3:$AB$61,K$1,1))</f>
        <v>22401</v>
      </c>
      <c r="L45" s="2">
        <f>IF(ISERROR(VLOOKUP($F45,'Pay scales'!$B$3:$AB$61,L$1,1)),0,VLOOKUP($F45,'Pay scales'!$B$3:$AB$61,L$1,1))</f>
        <v>21962</v>
      </c>
      <c r="M45" s="2">
        <f>IF(ISERROR(VLOOKUP($F45,'Pay scales'!$B$3:$AB$61,M$1,1)),0,VLOOKUP($F45,'Pay scales'!$B$3:$AB$61,M$1,1))</f>
        <v>21745</v>
      </c>
      <c r="N45" s="2">
        <f>IF(ISERROR(VLOOKUP($F45,'Pay scales'!$B$3:$AB$61,N$1,1)),0,VLOOKUP($F45,'Pay scales'!$B$3:$AB$61,N$1,1))</f>
        <v>21530</v>
      </c>
      <c r="P45" s="20">
        <f t="shared" si="2"/>
        <v>5.4</v>
      </c>
      <c r="Q45" s="47">
        <f>P45/P$140</f>
        <v>3.7083231348724395E-4</v>
      </c>
      <c r="R45" s="48">
        <f>$Q45*G45</f>
        <v>9.0601750831203436</v>
      </c>
      <c r="S45" s="48">
        <f>$Q45*H45</f>
        <v>9.0601750831203436</v>
      </c>
      <c r="T45" s="48">
        <f>$Q45*I45</f>
        <v>8.9044255114557025</v>
      </c>
      <c r="U45" s="48">
        <f>$Q45*J45</f>
        <v>8.6659803338834038</v>
      </c>
      <c r="V45" s="48">
        <f>$Q45*K45</f>
        <v>8.3070146544277517</v>
      </c>
      <c r="W45" s="48">
        <f>$Q45*L45</f>
        <v>8.144219268806852</v>
      </c>
      <c r="X45" s="48">
        <f>$Q45*M45</f>
        <v>8.0637486567801204</v>
      </c>
      <c r="Y45" s="48">
        <f>$Q45*N45</f>
        <v>7.9840197093803624</v>
      </c>
    </row>
    <row r="46" spans="1:25" x14ac:dyDescent="0.25">
      <c r="A46" s="20">
        <v>3</v>
      </c>
      <c r="B46" s="2">
        <v>21000</v>
      </c>
      <c r="E46" s="20">
        <f>SUMIF(B:B,F46,A:A)</f>
        <v>19</v>
      </c>
      <c r="F46" s="2">
        <v>24705</v>
      </c>
      <c r="G46" s="2">
        <f>IF(ISERROR(VLOOKUP($F46,'Pay scales'!$B$3:$AB$61,G$1,1)),0,VLOOKUP($F46,'Pay scales'!$B$3:$AB$61,G$1,1))</f>
        <v>24432</v>
      </c>
      <c r="H46" s="2">
        <f>IF(ISERROR(VLOOKUP($F46,'Pay scales'!$B$3:$AB$61,H$1,1)),0,VLOOKUP($F46,'Pay scales'!$B$3:$AB$61,H$1,1))</f>
        <v>24432</v>
      </c>
      <c r="I46" s="2">
        <f>IF(ISERROR(VLOOKUP($F46,'Pay scales'!$B$3:$AB$61,I$1,1)),0,VLOOKUP($F46,'Pay scales'!$B$3:$AB$61,I$1,1))</f>
        <v>24012</v>
      </c>
      <c r="J46" s="2">
        <f>IF(ISERROR(VLOOKUP($F46,'Pay scales'!$B$3:$AB$61,J$1,1)),0,VLOOKUP($F46,'Pay scales'!$B$3:$AB$61,J$1,1))</f>
        <v>23369</v>
      </c>
      <c r="K46" s="2">
        <f>IF(ISERROR(VLOOKUP($F46,'Pay scales'!$B$3:$AB$61,K$1,1)),0,VLOOKUP($F46,'Pay scales'!$B$3:$AB$61,K$1,1))</f>
        <v>22401</v>
      </c>
      <c r="L46" s="2">
        <f>IF(ISERROR(VLOOKUP($F46,'Pay scales'!$B$3:$AB$61,L$1,1)),0,VLOOKUP($F46,'Pay scales'!$B$3:$AB$61,L$1,1))</f>
        <v>21962</v>
      </c>
      <c r="M46" s="2">
        <f>IF(ISERROR(VLOOKUP($F46,'Pay scales'!$B$3:$AB$61,M$1,1)),0,VLOOKUP($F46,'Pay scales'!$B$3:$AB$61,M$1,1))</f>
        <v>21745</v>
      </c>
      <c r="N46" s="2">
        <f>IF(ISERROR(VLOOKUP($F46,'Pay scales'!$B$3:$AB$61,N$1,1)),0,VLOOKUP($F46,'Pay scales'!$B$3:$AB$61,N$1,1))</f>
        <v>21530</v>
      </c>
      <c r="P46" s="20">
        <f t="shared" si="2"/>
        <v>19</v>
      </c>
      <c r="Q46" s="47">
        <f>P46/P$140</f>
        <v>1.3047803622699323E-3</v>
      </c>
      <c r="R46" s="48">
        <f>$Q46*G46</f>
        <v>31.878393810978988</v>
      </c>
      <c r="S46" s="48">
        <f>$Q46*H46</f>
        <v>31.878393810978988</v>
      </c>
      <c r="T46" s="48">
        <f>$Q46*I46</f>
        <v>31.330386058825614</v>
      </c>
      <c r="U46" s="48">
        <f>$Q46*J46</f>
        <v>30.491412285886049</v>
      </c>
      <c r="V46" s="48">
        <f>$Q46*K46</f>
        <v>29.228384895208755</v>
      </c>
      <c r="W46" s="48">
        <f>$Q46*L46</f>
        <v>28.655586316172254</v>
      </c>
      <c r="X46" s="48">
        <f>$Q46*M46</f>
        <v>28.372448977559678</v>
      </c>
      <c r="Y46" s="48">
        <f>$Q46*N46</f>
        <v>28.091921199671642</v>
      </c>
    </row>
    <row r="47" spans="1:25" x14ac:dyDescent="0.25">
      <c r="A47" s="20">
        <v>1.73</v>
      </c>
      <c r="B47" s="2">
        <v>21269</v>
      </c>
      <c r="E47" s="20">
        <f>SUMIF(B:B,F47,A:A)</f>
        <v>366.24262999999996</v>
      </c>
      <c r="F47" s="2">
        <v>24920</v>
      </c>
      <c r="G47" s="2">
        <f>IF(ISERROR(VLOOKUP($F47,'Pay scales'!$B$3:$AB$61,G$1,1)),0,VLOOKUP($F47,'Pay scales'!$B$3:$AB$61,G$1,1))</f>
        <v>24920</v>
      </c>
      <c r="H47" s="2">
        <f>IF(ISERROR(VLOOKUP($F47,'Pay scales'!$B$3:$AB$61,H$1,1)),0,VLOOKUP($F47,'Pay scales'!$B$3:$AB$61,H$1,1))</f>
        <v>24920</v>
      </c>
      <c r="I47" s="2">
        <f>IF(ISERROR(VLOOKUP($F47,'Pay scales'!$B$3:$AB$61,I$1,1)),0,VLOOKUP($F47,'Pay scales'!$B$3:$AB$61,I$1,1))</f>
        <v>24491</v>
      </c>
      <c r="J47" s="2">
        <f>IF(ISERROR(VLOOKUP($F47,'Pay scales'!$B$3:$AB$61,J$1,1)),0,VLOOKUP($F47,'Pay scales'!$B$3:$AB$61,J$1,1))</f>
        <v>23836</v>
      </c>
      <c r="K47" s="2">
        <f>IF(ISERROR(VLOOKUP($F47,'Pay scales'!$B$3:$AB$61,K$1,1)),0,VLOOKUP($F47,'Pay scales'!$B$3:$AB$61,K$1,1))</f>
        <v>23111</v>
      </c>
      <c r="L47" s="2">
        <f>IF(ISERROR(VLOOKUP($F47,'Pay scales'!$B$3:$AB$61,L$1,1)),0,VLOOKUP($F47,'Pay scales'!$B$3:$AB$61,L$1,1))</f>
        <v>22658</v>
      </c>
      <c r="M47" s="2">
        <f>IF(ISERROR(VLOOKUP($F47,'Pay scales'!$B$3:$AB$61,M$1,1)),0,VLOOKUP($F47,'Pay scales'!$B$3:$AB$61,M$1,1))</f>
        <v>22434</v>
      </c>
      <c r="N47" s="2">
        <f>IF(ISERROR(VLOOKUP($F47,'Pay scales'!$B$3:$AB$61,N$1,1)),0,VLOOKUP($F47,'Pay scales'!$B$3:$AB$61,N$1,1))</f>
        <v>22212</v>
      </c>
      <c r="P47" s="20">
        <f t="shared" si="2"/>
        <v>366.24262999999996</v>
      </c>
      <c r="Q47" s="47">
        <f>P47/P$140</f>
        <v>2.5150852181583829E-2</v>
      </c>
      <c r="R47" s="48">
        <f>$Q47*G47</f>
        <v>626.759236365069</v>
      </c>
      <c r="S47" s="48">
        <f>$Q47*H47</f>
        <v>626.759236365069</v>
      </c>
      <c r="T47" s="48">
        <f>$Q47*I47</f>
        <v>615.96952077916956</v>
      </c>
      <c r="U47" s="48">
        <f>$Q47*J47</f>
        <v>599.4957126002322</v>
      </c>
      <c r="V47" s="48">
        <f>$Q47*K47</f>
        <v>581.26134476858385</v>
      </c>
      <c r="W47" s="48">
        <f>$Q47*L47</f>
        <v>569.86800873032644</v>
      </c>
      <c r="X47" s="48">
        <f>$Q47*M47</f>
        <v>564.23421784165157</v>
      </c>
      <c r="Y47" s="48">
        <f>$Q47*N47</f>
        <v>558.65072865733998</v>
      </c>
    </row>
    <row r="48" spans="1:25" x14ac:dyDescent="0.25">
      <c r="A48" s="20">
        <v>28</v>
      </c>
      <c r="B48" s="2">
        <v>21269</v>
      </c>
      <c r="E48" s="20">
        <f>SUMIF(B:B,F48,A:A)</f>
        <v>9.57</v>
      </c>
      <c r="F48" s="2">
        <v>24982</v>
      </c>
      <c r="G48" s="2">
        <f>IF(ISERROR(VLOOKUP($F48,'Pay scales'!$B$3:$AB$61,G$1,1)),0,VLOOKUP($F48,'Pay scales'!$B$3:$AB$61,G$1,1))</f>
        <v>24920</v>
      </c>
      <c r="H48" s="2">
        <f>IF(ISERROR(VLOOKUP($F48,'Pay scales'!$B$3:$AB$61,H$1,1)),0,VLOOKUP($F48,'Pay scales'!$B$3:$AB$61,H$1,1))</f>
        <v>24920</v>
      </c>
      <c r="I48" s="2">
        <f>IF(ISERROR(VLOOKUP($F48,'Pay scales'!$B$3:$AB$61,I$1,1)),0,VLOOKUP($F48,'Pay scales'!$B$3:$AB$61,I$1,1))</f>
        <v>24491</v>
      </c>
      <c r="J48" s="2">
        <f>IF(ISERROR(VLOOKUP($F48,'Pay scales'!$B$3:$AB$61,J$1,1)),0,VLOOKUP($F48,'Pay scales'!$B$3:$AB$61,J$1,1))</f>
        <v>23836</v>
      </c>
      <c r="K48" s="2">
        <f>IF(ISERROR(VLOOKUP($F48,'Pay scales'!$B$3:$AB$61,K$1,1)),0,VLOOKUP($F48,'Pay scales'!$B$3:$AB$61,K$1,1))</f>
        <v>23111</v>
      </c>
      <c r="L48" s="2">
        <f>IF(ISERROR(VLOOKUP($F48,'Pay scales'!$B$3:$AB$61,L$1,1)),0,VLOOKUP($F48,'Pay scales'!$B$3:$AB$61,L$1,1))</f>
        <v>22658</v>
      </c>
      <c r="M48" s="2">
        <f>IF(ISERROR(VLOOKUP($F48,'Pay scales'!$B$3:$AB$61,M$1,1)),0,VLOOKUP($F48,'Pay scales'!$B$3:$AB$61,M$1,1))</f>
        <v>22434</v>
      </c>
      <c r="N48" s="2">
        <f>IF(ISERROR(VLOOKUP($F48,'Pay scales'!$B$3:$AB$61,N$1,1)),0,VLOOKUP($F48,'Pay scales'!$B$3:$AB$61,N$1,1))</f>
        <v>22212</v>
      </c>
      <c r="P48" s="20">
        <f t="shared" si="2"/>
        <v>9.57</v>
      </c>
      <c r="Q48" s="47">
        <f>P48/P$140</f>
        <v>6.5719726668017121E-4</v>
      </c>
      <c r="R48" s="48">
        <f>$Q48*G48</f>
        <v>16.377355885669868</v>
      </c>
      <c r="S48" s="48">
        <f>$Q48*H48</f>
        <v>16.377355885669868</v>
      </c>
      <c r="T48" s="48">
        <f>$Q48*I48</f>
        <v>16.095418258264072</v>
      </c>
      <c r="U48" s="48">
        <f>$Q48*J48</f>
        <v>15.664954048588561</v>
      </c>
      <c r="V48" s="48">
        <f>$Q48*K48</f>
        <v>15.188486030245437</v>
      </c>
      <c r="W48" s="48">
        <f>$Q48*L48</f>
        <v>14.89077566843932</v>
      </c>
      <c r="X48" s="48">
        <f>$Q48*M48</f>
        <v>14.74356348070296</v>
      </c>
      <c r="Y48" s="48">
        <f>$Q48*N48</f>
        <v>14.597665687499964</v>
      </c>
    </row>
    <row r="49" spans="1:25" x14ac:dyDescent="0.25">
      <c r="A49" s="20">
        <v>6</v>
      </c>
      <c r="B49" s="2">
        <v>21269</v>
      </c>
      <c r="E49" s="20">
        <f>SUMIF(B:B,F49,A:A)</f>
        <v>49</v>
      </c>
      <c r="F49" s="2">
        <v>25152</v>
      </c>
      <c r="G49" s="2">
        <f>IF(ISERROR(VLOOKUP($F49,'Pay scales'!$B$3:$AB$61,G$1,1)),0,VLOOKUP($F49,'Pay scales'!$B$3:$AB$61,G$1,1))</f>
        <v>24920</v>
      </c>
      <c r="H49" s="2">
        <f>IF(ISERROR(VLOOKUP($F49,'Pay scales'!$B$3:$AB$61,H$1,1)),0,VLOOKUP($F49,'Pay scales'!$B$3:$AB$61,H$1,1))</f>
        <v>24920</v>
      </c>
      <c r="I49" s="2">
        <f>IF(ISERROR(VLOOKUP($F49,'Pay scales'!$B$3:$AB$61,I$1,1)),0,VLOOKUP($F49,'Pay scales'!$B$3:$AB$61,I$1,1))</f>
        <v>24491</v>
      </c>
      <c r="J49" s="2">
        <f>IF(ISERROR(VLOOKUP($F49,'Pay scales'!$B$3:$AB$61,J$1,1)),0,VLOOKUP($F49,'Pay scales'!$B$3:$AB$61,J$1,1))</f>
        <v>23836</v>
      </c>
      <c r="K49" s="2">
        <f>IF(ISERROR(VLOOKUP($F49,'Pay scales'!$B$3:$AB$61,K$1,1)),0,VLOOKUP($F49,'Pay scales'!$B$3:$AB$61,K$1,1))</f>
        <v>23111</v>
      </c>
      <c r="L49" s="2">
        <f>IF(ISERROR(VLOOKUP($F49,'Pay scales'!$B$3:$AB$61,L$1,1)),0,VLOOKUP($F49,'Pay scales'!$B$3:$AB$61,L$1,1))</f>
        <v>22658</v>
      </c>
      <c r="M49" s="2">
        <f>IF(ISERROR(VLOOKUP($F49,'Pay scales'!$B$3:$AB$61,M$1,1)),0,VLOOKUP($F49,'Pay scales'!$B$3:$AB$61,M$1,1))</f>
        <v>22434</v>
      </c>
      <c r="N49" s="2">
        <f>IF(ISERROR(VLOOKUP($F49,'Pay scales'!$B$3:$AB$61,N$1,1)),0,VLOOKUP($F49,'Pay scales'!$B$3:$AB$61,N$1,1))</f>
        <v>22212</v>
      </c>
      <c r="P49" s="20">
        <f t="shared" si="2"/>
        <v>49</v>
      </c>
      <c r="Q49" s="47">
        <f>P49/P$140</f>
        <v>3.3649598816435098E-3</v>
      </c>
      <c r="R49" s="48">
        <f>$Q49*G49</f>
        <v>83.854800250556266</v>
      </c>
      <c r="S49" s="48">
        <f>$Q49*H49</f>
        <v>83.854800250556266</v>
      </c>
      <c r="T49" s="48">
        <f>$Q49*I49</f>
        <v>82.411232461331196</v>
      </c>
      <c r="U49" s="48">
        <f>$Q49*J49</f>
        <v>80.207183738854695</v>
      </c>
      <c r="V49" s="48">
        <f>$Q49*K49</f>
        <v>77.767587824663153</v>
      </c>
      <c r="W49" s="48">
        <f>$Q49*L49</f>
        <v>76.243260998278643</v>
      </c>
      <c r="X49" s="48">
        <f>$Q49*M49</f>
        <v>75.489509984790502</v>
      </c>
      <c r="Y49" s="48">
        <f>$Q49*N49</f>
        <v>74.742488891065634</v>
      </c>
    </row>
    <row r="50" spans="1:25" x14ac:dyDescent="0.25">
      <c r="A50" s="50">
        <v>158.39922000000001</v>
      </c>
      <c r="B50" s="51">
        <v>21269</v>
      </c>
      <c r="E50" s="20">
        <f>SUMIF(B:B,F50,A:A)</f>
        <v>6.01</v>
      </c>
      <c r="F50" s="2">
        <v>25481</v>
      </c>
      <c r="G50" s="2">
        <f>IF(ISERROR(VLOOKUP($F50,'Pay scales'!$B$3:$AB$61,G$1,1)),0,VLOOKUP($F50,'Pay scales'!$B$3:$AB$61,G$1,1))</f>
        <v>25419</v>
      </c>
      <c r="H50" s="2">
        <f>IF(ISERROR(VLOOKUP($F50,'Pay scales'!$B$3:$AB$61,H$1,1)),0,VLOOKUP($F50,'Pay scales'!$B$3:$AB$61,H$1,1))</f>
        <v>25419</v>
      </c>
      <c r="I50" s="2">
        <f>IF(ISERROR(VLOOKUP($F50,'Pay scales'!$B$3:$AB$61,I$1,1)),0,VLOOKUP($F50,'Pay scales'!$B$3:$AB$61,I$1,1))</f>
        <v>24982</v>
      </c>
      <c r="J50" s="2">
        <f>IF(ISERROR(VLOOKUP($F50,'Pay scales'!$B$3:$AB$61,J$1,1)),0,VLOOKUP($F50,'Pay scales'!$B$3:$AB$61,J$1,1))</f>
        <v>24313</v>
      </c>
      <c r="K50" s="2">
        <f>IF(ISERROR(VLOOKUP($F50,'Pay scales'!$B$3:$AB$61,K$1,1)),0,VLOOKUP($F50,'Pay scales'!$B$3:$AB$61,K$1,1))</f>
        <v>23111</v>
      </c>
      <c r="L50" s="2">
        <f>IF(ISERROR(VLOOKUP($F50,'Pay scales'!$B$3:$AB$61,L$1,1)),0,VLOOKUP($F50,'Pay scales'!$B$3:$AB$61,L$1,1))</f>
        <v>22658</v>
      </c>
      <c r="M50" s="2">
        <f>IF(ISERROR(VLOOKUP($F50,'Pay scales'!$B$3:$AB$61,M$1,1)),0,VLOOKUP($F50,'Pay scales'!$B$3:$AB$61,M$1,1))</f>
        <v>22434</v>
      </c>
      <c r="N50" s="2">
        <f>IF(ISERROR(VLOOKUP($F50,'Pay scales'!$B$3:$AB$61,N$1,1)),0,VLOOKUP($F50,'Pay scales'!$B$3:$AB$61,N$1,1))</f>
        <v>22212</v>
      </c>
      <c r="P50" s="20">
        <f t="shared" si="2"/>
        <v>6.01</v>
      </c>
      <c r="Q50" s="47">
        <f>P50/P$140</f>
        <v>4.1272263038117328E-4</v>
      </c>
      <c r="R50" s="48">
        <f>$Q50*G50</f>
        <v>10.490996541659044</v>
      </c>
      <c r="S50" s="48">
        <f>$Q50*H50</f>
        <v>10.490996541659044</v>
      </c>
      <c r="T50" s="48">
        <f>$Q50*I50</f>
        <v>10.310636752182472</v>
      </c>
      <c r="U50" s="48">
        <f>$Q50*J50</f>
        <v>10.034525312457466</v>
      </c>
      <c r="V50" s="48">
        <f>$Q50*K50</f>
        <v>9.5384327107392952</v>
      </c>
      <c r="W50" s="48">
        <f>$Q50*L50</f>
        <v>9.3514693591766243</v>
      </c>
      <c r="X50" s="48">
        <f>$Q50*M50</f>
        <v>9.2590194899712408</v>
      </c>
      <c r="Y50" s="48">
        <f>$Q50*N50</f>
        <v>9.1673950660266215</v>
      </c>
    </row>
    <row r="51" spans="1:25" x14ac:dyDescent="0.25">
      <c r="A51" s="20">
        <v>39.46</v>
      </c>
      <c r="B51" s="2">
        <v>21322</v>
      </c>
      <c r="E51" s="20">
        <f>SUMIF(B:B,F51,A:A)</f>
        <v>32</v>
      </c>
      <c r="F51" s="2">
        <v>25602</v>
      </c>
      <c r="G51" s="2">
        <f>IF(ISERROR(VLOOKUP($F51,'Pay scales'!$B$3:$AB$61,G$1,1)),0,VLOOKUP($F51,'Pay scales'!$B$3:$AB$61,G$1,1))</f>
        <v>25419</v>
      </c>
      <c r="H51" s="2">
        <f>IF(ISERROR(VLOOKUP($F51,'Pay scales'!$B$3:$AB$61,H$1,1)),0,VLOOKUP($F51,'Pay scales'!$B$3:$AB$61,H$1,1))</f>
        <v>25419</v>
      </c>
      <c r="I51" s="2">
        <f>IF(ISERROR(VLOOKUP($F51,'Pay scales'!$B$3:$AB$61,I$1,1)),0,VLOOKUP($F51,'Pay scales'!$B$3:$AB$61,I$1,1))</f>
        <v>24982</v>
      </c>
      <c r="J51" s="2">
        <f>IF(ISERROR(VLOOKUP($F51,'Pay scales'!$B$3:$AB$61,J$1,1)),0,VLOOKUP($F51,'Pay scales'!$B$3:$AB$61,J$1,1))</f>
        <v>24313</v>
      </c>
      <c r="K51" s="2">
        <f>IF(ISERROR(VLOOKUP($F51,'Pay scales'!$B$3:$AB$61,K$1,1)),0,VLOOKUP($F51,'Pay scales'!$B$3:$AB$61,K$1,1))</f>
        <v>23111</v>
      </c>
      <c r="L51" s="2">
        <f>IF(ISERROR(VLOOKUP($F51,'Pay scales'!$B$3:$AB$61,L$1,1)),0,VLOOKUP($F51,'Pay scales'!$B$3:$AB$61,L$1,1))</f>
        <v>22658</v>
      </c>
      <c r="M51" s="2">
        <f>IF(ISERROR(VLOOKUP($F51,'Pay scales'!$B$3:$AB$61,M$1,1)),0,VLOOKUP($F51,'Pay scales'!$B$3:$AB$61,M$1,1))</f>
        <v>22434</v>
      </c>
      <c r="N51" s="2">
        <f>IF(ISERROR(VLOOKUP($F51,'Pay scales'!$B$3:$AB$61,N$1,1)),0,VLOOKUP($F51,'Pay scales'!$B$3:$AB$61,N$1,1))</f>
        <v>22212</v>
      </c>
      <c r="P51" s="20">
        <f t="shared" si="2"/>
        <v>32</v>
      </c>
      <c r="Q51" s="47">
        <f>P51/P$140</f>
        <v>2.1975248206651493E-3</v>
      </c>
      <c r="R51" s="48">
        <f>$Q51*G51</f>
        <v>55.85888341648743</v>
      </c>
      <c r="S51" s="48">
        <f>$Q51*H51</f>
        <v>55.85888341648743</v>
      </c>
      <c r="T51" s="48">
        <f>$Q51*I51</f>
        <v>54.898565069856758</v>
      </c>
      <c r="U51" s="48">
        <f>$Q51*J51</f>
        <v>53.428420964831773</v>
      </c>
      <c r="V51" s="48">
        <f>$Q51*K51</f>
        <v>50.786996130392268</v>
      </c>
      <c r="W51" s="48">
        <f>$Q51*L51</f>
        <v>49.79151738663095</v>
      </c>
      <c r="X51" s="48">
        <f>$Q51*M51</f>
        <v>49.299271826801956</v>
      </c>
      <c r="Y51" s="48">
        <f>$Q51*N51</f>
        <v>48.811421316614293</v>
      </c>
    </row>
    <row r="52" spans="1:25" x14ac:dyDescent="0.25">
      <c r="A52" s="20">
        <v>2.16</v>
      </c>
      <c r="B52" s="2">
        <v>21695</v>
      </c>
      <c r="E52" s="20">
        <f>SUMIF(B:B,F52,A:A)</f>
        <v>1246.3506599999998</v>
      </c>
      <c r="F52" s="2">
        <v>25927</v>
      </c>
      <c r="G52" s="2">
        <f>IF(ISERROR(VLOOKUP($F52,'Pay scales'!$B$3:$AB$61,G$1,1)),0,VLOOKUP($F52,'Pay scales'!$B$3:$AB$61,G$1,1))</f>
        <v>25927</v>
      </c>
      <c r="H52" s="2">
        <f>IF(ISERROR(VLOOKUP($F52,'Pay scales'!$B$3:$AB$61,H$1,1)),0,VLOOKUP($F52,'Pay scales'!$B$3:$AB$61,H$1,1))</f>
        <v>25927</v>
      </c>
      <c r="I52" s="2">
        <f>IF(ISERROR(VLOOKUP($F52,'Pay scales'!$B$3:$AB$61,I$1,1)),0,VLOOKUP($F52,'Pay scales'!$B$3:$AB$61,I$1,1))</f>
        <v>25481</v>
      </c>
      <c r="J52" s="2">
        <f>IF(ISERROR(VLOOKUP($F52,'Pay scales'!$B$3:$AB$61,J$1,1)),0,VLOOKUP($F52,'Pay scales'!$B$3:$AB$61,J$1,1))</f>
        <v>24799</v>
      </c>
      <c r="K52" s="2">
        <f>IF(ISERROR(VLOOKUP($F52,'Pay scales'!$B$3:$AB$61,K$1,1)),0,VLOOKUP($F52,'Pay scales'!$B$3:$AB$61,K$1,1))</f>
        <v>23866</v>
      </c>
      <c r="L52" s="2">
        <f>IF(ISERROR(VLOOKUP($F52,'Pay scales'!$B$3:$AB$61,L$1,1)),0,VLOOKUP($F52,'Pay scales'!$B$3:$AB$61,L$1,1))</f>
        <v>23398</v>
      </c>
      <c r="M52" s="2">
        <f>IF(ISERROR(VLOOKUP($F52,'Pay scales'!$B$3:$AB$61,M$1,1)),0,VLOOKUP($F52,'Pay scales'!$B$3:$AB$61,M$1,1))</f>
        <v>23166</v>
      </c>
      <c r="N52" s="2">
        <f>IF(ISERROR(VLOOKUP($F52,'Pay scales'!$B$3:$AB$61,N$1,1)),0,VLOOKUP($F52,'Pay scales'!$B$3:$AB$61,N$1,1))</f>
        <v>22937</v>
      </c>
      <c r="P52" s="20">
        <f t="shared" si="2"/>
        <v>1246.3506599999998</v>
      </c>
      <c r="Q52" s="47">
        <f>P52/P$140</f>
        <v>8.559020345632469E-2</v>
      </c>
      <c r="R52" s="48">
        <f>$Q52*G52</f>
        <v>2219.0972050121304</v>
      </c>
      <c r="S52" s="48">
        <f>$Q52*H52</f>
        <v>2219.0972050121304</v>
      </c>
      <c r="T52" s="48">
        <f>$Q52*I52</f>
        <v>2180.9239742706095</v>
      </c>
      <c r="U52" s="48">
        <f>$Q52*J52</f>
        <v>2122.5514555133959</v>
      </c>
      <c r="V52" s="48">
        <f>$Q52*K52</f>
        <v>2042.6957956886451</v>
      </c>
      <c r="W52" s="48">
        <f>$Q52*L52</f>
        <v>2002.6395804710851</v>
      </c>
      <c r="X52" s="48">
        <f>$Q52*M52</f>
        <v>1982.7826532692177</v>
      </c>
      <c r="Y52" s="48">
        <f>$Q52*N52</f>
        <v>1963.1824966777194</v>
      </c>
    </row>
    <row r="53" spans="1:25" x14ac:dyDescent="0.25">
      <c r="A53" s="50">
        <v>156.91712999999999</v>
      </c>
      <c r="B53" s="51">
        <v>21695</v>
      </c>
      <c r="E53" s="20">
        <f>SUMIF(B:B,F53,A:A)</f>
        <v>1.69</v>
      </c>
      <c r="F53" s="2">
        <v>25991</v>
      </c>
      <c r="G53" s="2">
        <f>IF(ISERROR(VLOOKUP($F53,'Pay scales'!$B$3:$AB$61,G$1,1)),0,VLOOKUP($F53,'Pay scales'!$B$3:$AB$61,G$1,1))</f>
        <v>25927</v>
      </c>
      <c r="H53" s="2">
        <f>IF(ISERROR(VLOOKUP($F53,'Pay scales'!$B$3:$AB$61,H$1,1)),0,VLOOKUP($F53,'Pay scales'!$B$3:$AB$61,H$1,1))</f>
        <v>25927</v>
      </c>
      <c r="I53" s="2">
        <f>IF(ISERROR(VLOOKUP($F53,'Pay scales'!$B$3:$AB$61,I$1,1)),0,VLOOKUP($F53,'Pay scales'!$B$3:$AB$61,I$1,1))</f>
        <v>25481</v>
      </c>
      <c r="J53" s="2">
        <f>IF(ISERROR(VLOOKUP($F53,'Pay scales'!$B$3:$AB$61,J$1,1)),0,VLOOKUP($F53,'Pay scales'!$B$3:$AB$61,J$1,1))</f>
        <v>24799</v>
      </c>
      <c r="K53" s="2">
        <f>IF(ISERROR(VLOOKUP($F53,'Pay scales'!$B$3:$AB$61,K$1,1)),0,VLOOKUP($F53,'Pay scales'!$B$3:$AB$61,K$1,1))</f>
        <v>23866</v>
      </c>
      <c r="L53" s="2">
        <f>IF(ISERROR(VLOOKUP($F53,'Pay scales'!$B$3:$AB$61,L$1,1)),0,VLOOKUP($F53,'Pay scales'!$B$3:$AB$61,L$1,1))</f>
        <v>23398</v>
      </c>
      <c r="M53" s="2">
        <f>IF(ISERROR(VLOOKUP($F53,'Pay scales'!$B$3:$AB$61,M$1,1)),0,VLOOKUP($F53,'Pay scales'!$B$3:$AB$61,M$1,1))</f>
        <v>23166</v>
      </c>
      <c r="N53" s="2">
        <f>IF(ISERROR(VLOOKUP($F53,'Pay scales'!$B$3:$AB$61,N$1,1)),0,VLOOKUP($F53,'Pay scales'!$B$3:$AB$61,N$1,1))</f>
        <v>22937</v>
      </c>
      <c r="P53" s="20">
        <f t="shared" si="2"/>
        <v>1.69</v>
      </c>
      <c r="Q53" s="47">
        <f>P53/P$140</f>
        <v>1.1605677959137819E-4</v>
      </c>
      <c r="R53" s="48">
        <f>$Q53*G53</f>
        <v>3.0090041244656622</v>
      </c>
      <c r="S53" s="48">
        <f>$Q53*H53</f>
        <v>3.0090041244656622</v>
      </c>
      <c r="T53" s="48">
        <f>$Q53*I53</f>
        <v>2.9572428007679075</v>
      </c>
      <c r="U53" s="48">
        <f>$Q53*J53</f>
        <v>2.8780920770865879</v>
      </c>
      <c r="V53" s="48">
        <f>$Q53*K53</f>
        <v>2.7698111017278317</v>
      </c>
      <c r="W53" s="48">
        <f>$Q53*L53</f>
        <v>2.7154965288790667</v>
      </c>
      <c r="X53" s="48">
        <f>$Q53*M53</f>
        <v>2.6885713560138673</v>
      </c>
      <c r="Y53" s="48">
        <f>$Q53*N53</f>
        <v>2.6619943534874415</v>
      </c>
    </row>
    <row r="54" spans="1:25" x14ac:dyDescent="0.25">
      <c r="A54" s="20">
        <v>32.31</v>
      </c>
      <c r="B54" s="2">
        <v>21748</v>
      </c>
      <c r="E54" s="20">
        <f>SUMIF(B:B,F54,A:A)</f>
        <v>265</v>
      </c>
      <c r="F54" s="2">
        <v>26064</v>
      </c>
      <c r="G54" s="2">
        <f>IF(ISERROR(VLOOKUP($F54,'Pay scales'!$B$3:$AB$61,G$1,1)),0,VLOOKUP($F54,'Pay scales'!$B$3:$AB$61,G$1,1))</f>
        <v>25927</v>
      </c>
      <c r="H54" s="2">
        <f>IF(ISERROR(VLOOKUP($F54,'Pay scales'!$B$3:$AB$61,H$1,1)),0,VLOOKUP($F54,'Pay scales'!$B$3:$AB$61,H$1,1))</f>
        <v>25927</v>
      </c>
      <c r="I54" s="2">
        <f>IF(ISERROR(VLOOKUP($F54,'Pay scales'!$B$3:$AB$61,I$1,1)),0,VLOOKUP($F54,'Pay scales'!$B$3:$AB$61,I$1,1))</f>
        <v>25481</v>
      </c>
      <c r="J54" s="2">
        <f>IF(ISERROR(VLOOKUP($F54,'Pay scales'!$B$3:$AB$61,J$1,1)),0,VLOOKUP($F54,'Pay scales'!$B$3:$AB$61,J$1,1))</f>
        <v>24799</v>
      </c>
      <c r="K54" s="2">
        <f>IF(ISERROR(VLOOKUP($F54,'Pay scales'!$B$3:$AB$61,K$1,1)),0,VLOOKUP($F54,'Pay scales'!$B$3:$AB$61,K$1,1))</f>
        <v>23866</v>
      </c>
      <c r="L54" s="2">
        <f>IF(ISERROR(VLOOKUP($F54,'Pay scales'!$B$3:$AB$61,L$1,1)),0,VLOOKUP($F54,'Pay scales'!$B$3:$AB$61,L$1,1))</f>
        <v>23398</v>
      </c>
      <c r="M54" s="2">
        <f>IF(ISERROR(VLOOKUP($F54,'Pay scales'!$B$3:$AB$61,M$1,1)),0,VLOOKUP($F54,'Pay scales'!$B$3:$AB$61,M$1,1))</f>
        <v>23166</v>
      </c>
      <c r="N54" s="2">
        <f>IF(ISERROR(VLOOKUP($F54,'Pay scales'!$B$3:$AB$61,N$1,1)),0,VLOOKUP($F54,'Pay scales'!$B$3:$AB$61,N$1,1))</f>
        <v>22937</v>
      </c>
      <c r="P54" s="20">
        <f t="shared" si="2"/>
        <v>265</v>
      </c>
      <c r="Q54" s="47">
        <f>P54/P$140</f>
        <v>1.8198252421133265E-2</v>
      </c>
      <c r="R54" s="48">
        <f>$Q54*G54</f>
        <v>471.82609052272215</v>
      </c>
      <c r="S54" s="48">
        <f>$Q54*H54</f>
        <v>471.82609052272215</v>
      </c>
      <c r="T54" s="48">
        <f>$Q54*I54</f>
        <v>463.70966994289671</v>
      </c>
      <c r="U54" s="48">
        <f>$Q54*J54</f>
        <v>451.29846179168385</v>
      </c>
      <c r="V54" s="48">
        <f>$Q54*K54</f>
        <v>434.31949228276653</v>
      </c>
      <c r="W54" s="48">
        <f>$Q54*L54</f>
        <v>425.80271014967616</v>
      </c>
      <c r="X54" s="48">
        <f>$Q54*M54</f>
        <v>421.5807155879732</v>
      </c>
      <c r="Y54" s="48">
        <f>$Q54*N54</f>
        <v>417.41331578353373</v>
      </c>
    </row>
    <row r="55" spans="1:25" x14ac:dyDescent="0.25">
      <c r="A55" s="20">
        <v>0.88</v>
      </c>
      <c r="B55" s="2">
        <v>22129</v>
      </c>
      <c r="E55" s="20">
        <f>SUMIF(B:B,F55,A:A)</f>
        <v>1</v>
      </c>
      <c r="F55" s="2">
        <v>26437</v>
      </c>
      <c r="G55" s="2">
        <f>IF(ISERROR(VLOOKUP($F55,'Pay scales'!$B$3:$AB$61,G$1,1)),0,VLOOKUP($F55,'Pay scales'!$B$3:$AB$61,G$1,1))</f>
        <v>25927</v>
      </c>
      <c r="H55" s="2">
        <f>IF(ISERROR(VLOOKUP($F55,'Pay scales'!$B$3:$AB$61,H$1,1)),0,VLOOKUP($F55,'Pay scales'!$B$3:$AB$61,H$1,1))</f>
        <v>25927</v>
      </c>
      <c r="I55" s="2">
        <f>IF(ISERROR(VLOOKUP($F55,'Pay scales'!$B$3:$AB$61,I$1,1)),0,VLOOKUP($F55,'Pay scales'!$B$3:$AB$61,I$1,1))</f>
        <v>25481</v>
      </c>
      <c r="J55" s="2">
        <f>IF(ISERROR(VLOOKUP($F55,'Pay scales'!$B$3:$AB$61,J$1,1)),0,VLOOKUP($F55,'Pay scales'!$B$3:$AB$61,J$1,1))</f>
        <v>24799</v>
      </c>
      <c r="K55" s="2">
        <f>IF(ISERROR(VLOOKUP($F55,'Pay scales'!$B$3:$AB$61,K$1,1)),0,VLOOKUP($F55,'Pay scales'!$B$3:$AB$61,K$1,1))</f>
        <v>23866</v>
      </c>
      <c r="L55" s="2">
        <f>IF(ISERROR(VLOOKUP($F55,'Pay scales'!$B$3:$AB$61,L$1,1)),0,VLOOKUP($F55,'Pay scales'!$B$3:$AB$61,L$1,1))</f>
        <v>23398</v>
      </c>
      <c r="M55" s="2">
        <f>IF(ISERROR(VLOOKUP($F55,'Pay scales'!$B$3:$AB$61,M$1,1)),0,VLOOKUP($F55,'Pay scales'!$B$3:$AB$61,M$1,1))</f>
        <v>23166</v>
      </c>
      <c r="N55" s="2">
        <f>IF(ISERROR(VLOOKUP($F55,'Pay scales'!$B$3:$AB$61,N$1,1)),0,VLOOKUP($F55,'Pay scales'!$B$3:$AB$61,N$1,1))</f>
        <v>22937</v>
      </c>
      <c r="P55" s="20">
        <f t="shared" si="2"/>
        <v>1</v>
      </c>
      <c r="Q55" s="47">
        <f>P55/P$140</f>
        <v>6.8672650645785916E-5</v>
      </c>
      <c r="R55" s="48">
        <f>$Q55*G55</f>
        <v>1.7804758132932914</v>
      </c>
      <c r="S55" s="48">
        <f>$Q55*H55</f>
        <v>1.7804758132932914</v>
      </c>
      <c r="T55" s="48">
        <f>$Q55*I55</f>
        <v>1.7498478111052709</v>
      </c>
      <c r="U55" s="48">
        <f>$Q55*J55</f>
        <v>1.7030130633648448</v>
      </c>
      <c r="V55" s="48">
        <f>$Q55*K55</f>
        <v>1.6389414803123266</v>
      </c>
      <c r="W55" s="48">
        <f>$Q55*L55</f>
        <v>1.6068026798100989</v>
      </c>
      <c r="X55" s="48">
        <f>$Q55*M55</f>
        <v>1.5908706248602764</v>
      </c>
      <c r="Y55" s="48">
        <f>$Q55*N55</f>
        <v>1.5751445878623915</v>
      </c>
    </row>
    <row r="56" spans="1:25" x14ac:dyDescent="0.25">
      <c r="A56" s="20">
        <v>19</v>
      </c>
      <c r="B56" s="2">
        <v>22129</v>
      </c>
      <c r="E56" s="20">
        <f>SUMIF(B:B,F56,A:A)</f>
        <v>137.88692</v>
      </c>
      <c r="F56" s="2">
        <v>26446</v>
      </c>
      <c r="G56" s="2">
        <f>IF(ISERROR(VLOOKUP($F56,'Pay scales'!$B$3:$AB$61,G$1,1)),0,VLOOKUP($F56,'Pay scales'!$B$3:$AB$61,G$1,1))</f>
        <v>26446</v>
      </c>
      <c r="H56" s="2">
        <f>IF(ISERROR(VLOOKUP($F56,'Pay scales'!$B$3:$AB$61,H$1,1)),0,VLOOKUP($F56,'Pay scales'!$B$3:$AB$61,H$1,1))</f>
        <v>26446</v>
      </c>
      <c r="I56" s="2">
        <f>IF(ISERROR(VLOOKUP($F56,'Pay scales'!$B$3:$AB$61,I$1,1)),0,VLOOKUP($F56,'Pay scales'!$B$3:$AB$61,I$1,1))</f>
        <v>25991</v>
      </c>
      <c r="J56" s="2">
        <f>IF(ISERROR(VLOOKUP($F56,'Pay scales'!$B$3:$AB$61,J$1,1)),0,VLOOKUP($F56,'Pay scales'!$B$3:$AB$61,J$1,1))</f>
        <v>25295</v>
      </c>
      <c r="K56" s="2">
        <f>IF(ISERROR(VLOOKUP($F56,'Pay scales'!$B$3:$AB$61,K$1,1)),0,VLOOKUP($F56,'Pay scales'!$B$3:$AB$61,K$1,1))</f>
        <v>24657</v>
      </c>
      <c r="L56" s="2">
        <f>IF(ISERROR(VLOOKUP($F56,'Pay scales'!$B$3:$AB$61,L$1,1)),0,VLOOKUP($F56,'Pay scales'!$B$3:$AB$61,L$1,1))</f>
        <v>24174</v>
      </c>
      <c r="M56" s="2">
        <f>IF(ISERROR(VLOOKUP($F56,'Pay scales'!$B$3:$AB$61,M$1,1)),0,VLOOKUP($F56,'Pay scales'!$B$3:$AB$61,M$1,1))</f>
        <v>23935</v>
      </c>
      <c r="N56" s="2">
        <f>IF(ISERROR(VLOOKUP($F56,'Pay scales'!$B$3:$AB$61,N$1,1)),0,VLOOKUP($F56,'Pay scales'!$B$3:$AB$61,N$1,1))</f>
        <v>23698</v>
      </c>
      <c r="P56" s="20">
        <f t="shared" si="2"/>
        <v>137.88692</v>
      </c>
      <c r="Q56" s="47">
        <f>P56/P$140</f>
        <v>9.4690602857834295E-3</v>
      </c>
      <c r="R56" s="48">
        <f>$Q56*G56</f>
        <v>250.41876831782858</v>
      </c>
      <c r="S56" s="48">
        <f>$Q56*H56</f>
        <v>250.41876831782858</v>
      </c>
      <c r="T56" s="48">
        <f>$Q56*I56</f>
        <v>246.11034588779711</v>
      </c>
      <c r="U56" s="48">
        <f>$Q56*J56</f>
        <v>239.51987992889184</v>
      </c>
      <c r="V56" s="48">
        <f>$Q56*K56</f>
        <v>233.47861946656201</v>
      </c>
      <c r="W56" s="48">
        <f>$Q56*L56</f>
        <v>228.90506334852861</v>
      </c>
      <c r="X56" s="48">
        <f>$Q56*M56</f>
        <v>226.64195794022638</v>
      </c>
      <c r="Y56" s="48">
        <f>$Q56*N56</f>
        <v>224.3977906524957</v>
      </c>
    </row>
    <row r="57" spans="1:25" x14ac:dyDescent="0.25">
      <c r="A57" s="20">
        <v>19</v>
      </c>
      <c r="B57" s="2">
        <v>22129</v>
      </c>
      <c r="E57" s="20">
        <f>SUMIF(B:B,F57,A:A)</f>
        <v>12.69</v>
      </c>
      <c r="F57" s="2">
        <v>26511</v>
      </c>
      <c r="G57" s="2">
        <f>IF(ISERROR(VLOOKUP($F57,'Pay scales'!$B$3:$AB$61,G$1,1)),0,VLOOKUP($F57,'Pay scales'!$B$3:$AB$61,G$1,1))</f>
        <v>26446</v>
      </c>
      <c r="H57" s="2">
        <f>IF(ISERROR(VLOOKUP($F57,'Pay scales'!$B$3:$AB$61,H$1,1)),0,VLOOKUP($F57,'Pay scales'!$B$3:$AB$61,H$1,1))</f>
        <v>26446</v>
      </c>
      <c r="I57" s="2">
        <f>IF(ISERROR(VLOOKUP($F57,'Pay scales'!$B$3:$AB$61,I$1,1)),0,VLOOKUP($F57,'Pay scales'!$B$3:$AB$61,I$1,1))</f>
        <v>25991</v>
      </c>
      <c r="J57" s="2">
        <f>IF(ISERROR(VLOOKUP($F57,'Pay scales'!$B$3:$AB$61,J$1,1)),0,VLOOKUP($F57,'Pay scales'!$B$3:$AB$61,J$1,1))</f>
        <v>25295</v>
      </c>
      <c r="K57" s="2">
        <f>IF(ISERROR(VLOOKUP($F57,'Pay scales'!$B$3:$AB$61,K$1,1)),0,VLOOKUP($F57,'Pay scales'!$B$3:$AB$61,K$1,1))</f>
        <v>24657</v>
      </c>
      <c r="L57" s="2">
        <f>IF(ISERROR(VLOOKUP($F57,'Pay scales'!$B$3:$AB$61,L$1,1)),0,VLOOKUP($F57,'Pay scales'!$B$3:$AB$61,L$1,1))</f>
        <v>24174</v>
      </c>
      <c r="M57" s="2">
        <f>IF(ISERROR(VLOOKUP($F57,'Pay scales'!$B$3:$AB$61,M$1,1)),0,VLOOKUP($F57,'Pay scales'!$B$3:$AB$61,M$1,1))</f>
        <v>23935</v>
      </c>
      <c r="N57" s="2">
        <f>IF(ISERROR(VLOOKUP($F57,'Pay scales'!$B$3:$AB$61,N$1,1)),0,VLOOKUP($F57,'Pay scales'!$B$3:$AB$61,N$1,1))</f>
        <v>23698</v>
      </c>
      <c r="P57" s="20">
        <f t="shared" si="2"/>
        <v>12.69</v>
      </c>
      <c r="Q57" s="47">
        <f>P57/P$140</f>
        <v>8.7145593669502312E-4</v>
      </c>
      <c r="R57" s="48">
        <f>$Q57*G57</f>
        <v>23.04652370183658</v>
      </c>
      <c r="S57" s="48">
        <f>$Q57*H57</f>
        <v>23.04652370183658</v>
      </c>
      <c r="T57" s="48">
        <f>$Q57*I57</f>
        <v>22.650011250640347</v>
      </c>
      <c r="U57" s="48">
        <f>$Q57*J57</f>
        <v>22.04347791870061</v>
      </c>
      <c r="V57" s="48">
        <f>$Q57*K57</f>
        <v>21.487489031089186</v>
      </c>
      <c r="W57" s="48">
        <f>$Q57*L57</f>
        <v>21.066575813665487</v>
      </c>
      <c r="X57" s="48">
        <f>$Q57*M57</f>
        <v>20.858297844795377</v>
      </c>
      <c r="Y57" s="48">
        <f>$Q57*N57</f>
        <v>20.651762787798656</v>
      </c>
    </row>
    <row r="58" spans="1:25" x14ac:dyDescent="0.25">
      <c r="A58" s="50">
        <v>1268.5958599999999</v>
      </c>
      <c r="B58" s="51">
        <v>22129</v>
      </c>
      <c r="E58" s="20">
        <f>SUMIF(B:B,F58,A:A)</f>
        <v>4.78</v>
      </c>
      <c r="F58" s="2">
        <v>26975</v>
      </c>
      <c r="G58" s="2">
        <f>IF(ISERROR(VLOOKUP($F58,'Pay scales'!$B$3:$AB$61,G$1,1)),0,VLOOKUP($F58,'Pay scales'!$B$3:$AB$61,G$1,1))</f>
        <v>26975</v>
      </c>
      <c r="H58" s="2">
        <f>IF(ISERROR(VLOOKUP($F58,'Pay scales'!$B$3:$AB$61,H$1,1)),0,VLOOKUP($F58,'Pay scales'!$B$3:$AB$61,H$1,1))</f>
        <v>26975</v>
      </c>
      <c r="I58" s="2">
        <f>IF(ISERROR(VLOOKUP($F58,'Pay scales'!$B$3:$AB$61,I$1,1)),0,VLOOKUP($F58,'Pay scales'!$B$3:$AB$61,I$1,1))</f>
        <v>26511</v>
      </c>
      <c r="J58" s="2">
        <f>IF(ISERROR(VLOOKUP($F58,'Pay scales'!$B$3:$AB$61,J$1,1)),0,VLOOKUP($F58,'Pay scales'!$B$3:$AB$61,J$1,1))</f>
        <v>25801</v>
      </c>
      <c r="K58" s="2">
        <f>IF(ISERROR(VLOOKUP($F58,'Pay scales'!$B$3:$AB$61,K$1,1)),0,VLOOKUP($F58,'Pay scales'!$B$3:$AB$61,K$1,1))</f>
        <v>24657</v>
      </c>
      <c r="L58" s="2">
        <f>IF(ISERROR(VLOOKUP($F58,'Pay scales'!$B$3:$AB$61,L$1,1)),0,VLOOKUP($F58,'Pay scales'!$B$3:$AB$61,L$1,1))</f>
        <v>24174</v>
      </c>
      <c r="M58" s="2">
        <f>IF(ISERROR(VLOOKUP($F58,'Pay scales'!$B$3:$AB$61,M$1,1)),0,VLOOKUP($F58,'Pay scales'!$B$3:$AB$61,M$1,1))</f>
        <v>23935</v>
      </c>
      <c r="N58" s="2">
        <f>IF(ISERROR(VLOOKUP($F58,'Pay scales'!$B$3:$AB$61,N$1,1)),0,VLOOKUP($F58,'Pay scales'!$B$3:$AB$61,N$1,1))</f>
        <v>23698</v>
      </c>
      <c r="P58" s="20">
        <f t="shared" si="2"/>
        <v>4.78</v>
      </c>
      <c r="Q58" s="47">
        <f>P58/P$140</f>
        <v>3.2825527008685664E-4</v>
      </c>
      <c r="R58" s="48">
        <f>$Q58*G58</f>
        <v>8.8546859105929574</v>
      </c>
      <c r="S58" s="48">
        <f>$Q58*H58</f>
        <v>8.8546859105929574</v>
      </c>
      <c r="T58" s="48">
        <f>$Q58*I58</f>
        <v>8.7023754652726559</v>
      </c>
      <c r="U58" s="48">
        <f>$Q58*J58</f>
        <v>8.4693142235109882</v>
      </c>
      <c r="V58" s="48">
        <f>$Q58*K58</f>
        <v>8.0937901945316248</v>
      </c>
      <c r="W58" s="48">
        <f>$Q58*L58</f>
        <v>7.9352428990796726</v>
      </c>
      <c r="X58" s="48">
        <f>$Q58*M58</f>
        <v>7.8567898895289137</v>
      </c>
      <c r="Y58" s="48">
        <f>$Q58*N58</f>
        <v>7.7789933905183286</v>
      </c>
    </row>
    <row r="59" spans="1:25" x14ac:dyDescent="0.25">
      <c r="A59" s="20">
        <v>5.31</v>
      </c>
      <c r="B59" s="2">
        <v>22183</v>
      </c>
      <c r="E59" s="20">
        <f>SUMIF(B:B,F59,A:A)</f>
        <v>7</v>
      </c>
      <c r="F59" s="2">
        <v>27009</v>
      </c>
      <c r="G59" s="2">
        <f>IF(ISERROR(VLOOKUP($F59,'Pay scales'!$B$3:$AB$61,G$1,1)),0,VLOOKUP($F59,'Pay scales'!$B$3:$AB$61,G$1,1))</f>
        <v>26975</v>
      </c>
      <c r="H59" s="2">
        <f>IF(ISERROR(VLOOKUP($F59,'Pay scales'!$B$3:$AB$61,H$1,1)),0,VLOOKUP($F59,'Pay scales'!$B$3:$AB$61,H$1,1))</f>
        <v>26975</v>
      </c>
      <c r="I59" s="2">
        <f>IF(ISERROR(VLOOKUP($F59,'Pay scales'!$B$3:$AB$61,I$1,1)),0,VLOOKUP($F59,'Pay scales'!$B$3:$AB$61,I$1,1))</f>
        <v>26511</v>
      </c>
      <c r="J59" s="2">
        <f>IF(ISERROR(VLOOKUP($F59,'Pay scales'!$B$3:$AB$61,J$1,1)),0,VLOOKUP($F59,'Pay scales'!$B$3:$AB$61,J$1,1))</f>
        <v>25801</v>
      </c>
      <c r="K59" s="2">
        <f>IF(ISERROR(VLOOKUP($F59,'Pay scales'!$B$3:$AB$61,K$1,1)),0,VLOOKUP($F59,'Pay scales'!$B$3:$AB$61,K$1,1))</f>
        <v>24657</v>
      </c>
      <c r="L59" s="2">
        <f>IF(ISERROR(VLOOKUP($F59,'Pay scales'!$B$3:$AB$61,L$1,1)),0,VLOOKUP($F59,'Pay scales'!$B$3:$AB$61,L$1,1))</f>
        <v>24174</v>
      </c>
      <c r="M59" s="2">
        <f>IF(ISERROR(VLOOKUP($F59,'Pay scales'!$B$3:$AB$61,M$1,1)),0,VLOOKUP($F59,'Pay scales'!$B$3:$AB$61,M$1,1))</f>
        <v>23935</v>
      </c>
      <c r="N59" s="2">
        <f>IF(ISERROR(VLOOKUP($F59,'Pay scales'!$B$3:$AB$61,N$1,1)),0,VLOOKUP($F59,'Pay scales'!$B$3:$AB$61,N$1,1))</f>
        <v>23698</v>
      </c>
      <c r="P59" s="20">
        <f t="shared" si="2"/>
        <v>7</v>
      </c>
      <c r="Q59" s="47">
        <f>P59/P$140</f>
        <v>4.807085545205014E-4</v>
      </c>
      <c r="R59" s="48">
        <f>$Q59*G59</f>
        <v>12.967113258190524</v>
      </c>
      <c r="S59" s="48">
        <f>$Q59*H59</f>
        <v>12.967113258190524</v>
      </c>
      <c r="T59" s="48">
        <f>$Q59*I59</f>
        <v>12.744064488893013</v>
      </c>
      <c r="U59" s="48">
        <f>$Q59*J59</f>
        <v>12.402761415183457</v>
      </c>
      <c r="V59" s="48">
        <f>$Q59*K59</f>
        <v>11.852830828812003</v>
      </c>
      <c r="W59" s="48">
        <f>$Q59*L59</f>
        <v>11.620648596978601</v>
      </c>
      <c r="X59" s="48">
        <f>$Q59*M59</f>
        <v>11.5057592524482</v>
      </c>
      <c r="Y59" s="48">
        <f>$Q59*N59</f>
        <v>11.391831325026843</v>
      </c>
    </row>
    <row r="60" spans="1:25" x14ac:dyDescent="0.25">
      <c r="A60" s="20">
        <v>1</v>
      </c>
      <c r="B60" s="2">
        <v>22416</v>
      </c>
      <c r="E60" s="20">
        <f>SUMIF(B:B,F60,A:A)</f>
        <v>168.96</v>
      </c>
      <c r="F60" s="2">
        <v>27041</v>
      </c>
      <c r="G60" s="2">
        <f>IF(ISERROR(VLOOKUP($F60,'Pay scales'!$B$3:$AB$61,G$1,1)),0,VLOOKUP($F60,'Pay scales'!$B$3:$AB$61,G$1,1))</f>
        <v>26975</v>
      </c>
      <c r="H60" s="2">
        <f>IF(ISERROR(VLOOKUP($F60,'Pay scales'!$B$3:$AB$61,H$1,1)),0,VLOOKUP($F60,'Pay scales'!$B$3:$AB$61,H$1,1))</f>
        <v>26975</v>
      </c>
      <c r="I60" s="2">
        <f>IF(ISERROR(VLOOKUP($F60,'Pay scales'!$B$3:$AB$61,I$1,1)),0,VLOOKUP($F60,'Pay scales'!$B$3:$AB$61,I$1,1))</f>
        <v>26511</v>
      </c>
      <c r="J60" s="2">
        <f>IF(ISERROR(VLOOKUP($F60,'Pay scales'!$B$3:$AB$61,J$1,1)),0,VLOOKUP($F60,'Pay scales'!$B$3:$AB$61,J$1,1))</f>
        <v>25801</v>
      </c>
      <c r="K60" s="2">
        <f>IF(ISERROR(VLOOKUP($F60,'Pay scales'!$B$3:$AB$61,K$1,1)),0,VLOOKUP($F60,'Pay scales'!$B$3:$AB$61,K$1,1))</f>
        <v>24657</v>
      </c>
      <c r="L60" s="2">
        <f>IF(ISERROR(VLOOKUP($F60,'Pay scales'!$B$3:$AB$61,L$1,1)),0,VLOOKUP($F60,'Pay scales'!$B$3:$AB$61,L$1,1))</f>
        <v>24174</v>
      </c>
      <c r="M60" s="2">
        <f>IF(ISERROR(VLOOKUP($F60,'Pay scales'!$B$3:$AB$61,M$1,1)),0,VLOOKUP($F60,'Pay scales'!$B$3:$AB$61,M$1,1))</f>
        <v>23935</v>
      </c>
      <c r="N60" s="2">
        <f>IF(ISERROR(VLOOKUP($F60,'Pay scales'!$B$3:$AB$61,N$1,1)),0,VLOOKUP($F60,'Pay scales'!$B$3:$AB$61,N$1,1))</f>
        <v>23698</v>
      </c>
      <c r="P60" s="20">
        <f t="shared" si="2"/>
        <v>168.96</v>
      </c>
      <c r="Q60" s="47">
        <f>P60/P$140</f>
        <v>1.1602931053111987E-2</v>
      </c>
      <c r="R60" s="48">
        <f>$Q60*G60</f>
        <v>312.98906515769585</v>
      </c>
      <c r="S60" s="48">
        <f>$Q60*H60</f>
        <v>312.98906515769585</v>
      </c>
      <c r="T60" s="48">
        <f>$Q60*I60</f>
        <v>307.6053051490519</v>
      </c>
      <c r="U60" s="48">
        <f>$Q60*J60</f>
        <v>299.3672241013424</v>
      </c>
      <c r="V60" s="48">
        <f>$Q60*K60</f>
        <v>286.0934709765823</v>
      </c>
      <c r="W60" s="48">
        <f>$Q60*L60</f>
        <v>280.4892552779292</v>
      </c>
      <c r="X60" s="48">
        <f>$Q60*M60</f>
        <v>277.71615475623543</v>
      </c>
      <c r="Y60" s="48">
        <f>$Q60*N60</f>
        <v>274.96626009664789</v>
      </c>
    </row>
    <row r="61" spans="1:25" x14ac:dyDescent="0.25">
      <c r="A61" s="20">
        <v>12.79</v>
      </c>
      <c r="B61" s="2">
        <v>22571</v>
      </c>
      <c r="E61" s="20">
        <f>SUMIF(B:B,F61,A:A)</f>
        <v>1</v>
      </c>
      <c r="F61" s="2">
        <v>27202</v>
      </c>
      <c r="G61" s="2">
        <f>IF(ISERROR(VLOOKUP($F61,'Pay scales'!$B$3:$AB$61,G$1,1)),0,VLOOKUP($F61,'Pay scales'!$B$3:$AB$61,G$1,1))</f>
        <v>26975</v>
      </c>
      <c r="H61" s="2">
        <f>IF(ISERROR(VLOOKUP($F61,'Pay scales'!$B$3:$AB$61,H$1,1)),0,VLOOKUP($F61,'Pay scales'!$B$3:$AB$61,H$1,1))</f>
        <v>26975</v>
      </c>
      <c r="I61" s="2">
        <f>IF(ISERROR(VLOOKUP($F61,'Pay scales'!$B$3:$AB$61,I$1,1)),0,VLOOKUP($F61,'Pay scales'!$B$3:$AB$61,I$1,1))</f>
        <v>26511</v>
      </c>
      <c r="J61" s="2">
        <f>IF(ISERROR(VLOOKUP($F61,'Pay scales'!$B$3:$AB$61,J$1,1)),0,VLOOKUP($F61,'Pay scales'!$B$3:$AB$61,J$1,1))</f>
        <v>25801</v>
      </c>
      <c r="K61" s="2">
        <f>IF(ISERROR(VLOOKUP($F61,'Pay scales'!$B$3:$AB$61,K$1,1)),0,VLOOKUP($F61,'Pay scales'!$B$3:$AB$61,K$1,1))</f>
        <v>24657</v>
      </c>
      <c r="L61" s="2">
        <f>IF(ISERROR(VLOOKUP($F61,'Pay scales'!$B$3:$AB$61,L$1,1)),0,VLOOKUP($F61,'Pay scales'!$B$3:$AB$61,L$1,1))</f>
        <v>24174</v>
      </c>
      <c r="M61" s="2">
        <f>IF(ISERROR(VLOOKUP($F61,'Pay scales'!$B$3:$AB$61,M$1,1)),0,VLOOKUP($F61,'Pay scales'!$B$3:$AB$61,M$1,1))</f>
        <v>23935</v>
      </c>
      <c r="N61" s="2">
        <f>IF(ISERROR(VLOOKUP($F61,'Pay scales'!$B$3:$AB$61,N$1,1)),0,VLOOKUP($F61,'Pay scales'!$B$3:$AB$61,N$1,1))</f>
        <v>23698</v>
      </c>
      <c r="P61" s="20">
        <f t="shared" si="2"/>
        <v>1</v>
      </c>
      <c r="Q61" s="47">
        <f>P61/P$140</f>
        <v>6.8672650645785916E-5</v>
      </c>
      <c r="R61" s="48">
        <f>$Q61*G61</f>
        <v>1.852444751170075</v>
      </c>
      <c r="S61" s="48">
        <f>$Q61*H61</f>
        <v>1.852444751170075</v>
      </c>
      <c r="T61" s="48">
        <f>$Q61*I61</f>
        <v>1.8205806412704304</v>
      </c>
      <c r="U61" s="48">
        <f>$Q61*J61</f>
        <v>1.7718230593119224</v>
      </c>
      <c r="V61" s="48">
        <f>$Q61*K61</f>
        <v>1.6932615469731433</v>
      </c>
      <c r="W61" s="48">
        <f>$Q61*L61</f>
        <v>1.6600926567112286</v>
      </c>
      <c r="X61" s="48">
        <f>$Q61*M61</f>
        <v>1.6436798932068859</v>
      </c>
      <c r="Y61" s="48">
        <f>$Q61*N61</f>
        <v>1.6274044750038346</v>
      </c>
    </row>
    <row r="62" spans="1:25" x14ac:dyDescent="0.25">
      <c r="A62" s="20">
        <v>30</v>
      </c>
      <c r="B62" s="2">
        <v>22571</v>
      </c>
      <c r="E62" s="20">
        <f>SUMIF(B:B,F62,A:A)</f>
        <v>26</v>
      </c>
      <c r="F62" s="2">
        <v>27498</v>
      </c>
      <c r="G62" s="2">
        <f>IF(ISERROR(VLOOKUP($F62,'Pay scales'!$B$3:$AB$61,G$1,1)),0,VLOOKUP($F62,'Pay scales'!$B$3:$AB$61,G$1,1))</f>
        <v>26975</v>
      </c>
      <c r="H62" s="2">
        <f>IF(ISERROR(VLOOKUP($F62,'Pay scales'!$B$3:$AB$61,H$1,1)),0,VLOOKUP($F62,'Pay scales'!$B$3:$AB$61,H$1,1))</f>
        <v>26975</v>
      </c>
      <c r="I62" s="2">
        <f>IF(ISERROR(VLOOKUP($F62,'Pay scales'!$B$3:$AB$61,I$1,1)),0,VLOOKUP($F62,'Pay scales'!$B$3:$AB$61,I$1,1))</f>
        <v>26511</v>
      </c>
      <c r="J62" s="2">
        <f>IF(ISERROR(VLOOKUP($F62,'Pay scales'!$B$3:$AB$61,J$1,1)),0,VLOOKUP($F62,'Pay scales'!$B$3:$AB$61,J$1,1))</f>
        <v>25801</v>
      </c>
      <c r="K62" s="2">
        <f>IF(ISERROR(VLOOKUP($F62,'Pay scales'!$B$3:$AB$61,K$1,1)),0,VLOOKUP($F62,'Pay scales'!$B$3:$AB$61,K$1,1))</f>
        <v>24657</v>
      </c>
      <c r="L62" s="2">
        <f>IF(ISERROR(VLOOKUP($F62,'Pay scales'!$B$3:$AB$61,L$1,1)),0,VLOOKUP($F62,'Pay scales'!$B$3:$AB$61,L$1,1))</f>
        <v>24174</v>
      </c>
      <c r="M62" s="2">
        <f>IF(ISERROR(VLOOKUP($F62,'Pay scales'!$B$3:$AB$61,M$1,1)),0,VLOOKUP($F62,'Pay scales'!$B$3:$AB$61,M$1,1))</f>
        <v>23935</v>
      </c>
      <c r="N62" s="2">
        <f>IF(ISERROR(VLOOKUP($F62,'Pay scales'!$B$3:$AB$61,N$1,1)),0,VLOOKUP($F62,'Pay scales'!$B$3:$AB$61,N$1,1))</f>
        <v>23698</v>
      </c>
      <c r="P62" s="20">
        <f t="shared" si="2"/>
        <v>26</v>
      </c>
      <c r="Q62" s="47">
        <f>P62/P$140</f>
        <v>1.7854889167904337E-3</v>
      </c>
      <c r="R62" s="48">
        <f>$Q62*G62</f>
        <v>48.163563530421946</v>
      </c>
      <c r="S62" s="48">
        <f>$Q62*H62</f>
        <v>48.163563530421946</v>
      </c>
      <c r="T62" s="48">
        <f>$Q62*I62</f>
        <v>47.335096673031188</v>
      </c>
      <c r="U62" s="48">
        <f>$Q62*J62</f>
        <v>46.067399542109982</v>
      </c>
      <c r="V62" s="48">
        <f>$Q62*K62</f>
        <v>44.024800221301724</v>
      </c>
      <c r="W62" s="48">
        <f>$Q62*L62</f>
        <v>43.162409074491947</v>
      </c>
      <c r="X62" s="48">
        <f>$Q62*M62</f>
        <v>42.735677223379028</v>
      </c>
      <c r="Y62" s="48">
        <f>$Q62*N62</f>
        <v>42.312516350099699</v>
      </c>
    </row>
    <row r="63" spans="1:25" x14ac:dyDescent="0.25">
      <c r="A63" s="20">
        <v>8</v>
      </c>
      <c r="B63" s="2">
        <v>22571</v>
      </c>
      <c r="E63" s="20">
        <f>SUMIF(B:B,F63,A:A)</f>
        <v>127.32213999999999</v>
      </c>
      <c r="F63" s="2">
        <v>27514</v>
      </c>
      <c r="G63" s="2">
        <f>IF(ISERROR(VLOOKUP($F63,'Pay scales'!$B$3:$AB$61,G$1,1)),0,VLOOKUP($F63,'Pay scales'!$B$3:$AB$61,G$1,1))</f>
        <v>27514</v>
      </c>
      <c r="H63" s="2">
        <f>IF(ISERROR(VLOOKUP($F63,'Pay scales'!$B$3:$AB$61,H$1,1)),0,VLOOKUP($F63,'Pay scales'!$B$3:$AB$61,H$1,1))</f>
        <v>27514</v>
      </c>
      <c r="I63" s="2">
        <f>IF(ISERROR(VLOOKUP($F63,'Pay scales'!$B$3:$AB$61,I$1,1)),0,VLOOKUP($F63,'Pay scales'!$B$3:$AB$61,I$1,1))</f>
        <v>27041</v>
      </c>
      <c r="J63" s="2">
        <f>IF(ISERROR(VLOOKUP($F63,'Pay scales'!$B$3:$AB$61,J$1,1)),0,VLOOKUP($F63,'Pay scales'!$B$3:$AB$61,J$1,1))</f>
        <v>26317</v>
      </c>
      <c r="K63" s="2">
        <f>IF(ISERROR(VLOOKUP($F63,'Pay scales'!$B$3:$AB$61,K$1,1)),0,VLOOKUP($F63,'Pay scales'!$B$3:$AB$61,K$1,1))</f>
        <v>25463</v>
      </c>
      <c r="L63" s="2">
        <f>IF(ISERROR(VLOOKUP($F63,'Pay scales'!$B$3:$AB$61,L$1,1)),0,VLOOKUP($F63,'Pay scales'!$B$3:$AB$61,L$1,1))</f>
        <v>24964</v>
      </c>
      <c r="M63" s="2">
        <f>IF(ISERROR(VLOOKUP($F63,'Pay scales'!$B$3:$AB$61,M$1,1)),0,VLOOKUP($F63,'Pay scales'!$B$3:$AB$61,M$1,1))</f>
        <v>24717</v>
      </c>
      <c r="N63" s="2">
        <f>IF(ISERROR(VLOOKUP($F63,'Pay scales'!$B$3:$AB$61,N$1,1)),0,VLOOKUP($F63,'Pay scales'!$B$3:$AB$61,N$1,1))</f>
        <v>24472</v>
      </c>
      <c r="P63" s="20">
        <f t="shared" si="2"/>
        <v>127.32213999999999</v>
      </c>
      <c r="Q63" s="47">
        <f>P63/P$140</f>
        <v>8.7435488396938425E-3</v>
      </c>
      <c r="R63" s="48">
        <f>$Q63*G63</f>
        <v>240.57000277533638</v>
      </c>
      <c r="S63" s="48">
        <f>$Q63*H63</f>
        <v>240.57000277533638</v>
      </c>
      <c r="T63" s="48">
        <f>$Q63*I63</f>
        <v>236.43430417416118</v>
      </c>
      <c r="U63" s="48">
        <f>$Q63*J63</f>
        <v>230.10397481422285</v>
      </c>
      <c r="V63" s="48">
        <f>$Q63*K63</f>
        <v>222.6369841051243</v>
      </c>
      <c r="W63" s="48">
        <f>$Q63*L63</f>
        <v>218.27395323411707</v>
      </c>
      <c r="X63" s="48">
        <f>$Q63*M63</f>
        <v>216.11429667071272</v>
      </c>
      <c r="Y63" s="48">
        <f>$Q63*N63</f>
        <v>213.97212720498771</v>
      </c>
    </row>
    <row r="64" spans="1:25" x14ac:dyDescent="0.25">
      <c r="A64" s="50">
        <v>170.96298000000002</v>
      </c>
      <c r="B64" s="51">
        <v>22571</v>
      </c>
      <c r="E64" s="20">
        <f>SUMIF(B:B,F64,A:A)</f>
        <v>16.25</v>
      </c>
      <c r="F64" s="2">
        <v>27741</v>
      </c>
      <c r="G64" s="2">
        <f>IF(ISERROR(VLOOKUP($F64,'Pay scales'!$B$3:$AB$61,G$1,1)),0,VLOOKUP($F64,'Pay scales'!$B$3:$AB$61,G$1,1))</f>
        <v>27514</v>
      </c>
      <c r="H64" s="2">
        <f>IF(ISERROR(VLOOKUP($F64,'Pay scales'!$B$3:$AB$61,H$1,1)),0,VLOOKUP($F64,'Pay scales'!$B$3:$AB$61,H$1,1))</f>
        <v>27514</v>
      </c>
      <c r="I64" s="2">
        <f>IF(ISERROR(VLOOKUP($F64,'Pay scales'!$B$3:$AB$61,I$1,1)),0,VLOOKUP($F64,'Pay scales'!$B$3:$AB$61,I$1,1))</f>
        <v>27041</v>
      </c>
      <c r="J64" s="2">
        <f>IF(ISERROR(VLOOKUP($F64,'Pay scales'!$B$3:$AB$61,J$1,1)),0,VLOOKUP($F64,'Pay scales'!$B$3:$AB$61,J$1,1))</f>
        <v>26317</v>
      </c>
      <c r="K64" s="2">
        <f>IF(ISERROR(VLOOKUP($F64,'Pay scales'!$B$3:$AB$61,K$1,1)),0,VLOOKUP($F64,'Pay scales'!$B$3:$AB$61,K$1,1))</f>
        <v>25463</v>
      </c>
      <c r="L64" s="2">
        <f>IF(ISERROR(VLOOKUP($F64,'Pay scales'!$B$3:$AB$61,L$1,1)),0,VLOOKUP($F64,'Pay scales'!$B$3:$AB$61,L$1,1))</f>
        <v>24964</v>
      </c>
      <c r="M64" s="2">
        <f>IF(ISERROR(VLOOKUP($F64,'Pay scales'!$B$3:$AB$61,M$1,1)),0,VLOOKUP($F64,'Pay scales'!$B$3:$AB$61,M$1,1))</f>
        <v>24717</v>
      </c>
      <c r="N64" s="2">
        <f>IF(ISERROR(VLOOKUP($F64,'Pay scales'!$B$3:$AB$61,N$1,1)),0,VLOOKUP($F64,'Pay scales'!$B$3:$AB$61,N$1,1))</f>
        <v>24472</v>
      </c>
      <c r="P64" s="20">
        <f t="shared" si="2"/>
        <v>16.25</v>
      </c>
      <c r="Q64" s="47">
        <f>P64/P$140</f>
        <v>1.1159305729940209E-3</v>
      </c>
      <c r="R64" s="48">
        <f>$Q64*G64</f>
        <v>30.703713785357493</v>
      </c>
      <c r="S64" s="48">
        <f>$Q64*H64</f>
        <v>30.703713785357493</v>
      </c>
      <c r="T64" s="48">
        <f>$Q64*I64</f>
        <v>30.175878624331322</v>
      </c>
      <c r="U64" s="48">
        <f>$Q64*J64</f>
        <v>29.367944889483649</v>
      </c>
      <c r="V64" s="48">
        <f>$Q64*K64</f>
        <v>28.414940180146754</v>
      </c>
      <c r="W64" s="48">
        <f>$Q64*L64</f>
        <v>27.858090824222739</v>
      </c>
      <c r="X64" s="48">
        <f>$Q64*M64</f>
        <v>27.582455972693214</v>
      </c>
      <c r="Y64" s="48">
        <f>$Q64*N64</f>
        <v>27.30905298230968</v>
      </c>
    </row>
    <row r="65" spans="1:25" x14ac:dyDescent="0.25">
      <c r="A65" s="20">
        <v>37</v>
      </c>
      <c r="B65" s="2">
        <v>22599</v>
      </c>
      <c r="E65" s="20">
        <f>SUMIF(B:B,F65,A:A)</f>
        <v>15</v>
      </c>
      <c r="F65" s="2">
        <v>27993</v>
      </c>
      <c r="G65" s="2">
        <f>IF(ISERROR(VLOOKUP($F65,'Pay scales'!$B$3:$AB$61,G$1,1)),0,VLOOKUP($F65,'Pay scales'!$B$3:$AB$61,G$1,1))</f>
        <v>27514</v>
      </c>
      <c r="H65" s="2">
        <f>IF(ISERROR(VLOOKUP($F65,'Pay scales'!$B$3:$AB$61,H$1,1)),0,VLOOKUP($F65,'Pay scales'!$B$3:$AB$61,H$1,1))</f>
        <v>27514</v>
      </c>
      <c r="I65" s="2">
        <f>IF(ISERROR(VLOOKUP($F65,'Pay scales'!$B$3:$AB$61,I$1,1)),0,VLOOKUP($F65,'Pay scales'!$B$3:$AB$61,I$1,1))</f>
        <v>27041</v>
      </c>
      <c r="J65" s="2">
        <f>IF(ISERROR(VLOOKUP($F65,'Pay scales'!$B$3:$AB$61,J$1,1)),0,VLOOKUP($F65,'Pay scales'!$B$3:$AB$61,J$1,1))</f>
        <v>26317</v>
      </c>
      <c r="K65" s="2">
        <f>IF(ISERROR(VLOOKUP($F65,'Pay scales'!$B$3:$AB$61,K$1,1)),0,VLOOKUP($F65,'Pay scales'!$B$3:$AB$61,K$1,1))</f>
        <v>25463</v>
      </c>
      <c r="L65" s="2">
        <f>IF(ISERROR(VLOOKUP($F65,'Pay scales'!$B$3:$AB$61,L$1,1)),0,VLOOKUP($F65,'Pay scales'!$B$3:$AB$61,L$1,1))</f>
        <v>24964</v>
      </c>
      <c r="M65" s="2">
        <f>IF(ISERROR(VLOOKUP($F65,'Pay scales'!$B$3:$AB$61,M$1,1)),0,VLOOKUP($F65,'Pay scales'!$B$3:$AB$61,M$1,1))</f>
        <v>24717</v>
      </c>
      <c r="N65" s="2">
        <f>IF(ISERROR(VLOOKUP($F65,'Pay scales'!$B$3:$AB$61,N$1,1)),0,VLOOKUP($F65,'Pay scales'!$B$3:$AB$61,N$1,1))</f>
        <v>24472</v>
      </c>
      <c r="P65" s="20">
        <f t="shared" si="2"/>
        <v>15</v>
      </c>
      <c r="Q65" s="47">
        <f>P65/P$140</f>
        <v>1.0300897596867886E-3</v>
      </c>
      <c r="R65" s="48">
        <f>$Q65*G65</f>
        <v>28.341889648022303</v>
      </c>
      <c r="S65" s="48">
        <f>$Q65*H65</f>
        <v>28.341889648022303</v>
      </c>
      <c r="T65" s="48">
        <f>$Q65*I65</f>
        <v>27.85465719169045</v>
      </c>
      <c r="U65" s="48">
        <f>$Q65*J65</f>
        <v>27.108872205677216</v>
      </c>
      <c r="V65" s="48">
        <f>$Q65*K65</f>
        <v>26.229175550904699</v>
      </c>
      <c r="W65" s="48">
        <f>$Q65*L65</f>
        <v>25.715160760820989</v>
      </c>
      <c r="X65" s="48">
        <f>$Q65*M65</f>
        <v>25.460728590178356</v>
      </c>
      <c r="Y65" s="48">
        <f>$Q65*N65</f>
        <v>25.20835659905509</v>
      </c>
    </row>
    <row r="66" spans="1:25" x14ac:dyDescent="0.25">
      <c r="A66" s="20">
        <v>28.29</v>
      </c>
      <c r="B66" s="2">
        <v>22627</v>
      </c>
      <c r="E66" s="20">
        <f>SUMIF(B:B,F66,A:A)</f>
        <v>89.324190000000002</v>
      </c>
      <c r="F66" s="2">
        <v>28226</v>
      </c>
      <c r="G66" s="2">
        <f>IF(ISERROR(VLOOKUP($F66,'Pay scales'!$B$3:$AB$61,G$1,1)),0,VLOOKUP($F66,'Pay scales'!$B$3:$AB$61,G$1,1))</f>
        <v>28226</v>
      </c>
      <c r="H66" s="2">
        <f>IF(ISERROR(VLOOKUP($F66,'Pay scales'!$B$3:$AB$61,H$1,1)),0,VLOOKUP($F66,'Pay scales'!$B$3:$AB$61,H$1,1))</f>
        <v>28226</v>
      </c>
      <c r="I66" s="2">
        <f>IF(ISERROR(VLOOKUP($F66,'Pay scales'!$B$3:$AB$61,I$1,1)),0,VLOOKUP($F66,'Pay scales'!$B$3:$AB$61,I$1,1))</f>
        <v>27741</v>
      </c>
      <c r="J66" s="2">
        <f>IF(ISERROR(VLOOKUP($F66,'Pay scales'!$B$3:$AB$61,J$1,1)),0,VLOOKUP($F66,'Pay scales'!$B$3:$AB$61,J$1,1))</f>
        <v>26999</v>
      </c>
      <c r="K66" s="2">
        <f>IF(ISERROR(VLOOKUP($F66,'Pay scales'!$B$3:$AB$61,K$1,1)),0,VLOOKUP($F66,'Pay scales'!$B$3:$AB$61,K$1,1))</f>
        <v>26470</v>
      </c>
      <c r="L66" s="2">
        <f>IF(ISERROR(VLOOKUP($F66,'Pay scales'!$B$3:$AB$61,L$1,1)),0,VLOOKUP($F66,'Pay scales'!$B$3:$AB$61,L$1,1))</f>
        <v>25951</v>
      </c>
      <c r="M66" s="2">
        <f>IF(ISERROR(VLOOKUP($F66,'Pay scales'!$B$3:$AB$61,M$1,1)),0,VLOOKUP($F66,'Pay scales'!$B$3:$AB$61,M$1,1))</f>
        <v>25694</v>
      </c>
      <c r="N66" s="2">
        <f>IF(ISERROR(VLOOKUP($F66,'Pay scales'!$B$3:$AB$61,N$1,1)),0,VLOOKUP($F66,'Pay scales'!$B$3:$AB$61,N$1,1))</f>
        <v>25440</v>
      </c>
      <c r="P66" s="20">
        <f t="shared" si="2"/>
        <v>89.324190000000002</v>
      </c>
      <c r="Q66" s="47">
        <f>P66/P$140</f>
        <v>6.1341288940878038E-3</v>
      </c>
      <c r="R66" s="48">
        <f>$Q66*G66</f>
        <v>173.14192216452236</v>
      </c>
      <c r="S66" s="48">
        <f>$Q66*H66</f>
        <v>173.14192216452236</v>
      </c>
      <c r="T66" s="48">
        <f>$Q66*I66</f>
        <v>170.16686965088977</v>
      </c>
      <c r="U66" s="48">
        <f>$Q66*J66</f>
        <v>165.61534601147662</v>
      </c>
      <c r="V66" s="48">
        <f>$Q66*K66</f>
        <v>162.37039182650418</v>
      </c>
      <c r="W66" s="48">
        <f>$Q66*L66</f>
        <v>159.1867789304726</v>
      </c>
      <c r="X66" s="48">
        <f>$Q66*M66</f>
        <v>157.61030780469204</v>
      </c>
      <c r="Y66" s="48">
        <f>$Q66*N66</f>
        <v>156.05223906559374</v>
      </c>
    </row>
    <row r="67" spans="1:25" x14ac:dyDescent="0.25">
      <c r="A67" s="20">
        <v>19</v>
      </c>
      <c r="B67" s="2">
        <v>23004</v>
      </c>
      <c r="E67" s="20">
        <f>SUMIF(B:B,F67,A:A)</f>
        <v>126</v>
      </c>
      <c r="F67" s="2">
        <v>28497</v>
      </c>
      <c r="G67" s="2">
        <f>IF(ISERROR(VLOOKUP($F67,'Pay scales'!$B$3:$AB$61,G$1,1)),0,VLOOKUP($F67,'Pay scales'!$B$3:$AB$61,G$1,1))</f>
        <v>28226</v>
      </c>
      <c r="H67" s="2">
        <f>IF(ISERROR(VLOOKUP($F67,'Pay scales'!$B$3:$AB$61,H$1,1)),0,VLOOKUP($F67,'Pay scales'!$B$3:$AB$61,H$1,1))</f>
        <v>28226</v>
      </c>
      <c r="I67" s="2">
        <f>IF(ISERROR(VLOOKUP($F67,'Pay scales'!$B$3:$AB$61,I$1,1)),0,VLOOKUP($F67,'Pay scales'!$B$3:$AB$61,I$1,1))</f>
        <v>27741</v>
      </c>
      <c r="J67" s="2">
        <f>IF(ISERROR(VLOOKUP($F67,'Pay scales'!$B$3:$AB$61,J$1,1)),0,VLOOKUP($F67,'Pay scales'!$B$3:$AB$61,J$1,1))</f>
        <v>26999</v>
      </c>
      <c r="K67" s="2">
        <f>IF(ISERROR(VLOOKUP($F67,'Pay scales'!$B$3:$AB$61,K$1,1)),0,VLOOKUP($F67,'Pay scales'!$B$3:$AB$61,K$1,1))</f>
        <v>26470</v>
      </c>
      <c r="L67" s="2">
        <f>IF(ISERROR(VLOOKUP($F67,'Pay scales'!$B$3:$AB$61,L$1,1)),0,VLOOKUP($F67,'Pay scales'!$B$3:$AB$61,L$1,1))</f>
        <v>25951</v>
      </c>
      <c r="M67" s="2">
        <f>IF(ISERROR(VLOOKUP($F67,'Pay scales'!$B$3:$AB$61,M$1,1)),0,VLOOKUP($F67,'Pay scales'!$B$3:$AB$61,M$1,1))</f>
        <v>25694</v>
      </c>
      <c r="N67" s="2">
        <f>IF(ISERROR(VLOOKUP($F67,'Pay scales'!$B$3:$AB$61,N$1,1)),0,VLOOKUP($F67,'Pay scales'!$B$3:$AB$61,N$1,1))</f>
        <v>25440</v>
      </c>
      <c r="P67" s="20">
        <f t="shared" si="2"/>
        <v>126</v>
      </c>
      <c r="Q67" s="47">
        <f>P67/P$140</f>
        <v>8.6527539813690251E-3</v>
      </c>
      <c r="R67" s="48">
        <f>$Q67*G67</f>
        <v>244.2326338781221</v>
      </c>
      <c r="S67" s="48">
        <f>$Q67*H67</f>
        <v>244.2326338781221</v>
      </c>
      <c r="T67" s="48">
        <f>$Q67*I67</f>
        <v>240.03604819715812</v>
      </c>
      <c r="U67" s="48">
        <f>$Q67*J67</f>
        <v>233.6157047429823</v>
      </c>
      <c r="V67" s="48">
        <f>$Q67*K67</f>
        <v>229.03839788683808</v>
      </c>
      <c r="W67" s="48">
        <f>$Q67*L67</f>
        <v>224.54761857050758</v>
      </c>
      <c r="X67" s="48">
        <f>$Q67*M67</f>
        <v>222.32386079729574</v>
      </c>
      <c r="Y67" s="48">
        <f>$Q67*N67</f>
        <v>220.126061286028</v>
      </c>
    </row>
    <row r="68" spans="1:25" x14ac:dyDescent="0.25">
      <c r="A68" s="20">
        <v>588.29999999999995</v>
      </c>
      <c r="B68" s="2">
        <v>23080</v>
      </c>
      <c r="E68" s="20">
        <f>SUMIF(B:B,F68,A:A)</f>
        <v>10.199999999999999</v>
      </c>
      <c r="F68" s="2">
        <v>28672</v>
      </c>
      <c r="G68" s="2">
        <f>IF(ISERROR(VLOOKUP($F68,'Pay scales'!$B$3:$AB$61,G$1,1)),0,VLOOKUP($F68,'Pay scales'!$B$3:$AB$61,G$1,1))</f>
        <v>28226</v>
      </c>
      <c r="H68" s="2">
        <f>IF(ISERROR(VLOOKUP($F68,'Pay scales'!$B$3:$AB$61,H$1,1)),0,VLOOKUP($F68,'Pay scales'!$B$3:$AB$61,H$1,1))</f>
        <v>28226</v>
      </c>
      <c r="I68" s="2">
        <f>IF(ISERROR(VLOOKUP($F68,'Pay scales'!$B$3:$AB$61,I$1,1)),0,VLOOKUP($F68,'Pay scales'!$B$3:$AB$61,I$1,1))</f>
        <v>27741</v>
      </c>
      <c r="J68" s="2">
        <f>IF(ISERROR(VLOOKUP($F68,'Pay scales'!$B$3:$AB$61,J$1,1)),0,VLOOKUP($F68,'Pay scales'!$B$3:$AB$61,J$1,1))</f>
        <v>26999</v>
      </c>
      <c r="K68" s="2">
        <f>IF(ISERROR(VLOOKUP($F68,'Pay scales'!$B$3:$AB$61,K$1,1)),0,VLOOKUP($F68,'Pay scales'!$B$3:$AB$61,K$1,1))</f>
        <v>26470</v>
      </c>
      <c r="L68" s="2">
        <f>IF(ISERROR(VLOOKUP($F68,'Pay scales'!$B$3:$AB$61,L$1,1)),0,VLOOKUP($F68,'Pay scales'!$B$3:$AB$61,L$1,1))</f>
        <v>25951</v>
      </c>
      <c r="M68" s="2">
        <f>IF(ISERROR(VLOOKUP($F68,'Pay scales'!$B$3:$AB$61,M$1,1)),0,VLOOKUP($F68,'Pay scales'!$B$3:$AB$61,M$1,1))</f>
        <v>25694</v>
      </c>
      <c r="N68" s="2">
        <f>IF(ISERROR(VLOOKUP($F68,'Pay scales'!$B$3:$AB$61,N$1,1)),0,VLOOKUP($F68,'Pay scales'!$B$3:$AB$61,N$1,1))</f>
        <v>25440</v>
      </c>
      <c r="P68" s="20">
        <f t="shared" si="2"/>
        <v>10.199999999999999</v>
      </c>
      <c r="Q68" s="47">
        <f>P68/P$140</f>
        <v>7.0046103658701628E-4</v>
      </c>
      <c r="R68" s="48">
        <f>$Q68*G68</f>
        <v>19.771213218705121</v>
      </c>
      <c r="S68" s="48">
        <f>$Q68*H68</f>
        <v>19.771213218705121</v>
      </c>
      <c r="T68" s="48">
        <f>$Q68*I68</f>
        <v>19.43148961596042</v>
      </c>
      <c r="U68" s="48">
        <f>$Q68*J68</f>
        <v>18.911747526812853</v>
      </c>
      <c r="V68" s="48">
        <f>$Q68*K68</f>
        <v>18.54120363845832</v>
      </c>
      <c r="W68" s="48">
        <f>$Q68*L68</f>
        <v>18.177664360469659</v>
      </c>
      <c r="X68" s="48">
        <f>$Q68*M68</f>
        <v>17.997645874066798</v>
      </c>
      <c r="Y68" s="48">
        <f>$Q68*N68</f>
        <v>17.819728770773693</v>
      </c>
    </row>
    <row r="69" spans="1:25" x14ac:dyDescent="0.25">
      <c r="A69" s="20">
        <v>132</v>
      </c>
      <c r="B69" s="2">
        <v>23421</v>
      </c>
      <c r="E69" s="20">
        <f>SUMIF(B:B,F69,A:A)</f>
        <v>199.34411</v>
      </c>
      <c r="F69" s="2">
        <v>29174</v>
      </c>
      <c r="G69" s="2">
        <f>IF(ISERROR(VLOOKUP($F69,'Pay scales'!$B$3:$AB$61,G$1,1)),0,VLOOKUP($F69,'Pay scales'!$B$3:$AB$61,G$1,1))</f>
        <v>29174</v>
      </c>
      <c r="H69" s="2">
        <f>IF(ISERROR(VLOOKUP($F69,'Pay scales'!$B$3:$AB$61,H$1,1)),0,VLOOKUP($F69,'Pay scales'!$B$3:$AB$61,H$1,1))</f>
        <v>29174</v>
      </c>
      <c r="I69" s="2">
        <f>IF(ISERROR(VLOOKUP($F69,'Pay scales'!$B$3:$AB$61,I$1,1)),0,VLOOKUP($F69,'Pay scales'!$B$3:$AB$61,I$1,1))</f>
        <v>28672</v>
      </c>
      <c r="J69" s="2">
        <f>IF(ISERROR(VLOOKUP($F69,'Pay scales'!$B$3:$AB$61,J$1,1)),0,VLOOKUP($F69,'Pay scales'!$B$3:$AB$61,J$1,1))</f>
        <v>27905</v>
      </c>
      <c r="K69" s="2">
        <f>IF(ISERROR(VLOOKUP($F69,'Pay scales'!$B$3:$AB$61,K$1,1)),0,VLOOKUP($F69,'Pay scales'!$B$3:$AB$61,K$1,1))</f>
        <v>27358</v>
      </c>
      <c r="L69" s="2">
        <f>IF(ISERROR(VLOOKUP($F69,'Pay scales'!$B$3:$AB$61,L$1,1)),0,VLOOKUP($F69,'Pay scales'!$B$3:$AB$61,L$1,1))</f>
        <v>26822</v>
      </c>
      <c r="M69" s="2">
        <f>IF(ISERROR(VLOOKUP($F69,'Pay scales'!$B$3:$AB$61,M$1,1)),0,VLOOKUP($F69,'Pay scales'!$B$3:$AB$61,M$1,1))</f>
        <v>26556</v>
      </c>
      <c r="N69" s="2">
        <f>IF(ISERROR(VLOOKUP($F69,'Pay scales'!$B$3:$AB$61,N$1,1)),0,VLOOKUP($F69,'Pay scales'!$B$3:$AB$61,N$1,1))</f>
        <v>26293</v>
      </c>
      <c r="P69" s="20">
        <f t="shared" ref="P69:P132" si="3">IF(N69=0,0,E69)</f>
        <v>199.34411</v>
      </c>
      <c r="Q69" s="47">
        <f>P69/P$140</f>
        <v>1.3689488424325118E-2</v>
      </c>
      <c r="R69" s="48">
        <f>$Q69*G69</f>
        <v>399.37713529126097</v>
      </c>
      <c r="S69" s="48">
        <f>$Q69*H69</f>
        <v>399.37713529126097</v>
      </c>
      <c r="T69" s="48">
        <f>$Q69*I69</f>
        <v>392.50501210224979</v>
      </c>
      <c r="U69" s="48">
        <f>$Q69*J69</f>
        <v>382.00517448079245</v>
      </c>
      <c r="V69" s="48">
        <f>$Q69*K69</f>
        <v>374.5170243126866</v>
      </c>
      <c r="W69" s="48">
        <f>$Q69*L69</f>
        <v>367.17945851724829</v>
      </c>
      <c r="X69" s="48">
        <f>$Q69*M69</f>
        <v>363.53805459637783</v>
      </c>
      <c r="Y69" s="48">
        <f>$Q69*N69</f>
        <v>359.9377191407803</v>
      </c>
    </row>
    <row r="70" spans="1:25" x14ac:dyDescent="0.25">
      <c r="A70" s="20">
        <v>4.25</v>
      </c>
      <c r="B70" s="2">
        <v>23484</v>
      </c>
      <c r="E70" s="20">
        <f>SUMIF(B:B,F70,A:A)</f>
        <v>13.79</v>
      </c>
      <c r="F70" s="2">
        <v>29577</v>
      </c>
      <c r="G70" s="2">
        <f>IF(ISERROR(VLOOKUP($F70,'Pay scales'!$B$3:$AB$61,G$1,1)),0,VLOOKUP($F70,'Pay scales'!$B$3:$AB$61,G$1,1))</f>
        <v>29174</v>
      </c>
      <c r="H70" s="2">
        <f>IF(ISERROR(VLOOKUP($F70,'Pay scales'!$B$3:$AB$61,H$1,1)),0,VLOOKUP($F70,'Pay scales'!$B$3:$AB$61,H$1,1))</f>
        <v>29174</v>
      </c>
      <c r="I70" s="2">
        <f>IF(ISERROR(VLOOKUP($F70,'Pay scales'!$B$3:$AB$61,I$1,1)),0,VLOOKUP($F70,'Pay scales'!$B$3:$AB$61,I$1,1))</f>
        <v>28672</v>
      </c>
      <c r="J70" s="2">
        <f>IF(ISERROR(VLOOKUP($F70,'Pay scales'!$B$3:$AB$61,J$1,1)),0,VLOOKUP($F70,'Pay scales'!$B$3:$AB$61,J$1,1))</f>
        <v>27905</v>
      </c>
      <c r="K70" s="2">
        <f>IF(ISERROR(VLOOKUP($F70,'Pay scales'!$B$3:$AB$61,K$1,1)),0,VLOOKUP($F70,'Pay scales'!$B$3:$AB$61,K$1,1))</f>
        <v>27358</v>
      </c>
      <c r="L70" s="2">
        <f>IF(ISERROR(VLOOKUP($F70,'Pay scales'!$B$3:$AB$61,L$1,1)),0,VLOOKUP($F70,'Pay scales'!$B$3:$AB$61,L$1,1))</f>
        <v>26822</v>
      </c>
      <c r="M70" s="2">
        <f>IF(ISERROR(VLOOKUP($F70,'Pay scales'!$B$3:$AB$61,M$1,1)),0,VLOOKUP($F70,'Pay scales'!$B$3:$AB$61,M$1,1))</f>
        <v>26556</v>
      </c>
      <c r="N70" s="2">
        <f>IF(ISERROR(VLOOKUP($F70,'Pay scales'!$B$3:$AB$61,N$1,1)),0,VLOOKUP($F70,'Pay scales'!$B$3:$AB$61,N$1,1))</f>
        <v>26293</v>
      </c>
      <c r="P70" s="20">
        <f t="shared" si="3"/>
        <v>13.79</v>
      </c>
      <c r="Q70" s="47">
        <f>P70/P$140</f>
        <v>9.4699585240538766E-4</v>
      </c>
      <c r="R70" s="48">
        <f>$Q70*G70</f>
        <v>27.62765699807478</v>
      </c>
      <c r="S70" s="48">
        <f>$Q70*H70</f>
        <v>27.62765699807478</v>
      </c>
      <c r="T70" s="48">
        <f>$Q70*I70</f>
        <v>27.152265080167275</v>
      </c>
      <c r="U70" s="48">
        <f>$Q70*J70</f>
        <v>26.425919261372343</v>
      </c>
      <c r="V70" s="48">
        <f>$Q70*K70</f>
        <v>25.907912530106596</v>
      </c>
      <c r="W70" s="48">
        <f>$Q70*L70</f>
        <v>25.400322753217306</v>
      </c>
      <c r="X70" s="48">
        <f>$Q70*M70</f>
        <v>25.148421856477473</v>
      </c>
      <c r="Y70" s="48">
        <f>$Q70*N70</f>
        <v>24.899361947294857</v>
      </c>
    </row>
    <row r="71" spans="1:25" x14ac:dyDescent="0.25">
      <c r="A71" s="20">
        <v>95</v>
      </c>
      <c r="B71" s="2">
        <v>23484</v>
      </c>
      <c r="E71" s="20">
        <f>SUMIF(B:B,F71,A:A)</f>
        <v>5</v>
      </c>
      <c r="F71" s="2">
        <v>30063</v>
      </c>
      <c r="G71" s="2">
        <f>IF(ISERROR(VLOOKUP($F71,'Pay scales'!$B$3:$AB$61,G$1,1)),0,VLOOKUP($F71,'Pay scales'!$B$3:$AB$61,G$1,1))</f>
        <v>29174</v>
      </c>
      <c r="H71" s="2">
        <f>IF(ISERROR(VLOOKUP($F71,'Pay scales'!$B$3:$AB$61,H$1,1)),0,VLOOKUP($F71,'Pay scales'!$B$3:$AB$61,H$1,1))</f>
        <v>29174</v>
      </c>
      <c r="I71" s="2">
        <f>IF(ISERROR(VLOOKUP($F71,'Pay scales'!$B$3:$AB$61,I$1,1)),0,VLOOKUP($F71,'Pay scales'!$B$3:$AB$61,I$1,1))</f>
        <v>28672</v>
      </c>
      <c r="J71" s="2">
        <f>IF(ISERROR(VLOOKUP($F71,'Pay scales'!$B$3:$AB$61,J$1,1)),0,VLOOKUP($F71,'Pay scales'!$B$3:$AB$61,J$1,1))</f>
        <v>27905</v>
      </c>
      <c r="K71" s="2">
        <f>IF(ISERROR(VLOOKUP($F71,'Pay scales'!$B$3:$AB$61,K$1,1)),0,VLOOKUP($F71,'Pay scales'!$B$3:$AB$61,K$1,1))</f>
        <v>27358</v>
      </c>
      <c r="L71" s="2">
        <f>IF(ISERROR(VLOOKUP($F71,'Pay scales'!$B$3:$AB$61,L$1,1)),0,VLOOKUP($F71,'Pay scales'!$B$3:$AB$61,L$1,1))</f>
        <v>26822</v>
      </c>
      <c r="M71" s="2">
        <f>IF(ISERROR(VLOOKUP($F71,'Pay scales'!$B$3:$AB$61,M$1,1)),0,VLOOKUP($F71,'Pay scales'!$B$3:$AB$61,M$1,1))</f>
        <v>26556</v>
      </c>
      <c r="N71" s="2">
        <f>IF(ISERROR(VLOOKUP($F71,'Pay scales'!$B$3:$AB$61,N$1,1)),0,VLOOKUP($F71,'Pay scales'!$B$3:$AB$61,N$1,1))</f>
        <v>26293</v>
      </c>
      <c r="P71" s="20">
        <f t="shared" si="3"/>
        <v>5</v>
      </c>
      <c r="Q71" s="47">
        <f>P71/P$140</f>
        <v>3.4336325322892954E-4</v>
      </c>
      <c r="R71" s="48">
        <f>$Q71*G71</f>
        <v>10.01727954970079</v>
      </c>
      <c r="S71" s="48">
        <f>$Q71*H71</f>
        <v>10.01727954970079</v>
      </c>
      <c r="T71" s="48">
        <f>$Q71*I71</f>
        <v>9.8449111965798686</v>
      </c>
      <c r="U71" s="48">
        <f>$Q71*J71</f>
        <v>9.5815515813532794</v>
      </c>
      <c r="V71" s="48">
        <f>$Q71*K71</f>
        <v>9.3937318818370539</v>
      </c>
      <c r="W71" s="48">
        <f>$Q71*L71</f>
        <v>9.2096891781063484</v>
      </c>
      <c r="X71" s="48">
        <f>$Q71*M71</f>
        <v>9.1183545527474532</v>
      </c>
      <c r="Y71" s="48">
        <f>$Q71*N71</f>
        <v>9.0280500171482441</v>
      </c>
    </row>
    <row r="72" spans="1:25" x14ac:dyDescent="0.25">
      <c r="A72" s="20">
        <v>10</v>
      </c>
      <c r="B72" s="2">
        <v>23484</v>
      </c>
      <c r="E72" s="20">
        <f>SUMIF(B:B,F72,A:A)</f>
        <v>530.05690000000004</v>
      </c>
      <c r="F72" s="2">
        <v>30095</v>
      </c>
      <c r="G72" s="2">
        <f>IF(ISERROR(VLOOKUP($F72,'Pay scales'!$B$3:$AB$61,G$1,1)),0,VLOOKUP($F72,'Pay scales'!$B$3:$AB$61,G$1,1))</f>
        <v>30095</v>
      </c>
      <c r="H72" s="2">
        <f>IF(ISERROR(VLOOKUP($F72,'Pay scales'!$B$3:$AB$61,H$1,1)),0,VLOOKUP($F72,'Pay scales'!$B$3:$AB$61,H$1,1))</f>
        <v>30095</v>
      </c>
      <c r="I72" s="2">
        <f>IF(ISERROR(VLOOKUP($F72,'Pay scales'!$B$3:$AB$61,I$1,1)),0,VLOOKUP($F72,'Pay scales'!$B$3:$AB$61,I$1,1))</f>
        <v>29577</v>
      </c>
      <c r="J72" s="2">
        <f>IF(ISERROR(VLOOKUP($F72,'Pay scales'!$B$3:$AB$61,J$1,1)),0,VLOOKUP($F72,'Pay scales'!$B$3:$AB$61,J$1,1))</f>
        <v>28785</v>
      </c>
      <c r="K72" s="2">
        <f>IF(ISERROR(VLOOKUP($F72,'Pay scales'!$B$3:$AB$61,K$1,1)),0,VLOOKUP($F72,'Pay scales'!$B$3:$AB$61,K$1,1))</f>
        <v>28221</v>
      </c>
      <c r="L72" s="2">
        <f>IF(ISERROR(VLOOKUP($F72,'Pay scales'!$B$3:$AB$61,L$1,1)),0,VLOOKUP($F72,'Pay scales'!$B$3:$AB$61,L$1,1))</f>
        <v>27668</v>
      </c>
      <c r="M72" s="2">
        <f>IF(ISERROR(VLOOKUP($F72,'Pay scales'!$B$3:$AB$61,M$1,1)),0,VLOOKUP($F72,'Pay scales'!$B$3:$AB$61,M$1,1))</f>
        <v>27394</v>
      </c>
      <c r="N72" s="2">
        <f>IF(ISERROR(VLOOKUP($F72,'Pay scales'!$B$3:$AB$61,N$1,1)),0,VLOOKUP($F72,'Pay scales'!$B$3:$AB$61,N$1,1))</f>
        <v>27123</v>
      </c>
      <c r="P72" s="20">
        <f t="shared" si="3"/>
        <v>530.05690000000004</v>
      </c>
      <c r="Q72" s="47">
        <f>P72/P$140</f>
        <v>3.6400412316088281E-2</v>
      </c>
      <c r="R72" s="48">
        <f>$Q72*G72</f>
        <v>1095.4704086526767</v>
      </c>
      <c r="S72" s="48">
        <f>$Q72*H72</f>
        <v>1095.4704086526767</v>
      </c>
      <c r="T72" s="48">
        <f>$Q72*I72</f>
        <v>1076.614995072943</v>
      </c>
      <c r="U72" s="48">
        <f>$Q72*J72</f>
        <v>1047.7858685186011</v>
      </c>
      <c r="V72" s="48">
        <f>$Q72*K72</f>
        <v>1027.2560359723273</v>
      </c>
      <c r="W72" s="48">
        <f>$Q72*L72</f>
        <v>1007.1266079615306</v>
      </c>
      <c r="X72" s="48">
        <f>$Q72*M72</f>
        <v>997.15289498692232</v>
      </c>
      <c r="Y72" s="48">
        <f>$Q72*N72</f>
        <v>987.28838324926244</v>
      </c>
    </row>
    <row r="73" spans="1:25" x14ac:dyDescent="0.25">
      <c r="A73" s="50">
        <v>137.96550999999999</v>
      </c>
      <c r="B73" s="51">
        <v>23484</v>
      </c>
      <c r="E73" s="20">
        <f>SUMIF(B:B,F73,A:A)</f>
        <v>7.21</v>
      </c>
      <c r="F73" s="2">
        <v>30451</v>
      </c>
      <c r="G73" s="2">
        <f>IF(ISERROR(VLOOKUP($F73,'Pay scales'!$B$3:$AB$61,G$1,1)),0,VLOOKUP($F73,'Pay scales'!$B$3:$AB$61,G$1,1))</f>
        <v>30095</v>
      </c>
      <c r="H73" s="2">
        <f>IF(ISERROR(VLOOKUP($F73,'Pay scales'!$B$3:$AB$61,H$1,1)),0,VLOOKUP($F73,'Pay scales'!$B$3:$AB$61,H$1,1))</f>
        <v>30095</v>
      </c>
      <c r="I73" s="2">
        <f>IF(ISERROR(VLOOKUP($F73,'Pay scales'!$B$3:$AB$61,I$1,1)),0,VLOOKUP($F73,'Pay scales'!$B$3:$AB$61,I$1,1))</f>
        <v>29577</v>
      </c>
      <c r="J73" s="2">
        <f>IF(ISERROR(VLOOKUP($F73,'Pay scales'!$B$3:$AB$61,J$1,1)),0,VLOOKUP($F73,'Pay scales'!$B$3:$AB$61,J$1,1))</f>
        <v>28785</v>
      </c>
      <c r="K73" s="2">
        <f>IF(ISERROR(VLOOKUP($F73,'Pay scales'!$B$3:$AB$61,K$1,1)),0,VLOOKUP($F73,'Pay scales'!$B$3:$AB$61,K$1,1))</f>
        <v>28221</v>
      </c>
      <c r="L73" s="2">
        <f>IF(ISERROR(VLOOKUP($F73,'Pay scales'!$B$3:$AB$61,L$1,1)),0,VLOOKUP($F73,'Pay scales'!$B$3:$AB$61,L$1,1))</f>
        <v>27668</v>
      </c>
      <c r="M73" s="2">
        <f>IF(ISERROR(VLOOKUP($F73,'Pay scales'!$B$3:$AB$61,M$1,1)),0,VLOOKUP($F73,'Pay scales'!$B$3:$AB$61,M$1,1))</f>
        <v>27394</v>
      </c>
      <c r="N73" s="2">
        <f>IF(ISERROR(VLOOKUP($F73,'Pay scales'!$B$3:$AB$61,N$1,1)),0,VLOOKUP($F73,'Pay scales'!$B$3:$AB$61,N$1,1))</f>
        <v>27123</v>
      </c>
      <c r="P73" s="20">
        <f t="shared" si="3"/>
        <v>7.21</v>
      </c>
      <c r="Q73" s="47">
        <f>P73/P$140</f>
        <v>4.9512981115611642E-4</v>
      </c>
      <c r="R73" s="48">
        <f>$Q73*G73</f>
        <v>14.900931666743324</v>
      </c>
      <c r="S73" s="48">
        <f>$Q73*H73</f>
        <v>14.900931666743324</v>
      </c>
      <c r="T73" s="48">
        <f>$Q73*I73</f>
        <v>14.644454424564456</v>
      </c>
      <c r="U73" s="48">
        <f>$Q73*J73</f>
        <v>14.252311614128811</v>
      </c>
      <c r="V73" s="48">
        <f>$Q73*K73</f>
        <v>13.973058400636761</v>
      </c>
      <c r="W73" s="48">
        <f>$Q73*L73</f>
        <v>13.699251615067428</v>
      </c>
      <c r="X73" s="48">
        <f>$Q73*M73</f>
        <v>13.563586046810654</v>
      </c>
      <c r="Y73" s="48">
        <f>$Q73*N73</f>
        <v>13.429405867987345</v>
      </c>
    </row>
    <row r="74" spans="1:25" x14ac:dyDescent="0.25">
      <c r="A74" s="20">
        <v>20.11</v>
      </c>
      <c r="B74" s="2">
        <v>23541</v>
      </c>
      <c r="E74" s="20">
        <f>SUMIF(B:B,F74,A:A)</f>
        <v>30</v>
      </c>
      <c r="F74" s="2">
        <v>30606</v>
      </c>
      <c r="G74" s="2">
        <f>IF(ISERROR(VLOOKUP($F74,'Pay scales'!$B$3:$AB$61,G$1,1)),0,VLOOKUP($F74,'Pay scales'!$B$3:$AB$61,G$1,1))</f>
        <v>30095</v>
      </c>
      <c r="H74" s="2">
        <f>IF(ISERROR(VLOOKUP($F74,'Pay scales'!$B$3:$AB$61,H$1,1)),0,VLOOKUP($F74,'Pay scales'!$B$3:$AB$61,H$1,1))</f>
        <v>30095</v>
      </c>
      <c r="I74" s="2">
        <f>IF(ISERROR(VLOOKUP($F74,'Pay scales'!$B$3:$AB$61,I$1,1)),0,VLOOKUP($F74,'Pay scales'!$B$3:$AB$61,I$1,1))</f>
        <v>29577</v>
      </c>
      <c r="J74" s="2">
        <f>IF(ISERROR(VLOOKUP($F74,'Pay scales'!$B$3:$AB$61,J$1,1)),0,VLOOKUP($F74,'Pay scales'!$B$3:$AB$61,J$1,1))</f>
        <v>28785</v>
      </c>
      <c r="K74" s="2">
        <f>IF(ISERROR(VLOOKUP($F74,'Pay scales'!$B$3:$AB$61,K$1,1)),0,VLOOKUP($F74,'Pay scales'!$B$3:$AB$61,K$1,1))</f>
        <v>28221</v>
      </c>
      <c r="L74" s="2">
        <f>IF(ISERROR(VLOOKUP($F74,'Pay scales'!$B$3:$AB$61,L$1,1)),0,VLOOKUP($F74,'Pay scales'!$B$3:$AB$61,L$1,1))</f>
        <v>27668</v>
      </c>
      <c r="M74" s="2">
        <f>IF(ISERROR(VLOOKUP($F74,'Pay scales'!$B$3:$AB$61,M$1,1)),0,VLOOKUP($F74,'Pay scales'!$B$3:$AB$61,M$1,1))</f>
        <v>27394</v>
      </c>
      <c r="N74" s="2">
        <f>IF(ISERROR(VLOOKUP($F74,'Pay scales'!$B$3:$AB$61,N$1,1)),0,VLOOKUP($F74,'Pay scales'!$B$3:$AB$61,N$1,1))</f>
        <v>27123</v>
      </c>
      <c r="P74" s="20">
        <f t="shared" si="3"/>
        <v>30</v>
      </c>
      <c r="Q74" s="47">
        <f>P74/P$140</f>
        <v>2.0601795193735772E-3</v>
      </c>
      <c r="R74" s="48">
        <f>$Q74*G74</f>
        <v>62.001102635547809</v>
      </c>
      <c r="S74" s="48">
        <f>$Q74*H74</f>
        <v>62.001102635547809</v>
      </c>
      <c r="T74" s="48">
        <f>$Q74*I74</f>
        <v>60.933929644512297</v>
      </c>
      <c r="U74" s="48">
        <f>$Q74*J74</f>
        <v>59.30226746516842</v>
      </c>
      <c r="V74" s="48">
        <f>$Q74*K74</f>
        <v>58.140326216241725</v>
      </c>
      <c r="W74" s="48">
        <f>$Q74*L74</f>
        <v>57.001046942028132</v>
      </c>
      <c r="X74" s="48">
        <f>$Q74*M74</f>
        <v>56.436557753719775</v>
      </c>
      <c r="Y74" s="48">
        <f>$Q74*N74</f>
        <v>55.878249103969537</v>
      </c>
    </row>
    <row r="75" spans="1:25" x14ac:dyDescent="0.25">
      <c r="A75" s="20">
        <v>209</v>
      </c>
      <c r="B75" s="2">
        <v>23838</v>
      </c>
      <c r="E75" s="20">
        <f>SUMIF(B:B,F75,A:A)</f>
        <v>54.798929999999999</v>
      </c>
      <c r="F75" s="2">
        <v>30984</v>
      </c>
      <c r="G75" s="2">
        <f>IF(ISERROR(VLOOKUP($F75,'Pay scales'!$B$3:$AB$61,G$1,1)),0,VLOOKUP($F75,'Pay scales'!$B$3:$AB$61,G$1,1))</f>
        <v>30984</v>
      </c>
      <c r="H75" s="2">
        <f>IF(ISERROR(VLOOKUP($F75,'Pay scales'!$B$3:$AB$61,H$1,1)),0,VLOOKUP($F75,'Pay scales'!$B$3:$AB$61,H$1,1))</f>
        <v>30984</v>
      </c>
      <c r="I75" s="2">
        <f>IF(ISERROR(VLOOKUP($F75,'Pay scales'!$B$3:$AB$61,I$1,1)),0,VLOOKUP($F75,'Pay scales'!$B$3:$AB$61,I$1,1))</f>
        <v>30451</v>
      </c>
      <c r="J75" s="2">
        <f>IF(ISERROR(VLOOKUP($F75,'Pay scales'!$B$3:$AB$61,J$1,1)),0,VLOOKUP($F75,'Pay scales'!$B$3:$AB$61,J$1,1))</f>
        <v>29636</v>
      </c>
      <c r="K75" s="2">
        <f>IF(ISERROR(VLOOKUP($F75,'Pay scales'!$B$3:$AB$61,K$1,1)),0,VLOOKUP($F75,'Pay scales'!$B$3:$AB$61,K$1,1))</f>
        <v>29055</v>
      </c>
      <c r="L75" s="2">
        <f>IF(ISERROR(VLOOKUP($F75,'Pay scales'!$B$3:$AB$61,L$1,1)),0,VLOOKUP($F75,'Pay scales'!$B$3:$AB$61,L$1,1))</f>
        <v>28485</v>
      </c>
      <c r="M75" s="2">
        <f>IF(ISERROR(VLOOKUP($F75,'Pay scales'!$B$3:$AB$61,M$1,1)),0,VLOOKUP($F75,'Pay scales'!$B$3:$AB$61,M$1,1))</f>
        <v>28203</v>
      </c>
      <c r="N75" s="2">
        <f>IF(ISERROR(VLOOKUP($F75,'Pay scales'!$B$3:$AB$61,N$1,1)),0,VLOOKUP($F75,'Pay scales'!$B$3:$AB$61,N$1,1))</f>
        <v>27924</v>
      </c>
      <c r="P75" s="20">
        <f t="shared" si="3"/>
        <v>54.798929999999999</v>
      </c>
      <c r="Q75" s="47">
        <f>P75/P$140</f>
        <v>3.7631877756528769E-3</v>
      </c>
      <c r="R75" s="48">
        <f>$Q75*G75</f>
        <v>116.59861004082873</v>
      </c>
      <c r="S75" s="48">
        <f>$Q75*H75</f>
        <v>116.59861004082873</v>
      </c>
      <c r="T75" s="48">
        <f>$Q75*I75</f>
        <v>114.59283095640575</v>
      </c>
      <c r="U75" s="48">
        <f>$Q75*J75</f>
        <v>111.52583291924866</v>
      </c>
      <c r="V75" s="48">
        <f>$Q75*K75</f>
        <v>109.33942082159433</v>
      </c>
      <c r="W75" s="48">
        <f>$Q75*L75</f>
        <v>107.1944037894722</v>
      </c>
      <c r="X75" s="48">
        <f>$Q75*M75</f>
        <v>106.13318483673808</v>
      </c>
      <c r="Y75" s="48">
        <f>$Q75*N75</f>
        <v>105.08325544733093</v>
      </c>
    </row>
    <row r="76" spans="1:25" x14ac:dyDescent="0.25">
      <c r="A76" s="20">
        <v>13.65</v>
      </c>
      <c r="B76" s="2">
        <v>23953</v>
      </c>
      <c r="E76" s="20">
        <f>SUMIF(B:B,F76,A:A)</f>
        <v>230</v>
      </c>
      <c r="F76" s="2">
        <v>31155</v>
      </c>
      <c r="G76" s="2">
        <f>IF(ISERROR(VLOOKUP($F76,'Pay scales'!$B$3:$AB$61,G$1,1)),0,VLOOKUP($F76,'Pay scales'!$B$3:$AB$61,G$1,1))</f>
        <v>30984</v>
      </c>
      <c r="H76" s="2">
        <f>IF(ISERROR(VLOOKUP($F76,'Pay scales'!$B$3:$AB$61,H$1,1)),0,VLOOKUP($F76,'Pay scales'!$B$3:$AB$61,H$1,1))</f>
        <v>30984</v>
      </c>
      <c r="I76" s="2">
        <f>IF(ISERROR(VLOOKUP($F76,'Pay scales'!$B$3:$AB$61,I$1,1)),0,VLOOKUP($F76,'Pay scales'!$B$3:$AB$61,I$1,1))</f>
        <v>30451</v>
      </c>
      <c r="J76" s="2">
        <f>IF(ISERROR(VLOOKUP($F76,'Pay scales'!$B$3:$AB$61,J$1,1)),0,VLOOKUP($F76,'Pay scales'!$B$3:$AB$61,J$1,1))</f>
        <v>29636</v>
      </c>
      <c r="K76" s="2">
        <f>IF(ISERROR(VLOOKUP($F76,'Pay scales'!$B$3:$AB$61,K$1,1)),0,VLOOKUP($F76,'Pay scales'!$B$3:$AB$61,K$1,1))</f>
        <v>29055</v>
      </c>
      <c r="L76" s="2">
        <f>IF(ISERROR(VLOOKUP($F76,'Pay scales'!$B$3:$AB$61,L$1,1)),0,VLOOKUP($F76,'Pay scales'!$B$3:$AB$61,L$1,1))</f>
        <v>28485</v>
      </c>
      <c r="M76" s="2">
        <f>IF(ISERROR(VLOOKUP($F76,'Pay scales'!$B$3:$AB$61,M$1,1)),0,VLOOKUP($F76,'Pay scales'!$B$3:$AB$61,M$1,1))</f>
        <v>28203</v>
      </c>
      <c r="N76" s="2">
        <f>IF(ISERROR(VLOOKUP($F76,'Pay scales'!$B$3:$AB$61,N$1,1)),0,VLOOKUP($F76,'Pay scales'!$B$3:$AB$61,N$1,1))</f>
        <v>27924</v>
      </c>
      <c r="P76" s="20">
        <f t="shared" si="3"/>
        <v>230</v>
      </c>
      <c r="Q76" s="47">
        <f>P76/P$140</f>
        <v>1.5794709648530761E-2</v>
      </c>
      <c r="R76" s="48">
        <f>$Q76*G76</f>
        <v>489.38328375007711</v>
      </c>
      <c r="S76" s="48">
        <f>$Q76*H76</f>
        <v>489.38328375007711</v>
      </c>
      <c r="T76" s="48">
        <f>$Q76*I76</f>
        <v>480.96470350741021</v>
      </c>
      <c r="U76" s="48">
        <f>$Q76*J76</f>
        <v>468.09201514385762</v>
      </c>
      <c r="V76" s="48">
        <f>$Q76*K76</f>
        <v>458.91528883806126</v>
      </c>
      <c r="W76" s="48">
        <f>$Q76*L76</f>
        <v>449.91230433839871</v>
      </c>
      <c r="X76" s="48">
        <f>$Q76*M76</f>
        <v>445.45819621751303</v>
      </c>
      <c r="Y76" s="48">
        <f>$Q76*N76</f>
        <v>441.05147222557298</v>
      </c>
    </row>
    <row r="77" spans="1:25" x14ac:dyDescent="0.25">
      <c r="A77" s="20">
        <v>16</v>
      </c>
      <c r="B77" s="2">
        <v>23953</v>
      </c>
      <c r="E77" s="20">
        <f>SUMIF(B:B,F77,A:A)</f>
        <v>7.08</v>
      </c>
      <c r="F77" s="2">
        <v>31346</v>
      </c>
      <c r="G77" s="2">
        <f>IF(ISERROR(VLOOKUP($F77,'Pay scales'!$B$3:$AB$61,G$1,1)),0,VLOOKUP($F77,'Pay scales'!$B$3:$AB$61,G$1,1))</f>
        <v>30984</v>
      </c>
      <c r="H77" s="2">
        <f>IF(ISERROR(VLOOKUP($F77,'Pay scales'!$B$3:$AB$61,H$1,1)),0,VLOOKUP($F77,'Pay scales'!$B$3:$AB$61,H$1,1))</f>
        <v>30984</v>
      </c>
      <c r="I77" s="2">
        <f>IF(ISERROR(VLOOKUP($F77,'Pay scales'!$B$3:$AB$61,I$1,1)),0,VLOOKUP($F77,'Pay scales'!$B$3:$AB$61,I$1,1))</f>
        <v>30451</v>
      </c>
      <c r="J77" s="2">
        <f>IF(ISERROR(VLOOKUP($F77,'Pay scales'!$B$3:$AB$61,J$1,1)),0,VLOOKUP($F77,'Pay scales'!$B$3:$AB$61,J$1,1))</f>
        <v>29636</v>
      </c>
      <c r="K77" s="2">
        <f>IF(ISERROR(VLOOKUP($F77,'Pay scales'!$B$3:$AB$61,K$1,1)),0,VLOOKUP($F77,'Pay scales'!$B$3:$AB$61,K$1,1))</f>
        <v>29055</v>
      </c>
      <c r="L77" s="2">
        <f>IF(ISERROR(VLOOKUP($F77,'Pay scales'!$B$3:$AB$61,L$1,1)),0,VLOOKUP($F77,'Pay scales'!$B$3:$AB$61,L$1,1))</f>
        <v>28485</v>
      </c>
      <c r="M77" s="2">
        <f>IF(ISERROR(VLOOKUP($F77,'Pay scales'!$B$3:$AB$61,M$1,1)),0,VLOOKUP($F77,'Pay scales'!$B$3:$AB$61,M$1,1))</f>
        <v>28203</v>
      </c>
      <c r="N77" s="2">
        <f>IF(ISERROR(VLOOKUP($F77,'Pay scales'!$B$3:$AB$61,N$1,1)),0,VLOOKUP($F77,'Pay scales'!$B$3:$AB$61,N$1,1))</f>
        <v>27924</v>
      </c>
      <c r="P77" s="20">
        <f t="shared" si="3"/>
        <v>7.08</v>
      </c>
      <c r="Q77" s="47">
        <f>P77/P$140</f>
        <v>4.8620236657216426E-4</v>
      </c>
      <c r="R77" s="48">
        <f>$Q77*G77</f>
        <v>15.064494125871937</v>
      </c>
      <c r="S77" s="48">
        <f>$Q77*H77</f>
        <v>15.064494125871937</v>
      </c>
      <c r="T77" s="48">
        <f>$Q77*I77</f>
        <v>14.805348264488973</v>
      </c>
      <c r="U77" s="48">
        <f>$Q77*J77</f>
        <v>14.40909333573266</v>
      </c>
      <c r="V77" s="48">
        <f>$Q77*K77</f>
        <v>14.126609760754233</v>
      </c>
      <c r="W77" s="48">
        <f>$Q77*L77</f>
        <v>13.849474411808099</v>
      </c>
      <c r="X77" s="48">
        <f>$Q77*M77</f>
        <v>13.712365344434749</v>
      </c>
      <c r="Y77" s="48">
        <f>$Q77*N77</f>
        <v>13.576714884161115</v>
      </c>
    </row>
    <row r="78" spans="1:25" x14ac:dyDescent="0.25">
      <c r="A78" s="50">
        <v>123.96935999999999</v>
      </c>
      <c r="B78" s="51">
        <v>23953</v>
      </c>
      <c r="E78" s="20">
        <f>SUMIF(B:B,F78,A:A)</f>
        <v>27.914870000000001</v>
      </c>
      <c r="F78" s="2">
        <v>31895</v>
      </c>
      <c r="G78" s="2">
        <f>IF(ISERROR(VLOOKUP($F78,'Pay scales'!$B$3:$AB$61,G$1,1)),0,VLOOKUP($F78,'Pay scales'!$B$3:$AB$61,G$1,1))</f>
        <v>31895</v>
      </c>
      <c r="H78" s="2">
        <f>IF(ISERROR(VLOOKUP($F78,'Pay scales'!$B$3:$AB$61,H$1,1)),0,VLOOKUP($F78,'Pay scales'!$B$3:$AB$61,H$1,1))</f>
        <v>31895</v>
      </c>
      <c r="I78" s="2">
        <f>IF(ISERROR(VLOOKUP($F78,'Pay scales'!$B$3:$AB$61,I$1,1)),0,VLOOKUP($F78,'Pay scales'!$B$3:$AB$61,I$1,1))</f>
        <v>31346</v>
      </c>
      <c r="J78" s="2">
        <f>IF(ISERROR(VLOOKUP($F78,'Pay scales'!$B$3:$AB$61,J$1,1)),0,VLOOKUP($F78,'Pay scales'!$B$3:$AB$61,J$1,1))</f>
        <v>30507</v>
      </c>
      <c r="K78" s="2">
        <f>IF(ISERROR(VLOOKUP($F78,'Pay scales'!$B$3:$AB$61,K$1,1)),0,VLOOKUP($F78,'Pay scales'!$B$3:$AB$61,K$1,1))</f>
        <v>29909</v>
      </c>
      <c r="L78" s="2">
        <f>IF(ISERROR(VLOOKUP($F78,'Pay scales'!$B$3:$AB$61,L$1,1)),0,VLOOKUP($F78,'Pay scales'!$B$3:$AB$61,L$1,1))</f>
        <v>29323</v>
      </c>
      <c r="M78" s="2">
        <f>IF(ISERROR(VLOOKUP($F78,'Pay scales'!$B$3:$AB$61,M$1,1)),0,VLOOKUP($F78,'Pay scales'!$B$3:$AB$61,M$1,1))</f>
        <v>29033</v>
      </c>
      <c r="N78" s="2">
        <f>IF(ISERROR(VLOOKUP($F78,'Pay scales'!$B$3:$AB$61,N$1,1)),0,VLOOKUP($F78,'Pay scales'!$B$3:$AB$61,N$1,1))</f>
        <v>28746</v>
      </c>
      <c r="P78" s="20">
        <f t="shared" si="3"/>
        <v>27.914870000000001</v>
      </c>
      <c r="Q78" s="47">
        <f>P78/P$140</f>
        <v>1.9169881153325297E-3</v>
      </c>
      <c r="R78" s="48">
        <f>$Q78*G78</f>
        <v>61.142335938531033</v>
      </c>
      <c r="S78" s="48">
        <f>$Q78*H78</f>
        <v>61.142335938531033</v>
      </c>
      <c r="T78" s="48">
        <f>$Q78*I78</f>
        <v>60.089909463213473</v>
      </c>
      <c r="U78" s="48">
        <f>$Q78*J78</f>
        <v>58.48155643444948</v>
      </c>
      <c r="V78" s="48">
        <f>$Q78*K78</f>
        <v>57.335197541480632</v>
      </c>
      <c r="W78" s="48">
        <f>$Q78*L78</f>
        <v>56.211842505895767</v>
      </c>
      <c r="X78" s="48">
        <f>$Q78*M78</f>
        <v>55.655915952449334</v>
      </c>
      <c r="Y78" s="48">
        <f>$Q78*N78</f>
        <v>55.1057403633489</v>
      </c>
    </row>
    <row r="79" spans="1:25" x14ac:dyDescent="0.25">
      <c r="A79" s="20">
        <v>15.22</v>
      </c>
      <c r="B79" s="2">
        <v>24012</v>
      </c>
      <c r="E79" s="20">
        <f>SUMIF(B:B,F79,A:A)</f>
        <v>48.24</v>
      </c>
      <c r="F79" s="2">
        <v>32234</v>
      </c>
      <c r="G79" s="2">
        <f>IF(ISERROR(VLOOKUP($F79,'Pay scales'!$B$3:$AB$61,G$1,1)),0,VLOOKUP($F79,'Pay scales'!$B$3:$AB$61,G$1,1))</f>
        <v>31895</v>
      </c>
      <c r="H79" s="2">
        <f>IF(ISERROR(VLOOKUP($F79,'Pay scales'!$B$3:$AB$61,H$1,1)),0,VLOOKUP($F79,'Pay scales'!$B$3:$AB$61,H$1,1))</f>
        <v>31895</v>
      </c>
      <c r="I79" s="2">
        <f>IF(ISERROR(VLOOKUP($F79,'Pay scales'!$B$3:$AB$61,I$1,1)),0,VLOOKUP($F79,'Pay scales'!$B$3:$AB$61,I$1,1))</f>
        <v>31346</v>
      </c>
      <c r="J79" s="2">
        <f>IF(ISERROR(VLOOKUP($F79,'Pay scales'!$B$3:$AB$61,J$1,1)),0,VLOOKUP($F79,'Pay scales'!$B$3:$AB$61,J$1,1))</f>
        <v>30507</v>
      </c>
      <c r="K79" s="2">
        <f>IF(ISERROR(VLOOKUP($F79,'Pay scales'!$B$3:$AB$61,K$1,1)),0,VLOOKUP($F79,'Pay scales'!$B$3:$AB$61,K$1,1))</f>
        <v>29909</v>
      </c>
      <c r="L79" s="2">
        <f>IF(ISERROR(VLOOKUP($F79,'Pay scales'!$B$3:$AB$61,L$1,1)),0,VLOOKUP($F79,'Pay scales'!$B$3:$AB$61,L$1,1))</f>
        <v>29323</v>
      </c>
      <c r="M79" s="2">
        <f>IF(ISERROR(VLOOKUP($F79,'Pay scales'!$B$3:$AB$61,M$1,1)),0,VLOOKUP($F79,'Pay scales'!$B$3:$AB$61,M$1,1))</f>
        <v>29033</v>
      </c>
      <c r="N79" s="2">
        <f>IF(ISERROR(VLOOKUP($F79,'Pay scales'!$B$3:$AB$61,N$1,1)),0,VLOOKUP($F79,'Pay scales'!$B$3:$AB$61,N$1,1))</f>
        <v>28746</v>
      </c>
      <c r="P79" s="20">
        <f t="shared" si="3"/>
        <v>48.24</v>
      </c>
      <c r="Q79" s="47">
        <f>P79/P$140</f>
        <v>3.3127686671527126E-3</v>
      </c>
      <c r="R79" s="48">
        <f>$Q79*G79</f>
        <v>105.66075663883576</v>
      </c>
      <c r="S79" s="48">
        <f>$Q79*H79</f>
        <v>105.66075663883576</v>
      </c>
      <c r="T79" s="48">
        <f>$Q79*I79</f>
        <v>103.84204664056892</v>
      </c>
      <c r="U79" s="48">
        <f>$Q79*J79</f>
        <v>101.06263372882781</v>
      </c>
      <c r="V79" s="48">
        <f>$Q79*K79</f>
        <v>99.08159806587048</v>
      </c>
      <c r="W79" s="48">
        <f>$Q79*L79</f>
        <v>97.140315626918991</v>
      </c>
      <c r="X79" s="48">
        <f>$Q79*M79</f>
        <v>96.179612713444712</v>
      </c>
      <c r="Y79" s="48">
        <f>$Q79*N79</f>
        <v>95.228848105971878</v>
      </c>
    </row>
    <row r="80" spans="1:25" x14ac:dyDescent="0.25">
      <c r="A80" s="20">
        <v>515</v>
      </c>
      <c r="B80" s="2">
        <v>24270</v>
      </c>
      <c r="E80" s="20">
        <f>SUMIF(B:B,F80,A:A)</f>
        <v>45.791889999999995</v>
      </c>
      <c r="F80" s="2">
        <v>32798</v>
      </c>
      <c r="G80" s="2">
        <f>IF(ISERROR(VLOOKUP($F80,'Pay scales'!$B$3:$AB$61,G$1,1)),0,VLOOKUP($F80,'Pay scales'!$B$3:$AB$61,G$1,1))</f>
        <v>32798</v>
      </c>
      <c r="H80" s="2">
        <f>IF(ISERROR(VLOOKUP($F80,'Pay scales'!$B$3:$AB$61,H$1,1)),0,VLOOKUP($F80,'Pay scales'!$B$3:$AB$61,H$1,1))</f>
        <v>32798</v>
      </c>
      <c r="I80" s="2">
        <f>IF(ISERROR(VLOOKUP($F80,'Pay scales'!$B$3:$AB$61,I$1,1)),0,VLOOKUP($F80,'Pay scales'!$B$3:$AB$61,I$1,1))</f>
        <v>32234</v>
      </c>
      <c r="J80" s="2">
        <f>IF(ISERROR(VLOOKUP($F80,'Pay scales'!$B$3:$AB$61,J$1,1)),0,VLOOKUP($F80,'Pay scales'!$B$3:$AB$61,J$1,1))</f>
        <v>31371</v>
      </c>
      <c r="K80" s="2">
        <f>IF(ISERROR(VLOOKUP($F80,'Pay scales'!$B$3:$AB$61,K$1,1)),0,VLOOKUP($F80,'Pay scales'!$B$3:$AB$61,K$1,1))</f>
        <v>30756</v>
      </c>
      <c r="L80" s="2">
        <f>IF(ISERROR(VLOOKUP($F80,'Pay scales'!$B$3:$AB$61,L$1,1)),0,VLOOKUP($F80,'Pay scales'!$B$3:$AB$61,L$1,1))</f>
        <v>30153</v>
      </c>
      <c r="M80" s="2">
        <f>IF(ISERROR(VLOOKUP($F80,'Pay scales'!$B$3:$AB$61,M$1,1)),0,VLOOKUP($F80,'Pay scales'!$B$3:$AB$61,M$1,1))</f>
        <v>29854</v>
      </c>
      <c r="N80" s="2">
        <f>IF(ISERROR(VLOOKUP($F80,'Pay scales'!$B$3:$AB$61,N$1,1)),0,VLOOKUP($F80,'Pay scales'!$B$3:$AB$61,N$1,1))</f>
        <v>29558</v>
      </c>
      <c r="P80" s="20">
        <f t="shared" si="3"/>
        <v>45.791889999999995</v>
      </c>
      <c r="Q80" s="47">
        <f>P80/P$140</f>
        <v>3.144650464380257E-3</v>
      </c>
      <c r="R80" s="48">
        <f>$Q80*G80</f>
        <v>103.13824593074366</v>
      </c>
      <c r="S80" s="48">
        <f>$Q80*H80</f>
        <v>103.13824593074366</v>
      </c>
      <c r="T80" s="48">
        <f>$Q80*I80</f>
        <v>101.36466306883321</v>
      </c>
      <c r="U80" s="48">
        <f>$Q80*J80</f>
        <v>98.650829718073041</v>
      </c>
      <c r="V80" s="48">
        <f>$Q80*K80</f>
        <v>96.716869682479185</v>
      </c>
      <c r="W80" s="48">
        <f>$Q80*L80</f>
        <v>94.820645452457896</v>
      </c>
      <c r="X80" s="48">
        <f>$Q80*M80</f>
        <v>93.880394963608197</v>
      </c>
      <c r="Y80" s="48">
        <f>$Q80*N80</f>
        <v>92.949578426151632</v>
      </c>
    </row>
    <row r="81" spans="1:25" x14ac:dyDescent="0.25">
      <c r="A81" s="20">
        <v>7.31</v>
      </c>
      <c r="B81" s="2">
        <v>24432</v>
      </c>
      <c r="E81" s="20">
        <f>SUMIF(B:B,F81,A:A)</f>
        <v>7</v>
      </c>
      <c r="F81" s="2">
        <v>32868</v>
      </c>
      <c r="G81" s="2">
        <f>IF(ISERROR(VLOOKUP($F81,'Pay scales'!$B$3:$AB$61,G$1,1)),0,VLOOKUP($F81,'Pay scales'!$B$3:$AB$61,G$1,1))</f>
        <v>32798</v>
      </c>
      <c r="H81" s="2">
        <f>IF(ISERROR(VLOOKUP($F81,'Pay scales'!$B$3:$AB$61,H$1,1)),0,VLOOKUP($F81,'Pay scales'!$B$3:$AB$61,H$1,1))</f>
        <v>32798</v>
      </c>
      <c r="I81" s="2">
        <f>IF(ISERROR(VLOOKUP($F81,'Pay scales'!$B$3:$AB$61,I$1,1)),0,VLOOKUP($F81,'Pay scales'!$B$3:$AB$61,I$1,1))</f>
        <v>32234</v>
      </c>
      <c r="J81" s="2">
        <f>IF(ISERROR(VLOOKUP($F81,'Pay scales'!$B$3:$AB$61,J$1,1)),0,VLOOKUP($F81,'Pay scales'!$B$3:$AB$61,J$1,1))</f>
        <v>31371</v>
      </c>
      <c r="K81" s="2">
        <f>IF(ISERROR(VLOOKUP($F81,'Pay scales'!$B$3:$AB$61,K$1,1)),0,VLOOKUP($F81,'Pay scales'!$B$3:$AB$61,K$1,1))</f>
        <v>30756</v>
      </c>
      <c r="L81" s="2">
        <f>IF(ISERROR(VLOOKUP($F81,'Pay scales'!$B$3:$AB$61,L$1,1)),0,VLOOKUP($F81,'Pay scales'!$B$3:$AB$61,L$1,1))</f>
        <v>30153</v>
      </c>
      <c r="M81" s="2">
        <f>IF(ISERROR(VLOOKUP($F81,'Pay scales'!$B$3:$AB$61,M$1,1)),0,VLOOKUP($F81,'Pay scales'!$B$3:$AB$61,M$1,1))</f>
        <v>29854</v>
      </c>
      <c r="N81" s="2">
        <f>IF(ISERROR(VLOOKUP($F81,'Pay scales'!$B$3:$AB$61,N$1,1)),0,VLOOKUP($F81,'Pay scales'!$B$3:$AB$61,N$1,1))</f>
        <v>29558</v>
      </c>
      <c r="P81" s="20">
        <f t="shared" si="3"/>
        <v>7</v>
      </c>
      <c r="Q81" s="47">
        <f>P81/P$140</f>
        <v>4.807085545205014E-4</v>
      </c>
      <c r="R81" s="48">
        <f>$Q81*G81</f>
        <v>15.766279171163404</v>
      </c>
      <c r="S81" s="48">
        <f>$Q81*H81</f>
        <v>15.766279171163404</v>
      </c>
      <c r="T81" s="48">
        <f>$Q81*I81</f>
        <v>15.495159546413841</v>
      </c>
      <c r="U81" s="48">
        <f>$Q81*J81</f>
        <v>15.080308063862649</v>
      </c>
      <c r="V81" s="48">
        <f>$Q81*K81</f>
        <v>14.784672302832542</v>
      </c>
      <c r="W81" s="48">
        <f>$Q81*L81</f>
        <v>14.494805044456678</v>
      </c>
      <c r="X81" s="48">
        <f>$Q81*M81</f>
        <v>14.351073186655048</v>
      </c>
      <c r="Y81" s="48">
        <f>$Q81*N81</f>
        <v>14.208783454516981</v>
      </c>
    </row>
    <row r="82" spans="1:25" x14ac:dyDescent="0.25">
      <c r="A82" s="20">
        <v>5.4</v>
      </c>
      <c r="B82" s="2">
        <v>24491</v>
      </c>
      <c r="E82" s="20">
        <f>SUMIF(B:B,F82,A:A)</f>
        <v>14</v>
      </c>
      <c r="F82" s="2">
        <v>33459</v>
      </c>
      <c r="G82" s="2">
        <f>IF(ISERROR(VLOOKUP($F82,'Pay scales'!$B$3:$AB$61,G$1,1)),0,VLOOKUP($F82,'Pay scales'!$B$3:$AB$61,G$1,1))</f>
        <v>32798</v>
      </c>
      <c r="H82" s="2">
        <f>IF(ISERROR(VLOOKUP($F82,'Pay scales'!$B$3:$AB$61,H$1,1)),0,VLOOKUP($F82,'Pay scales'!$B$3:$AB$61,H$1,1))</f>
        <v>32798</v>
      </c>
      <c r="I82" s="2">
        <f>IF(ISERROR(VLOOKUP($F82,'Pay scales'!$B$3:$AB$61,I$1,1)),0,VLOOKUP($F82,'Pay scales'!$B$3:$AB$61,I$1,1))</f>
        <v>32234</v>
      </c>
      <c r="J82" s="2">
        <f>IF(ISERROR(VLOOKUP($F82,'Pay scales'!$B$3:$AB$61,J$1,1)),0,VLOOKUP($F82,'Pay scales'!$B$3:$AB$61,J$1,1))</f>
        <v>31371</v>
      </c>
      <c r="K82" s="2">
        <f>IF(ISERROR(VLOOKUP($F82,'Pay scales'!$B$3:$AB$61,K$1,1)),0,VLOOKUP($F82,'Pay scales'!$B$3:$AB$61,K$1,1))</f>
        <v>30756</v>
      </c>
      <c r="L82" s="2">
        <f>IF(ISERROR(VLOOKUP($F82,'Pay scales'!$B$3:$AB$61,L$1,1)),0,VLOOKUP($F82,'Pay scales'!$B$3:$AB$61,L$1,1))</f>
        <v>30153</v>
      </c>
      <c r="M82" s="2">
        <f>IF(ISERROR(VLOOKUP($F82,'Pay scales'!$B$3:$AB$61,M$1,1)),0,VLOOKUP($F82,'Pay scales'!$B$3:$AB$61,M$1,1))</f>
        <v>29854</v>
      </c>
      <c r="N82" s="2">
        <f>IF(ISERROR(VLOOKUP($F82,'Pay scales'!$B$3:$AB$61,N$1,1)),0,VLOOKUP($F82,'Pay scales'!$B$3:$AB$61,N$1,1))</f>
        <v>29558</v>
      </c>
      <c r="P82" s="20">
        <f t="shared" si="3"/>
        <v>14</v>
      </c>
      <c r="Q82" s="47">
        <f>P82/P$140</f>
        <v>9.6141710904100279E-4</v>
      </c>
      <c r="R82" s="48">
        <f>$Q82*G82</f>
        <v>31.532558342326809</v>
      </c>
      <c r="S82" s="48">
        <f>$Q82*H82</f>
        <v>31.532558342326809</v>
      </c>
      <c r="T82" s="48">
        <f>$Q82*I82</f>
        <v>30.990319092827683</v>
      </c>
      <c r="U82" s="48">
        <f>$Q82*J82</f>
        <v>30.160616127725298</v>
      </c>
      <c r="V82" s="48">
        <f>$Q82*K82</f>
        <v>29.569344605665083</v>
      </c>
      <c r="W82" s="48">
        <f>$Q82*L82</f>
        <v>28.989610088913356</v>
      </c>
      <c r="X82" s="48">
        <f>$Q82*M82</f>
        <v>28.702146373310097</v>
      </c>
      <c r="Y82" s="48">
        <f>$Q82*N82</f>
        <v>28.417566909033962</v>
      </c>
    </row>
    <row r="83" spans="1:25" x14ac:dyDescent="0.25">
      <c r="A83" s="20">
        <v>19</v>
      </c>
      <c r="B83" s="2">
        <v>24705</v>
      </c>
      <c r="E83" s="20">
        <f>SUMIF(B:B,F83,A:A)</f>
        <v>95.014589999999998</v>
      </c>
      <c r="F83" s="2">
        <v>33486</v>
      </c>
      <c r="G83" s="2">
        <f>IF(ISERROR(VLOOKUP($F83,'Pay scales'!$B$3:$AB$61,G$1,1)),0,VLOOKUP($F83,'Pay scales'!$B$3:$AB$61,G$1,1))</f>
        <v>33486</v>
      </c>
      <c r="H83" s="2">
        <f>IF(ISERROR(VLOOKUP($F83,'Pay scales'!$B$3:$AB$61,H$1,1)),0,VLOOKUP($F83,'Pay scales'!$B$3:$AB$61,H$1,1))</f>
        <v>33486</v>
      </c>
      <c r="I83" s="2">
        <f>IF(ISERROR(VLOOKUP($F83,'Pay scales'!$B$3:$AB$61,I$1,1)),0,VLOOKUP($F83,'Pay scales'!$B$3:$AB$61,I$1,1))</f>
        <v>32910</v>
      </c>
      <c r="J83" s="2">
        <f>IF(ISERROR(VLOOKUP($F83,'Pay scales'!$B$3:$AB$61,J$1,1)),0,VLOOKUP($F83,'Pay scales'!$B$3:$AB$61,J$1,1))</f>
        <v>32029</v>
      </c>
      <c r="K83" s="2">
        <f>IF(ISERROR(VLOOKUP($F83,'Pay scales'!$B$3:$AB$61,K$1,1)),0,VLOOKUP($F83,'Pay scales'!$B$3:$AB$61,K$1,1))</f>
        <v>31401</v>
      </c>
      <c r="L83" s="2">
        <f>IF(ISERROR(VLOOKUP($F83,'Pay scales'!$B$3:$AB$61,L$1,1)),0,VLOOKUP($F83,'Pay scales'!$B$3:$AB$61,L$1,1))</f>
        <v>30785</v>
      </c>
      <c r="M83" s="2">
        <f>IF(ISERROR(VLOOKUP($F83,'Pay scales'!$B$3:$AB$61,M$1,1)),0,VLOOKUP($F83,'Pay scales'!$B$3:$AB$61,M$1,1))</f>
        <v>30480</v>
      </c>
      <c r="N83" s="2">
        <f>IF(ISERROR(VLOOKUP($F83,'Pay scales'!$B$3:$AB$61,N$1,1)),0,VLOOKUP($F83,'Pay scales'!$B$3:$AB$61,N$1,1))</f>
        <v>30178</v>
      </c>
      <c r="P83" s="20">
        <f t="shared" si="3"/>
        <v>95.014589999999998</v>
      </c>
      <c r="Q83" s="47">
        <f>P83/P$140</f>
        <v>6.5249037453225835E-3</v>
      </c>
      <c r="R83" s="48">
        <f>$Q83*G83</f>
        <v>218.49292681587204</v>
      </c>
      <c r="S83" s="48">
        <f>$Q83*H83</f>
        <v>218.49292681587204</v>
      </c>
      <c r="T83" s="48">
        <f>$Q83*I83</f>
        <v>214.73458225856623</v>
      </c>
      <c r="U83" s="48">
        <f>$Q83*J83</f>
        <v>208.98614205893702</v>
      </c>
      <c r="V83" s="48">
        <f>$Q83*K83</f>
        <v>204.88850250687443</v>
      </c>
      <c r="W83" s="48">
        <f>$Q83*L83</f>
        <v>200.86916179975574</v>
      </c>
      <c r="X83" s="48">
        <f>$Q83*M83</f>
        <v>198.87906615743233</v>
      </c>
      <c r="Y83" s="48">
        <f>$Q83*N83</f>
        <v>196.90854522634493</v>
      </c>
    </row>
    <row r="84" spans="1:25" x14ac:dyDescent="0.25">
      <c r="A84" s="20">
        <v>142.01</v>
      </c>
      <c r="B84" s="2">
        <v>24920</v>
      </c>
      <c r="E84" s="20">
        <f>SUMIF(B:B,F84,A:A)</f>
        <v>57</v>
      </c>
      <c r="F84" s="2">
        <v>34062</v>
      </c>
      <c r="G84" s="2">
        <f>IF(ISERROR(VLOOKUP($F84,'Pay scales'!$B$3:$AB$61,G$1,1)),0,VLOOKUP($F84,'Pay scales'!$B$3:$AB$61,G$1,1))</f>
        <v>33486</v>
      </c>
      <c r="H84" s="2">
        <f>IF(ISERROR(VLOOKUP($F84,'Pay scales'!$B$3:$AB$61,H$1,1)),0,VLOOKUP($F84,'Pay scales'!$B$3:$AB$61,H$1,1))</f>
        <v>33486</v>
      </c>
      <c r="I84" s="2">
        <f>IF(ISERROR(VLOOKUP($F84,'Pay scales'!$B$3:$AB$61,I$1,1)),0,VLOOKUP($F84,'Pay scales'!$B$3:$AB$61,I$1,1))</f>
        <v>32910</v>
      </c>
      <c r="J84" s="2">
        <f>IF(ISERROR(VLOOKUP($F84,'Pay scales'!$B$3:$AB$61,J$1,1)),0,VLOOKUP($F84,'Pay scales'!$B$3:$AB$61,J$1,1))</f>
        <v>32029</v>
      </c>
      <c r="K84" s="2">
        <f>IF(ISERROR(VLOOKUP($F84,'Pay scales'!$B$3:$AB$61,K$1,1)),0,VLOOKUP($F84,'Pay scales'!$B$3:$AB$61,K$1,1))</f>
        <v>31401</v>
      </c>
      <c r="L84" s="2">
        <f>IF(ISERROR(VLOOKUP($F84,'Pay scales'!$B$3:$AB$61,L$1,1)),0,VLOOKUP($F84,'Pay scales'!$B$3:$AB$61,L$1,1))</f>
        <v>30785</v>
      </c>
      <c r="M84" s="2">
        <f>IF(ISERROR(VLOOKUP($F84,'Pay scales'!$B$3:$AB$61,M$1,1)),0,VLOOKUP($F84,'Pay scales'!$B$3:$AB$61,M$1,1))</f>
        <v>30480</v>
      </c>
      <c r="N84" s="2">
        <f>IF(ISERROR(VLOOKUP($F84,'Pay scales'!$B$3:$AB$61,N$1,1)),0,VLOOKUP($F84,'Pay scales'!$B$3:$AB$61,N$1,1))</f>
        <v>30178</v>
      </c>
      <c r="P84" s="20">
        <f t="shared" si="3"/>
        <v>57</v>
      </c>
      <c r="Q84" s="47">
        <f>P84/P$140</f>
        <v>3.9143410868097972E-3</v>
      </c>
      <c r="R84" s="48">
        <f>$Q84*G84</f>
        <v>131.07562563291287</v>
      </c>
      <c r="S84" s="48">
        <f>$Q84*H84</f>
        <v>131.07562563291287</v>
      </c>
      <c r="T84" s="48">
        <f>$Q84*I84</f>
        <v>128.82096516691041</v>
      </c>
      <c r="U84" s="48">
        <f>$Q84*J84</f>
        <v>125.372430669431</v>
      </c>
      <c r="V84" s="48">
        <f>$Q84*K84</f>
        <v>122.91422446691445</v>
      </c>
      <c r="W84" s="48">
        <f>$Q84*L84</f>
        <v>120.5029903574396</v>
      </c>
      <c r="X84" s="48">
        <f>$Q84*M84</f>
        <v>119.30911632596262</v>
      </c>
      <c r="Y84" s="48">
        <f>$Q84*N84</f>
        <v>118.12698531774606</v>
      </c>
    </row>
    <row r="85" spans="1:25" x14ac:dyDescent="0.25">
      <c r="A85" s="20">
        <v>17</v>
      </c>
      <c r="B85" s="2">
        <v>24920</v>
      </c>
      <c r="E85" s="20">
        <f>SUMIF(B:B,F85,A:A)</f>
        <v>167.53330000000003</v>
      </c>
      <c r="F85" s="2">
        <v>34373</v>
      </c>
      <c r="G85" s="2">
        <f>IF(ISERROR(VLOOKUP($F85,'Pay scales'!$B$3:$AB$61,G$1,1)),0,VLOOKUP($F85,'Pay scales'!$B$3:$AB$61,G$1,1))</f>
        <v>34373</v>
      </c>
      <c r="H85" s="2">
        <f>IF(ISERROR(VLOOKUP($F85,'Pay scales'!$B$3:$AB$61,H$1,1)),0,VLOOKUP($F85,'Pay scales'!$B$3:$AB$61,H$1,1))</f>
        <v>34373</v>
      </c>
      <c r="I85" s="2">
        <f>IF(ISERROR(VLOOKUP($F85,'Pay scales'!$B$3:$AB$61,I$1,1)),0,VLOOKUP($F85,'Pay scales'!$B$3:$AB$61,I$1,1))</f>
        <v>33782</v>
      </c>
      <c r="J85" s="2">
        <f>IF(ISERROR(VLOOKUP($F85,'Pay scales'!$B$3:$AB$61,J$1,1)),0,VLOOKUP($F85,'Pay scales'!$B$3:$AB$61,J$1,1))</f>
        <v>32878</v>
      </c>
      <c r="K85" s="2">
        <f>IF(ISERROR(VLOOKUP($F85,'Pay scales'!$B$3:$AB$61,K$1,1)),0,VLOOKUP($F85,'Pay scales'!$B$3:$AB$61,K$1,1))</f>
        <v>32233</v>
      </c>
      <c r="L85" s="2">
        <f>IF(ISERROR(VLOOKUP($F85,'Pay scales'!$B$3:$AB$61,L$1,1)),0,VLOOKUP($F85,'Pay scales'!$B$3:$AB$61,L$1,1))</f>
        <v>31601</v>
      </c>
      <c r="M85" s="2">
        <f>IF(ISERROR(VLOOKUP($F85,'Pay scales'!$B$3:$AB$61,M$1,1)),0,VLOOKUP($F85,'Pay scales'!$B$3:$AB$61,M$1,1))</f>
        <v>31288</v>
      </c>
      <c r="N85" s="2">
        <f>IF(ISERROR(VLOOKUP($F85,'Pay scales'!$B$3:$AB$61,N$1,1)),0,VLOOKUP($F85,'Pay scales'!$B$3:$AB$61,N$1,1))</f>
        <v>30978</v>
      </c>
      <c r="P85" s="20">
        <f t="shared" si="3"/>
        <v>167.53330000000003</v>
      </c>
      <c r="Q85" s="47">
        <f>P85/P$140</f>
        <v>1.1504955782435647E-2</v>
      </c>
      <c r="R85" s="48">
        <f>$Q85*G85</f>
        <v>395.45984510966048</v>
      </c>
      <c r="S85" s="48">
        <f>$Q85*H85</f>
        <v>395.45984510966048</v>
      </c>
      <c r="T85" s="48">
        <f>$Q85*I85</f>
        <v>388.66041624224101</v>
      </c>
      <c r="U85" s="48">
        <f>$Q85*J85</f>
        <v>378.25993621491921</v>
      </c>
      <c r="V85" s="48">
        <f>$Q85*K85</f>
        <v>370.83923973524821</v>
      </c>
      <c r="W85" s="48">
        <f>$Q85*L85</f>
        <v>363.56810768074888</v>
      </c>
      <c r="X85" s="48">
        <f>$Q85*M85</f>
        <v>359.96705652084648</v>
      </c>
      <c r="Y85" s="48">
        <f>$Q85*N85</f>
        <v>356.40052022829144</v>
      </c>
    </row>
    <row r="86" spans="1:25" x14ac:dyDescent="0.25">
      <c r="A86" s="20">
        <v>79</v>
      </c>
      <c r="B86" s="2">
        <v>24920</v>
      </c>
      <c r="E86" s="20">
        <f>SUMIF(B:B,F86,A:A)</f>
        <v>1</v>
      </c>
      <c r="F86" s="2">
        <v>35298</v>
      </c>
      <c r="G86" s="2">
        <f>IF(ISERROR(VLOOKUP($F86,'Pay scales'!$B$3:$AB$61,G$1,1)),0,VLOOKUP($F86,'Pay scales'!$B$3:$AB$61,G$1,1))</f>
        <v>34373</v>
      </c>
      <c r="H86" s="2">
        <f>IF(ISERROR(VLOOKUP($F86,'Pay scales'!$B$3:$AB$61,H$1,1)),0,VLOOKUP($F86,'Pay scales'!$B$3:$AB$61,H$1,1))</f>
        <v>34373</v>
      </c>
      <c r="I86" s="2">
        <f>IF(ISERROR(VLOOKUP($F86,'Pay scales'!$B$3:$AB$61,I$1,1)),0,VLOOKUP($F86,'Pay scales'!$B$3:$AB$61,I$1,1))</f>
        <v>33782</v>
      </c>
      <c r="J86" s="2">
        <f>IF(ISERROR(VLOOKUP($F86,'Pay scales'!$B$3:$AB$61,J$1,1)),0,VLOOKUP($F86,'Pay scales'!$B$3:$AB$61,J$1,1))</f>
        <v>32878</v>
      </c>
      <c r="K86" s="2">
        <f>IF(ISERROR(VLOOKUP($F86,'Pay scales'!$B$3:$AB$61,K$1,1)),0,VLOOKUP($F86,'Pay scales'!$B$3:$AB$61,K$1,1))</f>
        <v>32233</v>
      </c>
      <c r="L86" s="2">
        <f>IF(ISERROR(VLOOKUP($F86,'Pay scales'!$B$3:$AB$61,L$1,1)),0,VLOOKUP($F86,'Pay scales'!$B$3:$AB$61,L$1,1))</f>
        <v>31601</v>
      </c>
      <c r="M86" s="2">
        <f>IF(ISERROR(VLOOKUP($F86,'Pay scales'!$B$3:$AB$61,M$1,1)),0,VLOOKUP($F86,'Pay scales'!$B$3:$AB$61,M$1,1))</f>
        <v>31288</v>
      </c>
      <c r="N86" s="2">
        <f>IF(ISERROR(VLOOKUP($F86,'Pay scales'!$B$3:$AB$61,N$1,1)),0,VLOOKUP($F86,'Pay scales'!$B$3:$AB$61,N$1,1))</f>
        <v>30978</v>
      </c>
      <c r="P86" s="20">
        <f t="shared" si="3"/>
        <v>1</v>
      </c>
      <c r="Q86" s="47">
        <f>P86/P$140</f>
        <v>6.8672650645785916E-5</v>
      </c>
      <c r="R86" s="48">
        <f>$Q86*G86</f>
        <v>2.3604850206475994</v>
      </c>
      <c r="S86" s="48">
        <f>$Q86*H86</f>
        <v>2.3604850206475994</v>
      </c>
      <c r="T86" s="48">
        <f>$Q86*I86</f>
        <v>2.3198994841159397</v>
      </c>
      <c r="U86" s="48">
        <f>$Q86*J86</f>
        <v>2.2578194079321494</v>
      </c>
      <c r="V86" s="48">
        <f>$Q86*K86</f>
        <v>2.2135255482656175</v>
      </c>
      <c r="W86" s="48">
        <f>$Q86*L86</f>
        <v>2.1701244330574809</v>
      </c>
      <c r="X86" s="48">
        <f>$Q86*M86</f>
        <v>2.1486298934053498</v>
      </c>
      <c r="Y86" s="48">
        <f>$Q86*N86</f>
        <v>2.1273413717051559</v>
      </c>
    </row>
    <row r="87" spans="1:25" x14ac:dyDescent="0.25">
      <c r="A87" s="50">
        <v>128.23263</v>
      </c>
      <c r="B87" s="51">
        <v>24920</v>
      </c>
      <c r="E87" s="20">
        <f>SUMIF(B:B,F87,A:A)</f>
        <v>18.27919</v>
      </c>
      <c r="F87" s="2">
        <v>35336</v>
      </c>
      <c r="G87" s="2">
        <f>IF(ISERROR(VLOOKUP($F87,'Pay scales'!$B$3:$AB$61,G$1,1)),0,VLOOKUP($F87,'Pay scales'!$B$3:$AB$61,G$1,1))</f>
        <v>35336</v>
      </c>
      <c r="H87" s="2">
        <f>IF(ISERROR(VLOOKUP($F87,'Pay scales'!$B$3:$AB$61,H$1,1)),0,VLOOKUP($F87,'Pay scales'!$B$3:$AB$61,H$1,1))</f>
        <v>35336</v>
      </c>
      <c r="I87" s="2">
        <f>IF(ISERROR(VLOOKUP($F87,'Pay scales'!$B$3:$AB$61,I$1,1)),0,VLOOKUP($F87,'Pay scales'!$B$3:$AB$61,I$1,1))</f>
        <v>34728</v>
      </c>
      <c r="J87" s="2">
        <f>IF(ISERROR(VLOOKUP($F87,'Pay scales'!$B$3:$AB$61,J$1,1)),0,VLOOKUP($F87,'Pay scales'!$B$3:$AB$61,J$1,1))</f>
        <v>33799</v>
      </c>
      <c r="K87" s="2">
        <f>IF(ISERROR(VLOOKUP($F87,'Pay scales'!$B$3:$AB$61,K$1,1)),0,VLOOKUP($F87,'Pay scales'!$B$3:$AB$61,K$1,1))</f>
        <v>33136</v>
      </c>
      <c r="L87" s="2">
        <f>IF(ISERROR(VLOOKUP($F87,'Pay scales'!$B$3:$AB$61,L$1,1)),0,VLOOKUP($F87,'Pay scales'!$B$3:$AB$61,L$1,1))</f>
        <v>32486</v>
      </c>
      <c r="M87" s="2">
        <f>IF(ISERROR(VLOOKUP($F87,'Pay scales'!$B$3:$AB$61,M$1,1)),0,VLOOKUP($F87,'Pay scales'!$B$3:$AB$61,M$1,1))</f>
        <v>32164</v>
      </c>
      <c r="N87" s="2">
        <f>IF(ISERROR(VLOOKUP($F87,'Pay scales'!$B$3:$AB$61,N$1,1)),0,VLOOKUP($F87,'Pay scales'!$B$3:$AB$61,N$1,1))</f>
        <v>31846</v>
      </c>
      <c r="P87" s="20">
        <f t="shared" si="3"/>
        <v>18.27919</v>
      </c>
      <c r="Q87" s="47">
        <f>P87/P$140</f>
        <v>1.2552804289579433E-3</v>
      </c>
      <c r="R87" s="48">
        <f>$Q87*G87</f>
        <v>44.356589237657886</v>
      </c>
      <c r="S87" s="48">
        <f>$Q87*H87</f>
        <v>44.356589237657886</v>
      </c>
      <c r="T87" s="48">
        <f>$Q87*I87</f>
        <v>43.593378736851456</v>
      </c>
      <c r="U87" s="48">
        <f>$Q87*J87</f>
        <v>42.427223218349525</v>
      </c>
      <c r="V87" s="48">
        <f>$Q87*K87</f>
        <v>41.594972293950406</v>
      </c>
      <c r="W87" s="48">
        <f>$Q87*L87</f>
        <v>40.779040015127748</v>
      </c>
      <c r="X87" s="48">
        <f>$Q87*M87</f>
        <v>40.37483971700329</v>
      </c>
      <c r="Y87" s="48">
        <f>$Q87*N87</f>
        <v>39.97566054059466</v>
      </c>
    </row>
    <row r="88" spans="1:25" x14ac:dyDescent="0.25">
      <c r="A88" s="20">
        <v>9.57</v>
      </c>
      <c r="B88" s="2">
        <v>24982</v>
      </c>
      <c r="E88" s="20">
        <f>SUMIF(B:B,F88,A:A)</f>
        <v>5</v>
      </c>
      <c r="F88" s="2">
        <v>35682</v>
      </c>
      <c r="G88" s="2">
        <f>IF(ISERROR(VLOOKUP($F88,'Pay scales'!$B$3:$AB$61,G$1,1)),0,VLOOKUP($F88,'Pay scales'!$B$3:$AB$61,G$1,1))</f>
        <v>35336</v>
      </c>
      <c r="H88" s="2">
        <f>IF(ISERROR(VLOOKUP($F88,'Pay scales'!$B$3:$AB$61,H$1,1)),0,VLOOKUP($F88,'Pay scales'!$B$3:$AB$61,H$1,1))</f>
        <v>35336</v>
      </c>
      <c r="I88" s="2">
        <f>IF(ISERROR(VLOOKUP($F88,'Pay scales'!$B$3:$AB$61,I$1,1)),0,VLOOKUP($F88,'Pay scales'!$B$3:$AB$61,I$1,1))</f>
        <v>34728</v>
      </c>
      <c r="J88" s="2">
        <f>IF(ISERROR(VLOOKUP($F88,'Pay scales'!$B$3:$AB$61,J$1,1)),0,VLOOKUP($F88,'Pay scales'!$B$3:$AB$61,J$1,1))</f>
        <v>33799</v>
      </c>
      <c r="K88" s="2">
        <f>IF(ISERROR(VLOOKUP($F88,'Pay scales'!$B$3:$AB$61,K$1,1)),0,VLOOKUP($F88,'Pay scales'!$B$3:$AB$61,K$1,1))</f>
        <v>33136</v>
      </c>
      <c r="L88" s="2">
        <f>IF(ISERROR(VLOOKUP($F88,'Pay scales'!$B$3:$AB$61,L$1,1)),0,VLOOKUP($F88,'Pay scales'!$B$3:$AB$61,L$1,1))</f>
        <v>32486</v>
      </c>
      <c r="M88" s="2">
        <f>IF(ISERROR(VLOOKUP($F88,'Pay scales'!$B$3:$AB$61,M$1,1)),0,VLOOKUP($F88,'Pay scales'!$B$3:$AB$61,M$1,1))</f>
        <v>32164</v>
      </c>
      <c r="N88" s="2">
        <f>IF(ISERROR(VLOOKUP($F88,'Pay scales'!$B$3:$AB$61,N$1,1)),0,VLOOKUP($F88,'Pay scales'!$B$3:$AB$61,N$1,1))</f>
        <v>31846</v>
      </c>
      <c r="P88" s="20">
        <f t="shared" si="3"/>
        <v>5</v>
      </c>
      <c r="Q88" s="47">
        <f>P88/P$140</f>
        <v>3.4336325322892954E-4</v>
      </c>
      <c r="R88" s="48">
        <f>$Q88*G88</f>
        <v>12.133083916097455</v>
      </c>
      <c r="S88" s="48">
        <f>$Q88*H88</f>
        <v>12.133083916097455</v>
      </c>
      <c r="T88" s="48">
        <f>$Q88*I88</f>
        <v>11.924319058134264</v>
      </c>
      <c r="U88" s="48">
        <f>$Q88*J88</f>
        <v>11.605334595884589</v>
      </c>
      <c r="V88" s="48">
        <f>$Q88*K88</f>
        <v>11.377684758993809</v>
      </c>
      <c r="W88" s="48">
        <f>$Q88*L88</f>
        <v>11.154498644395005</v>
      </c>
      <c r="X88" s="48">
        <f>$Q88*M88</f>
        <v>11.043935676855289</v>
      </c>
      <c r="Y88" s="48">
        <f>$Q88*N88</f>
        <v>10.934746162328491</v>
      </c>
    </row>
    <row r="89" spans="1:25" x14ac:dyDescent="0.25">
      <c r="A89" s="20">
        <v>49</v>
      </c>
      <c r="B89" s="2">
        <v>25152</v>
      </c>
      <c r="E89" s="20">
        <f>SUMIF(B:B,F89,A:A)</f>
        <v>14.06433</v>
      </c>
      <c r="F89" s="2">
        <v>36371</v>
      </c>
      <c r="G89" s="2">
        <f>IF(ISERROR(VLOOKUP($F89,'Pay scales'!$B$3:$AB$61,G$1,1)),0,VLOOKUP($F89,'Pay scales'!$B$3:$AB$61,G$1,1))</f>
        <v>36371</v>
      </c>
      <c r="H89" s="2">
        <f>IF(ISERROR(VLOOKUP($F89,'Pay scales'!$B$3:$AB$61,H$1,1)),0,VLOOKUP($F89,'Pay scales'!$B$3:$AB$61,H$1,1))</f>
        <v>36371</v>
      </c>
      <c r="I89" s="2">
        <f>IF(ISERROR(VLOOKUP($F89,'Pay scales'!$B$3:$AB$61,I$1,1)),0,VLOOKUP($F89,'Pay scales'!$B$3:$AB$61,I$1,1))</f>
        <v>35745</v>
      </c>
      <c r="J89" s="2">
        <f>IF(ISERROR(VLOOKUP($F89,'Pay scales'!$B$3:$AB$61,J$1,1)),0,VLOOKUP($F89,'Pay scales'!$B$3:$AB$61,J$1,1))</f>
        <v>34788</v>
      </c>
      <c r="K89" s="2">
        <f>IF(ISERROR(VLOOKUP($F89,'Pay scales'!$B$3:$AB$61,K$1,1)),0,VLOOKUP($F89,'Pay scales'!$B$3:$AB$61,K$1,1))</f>
        <v>34106</v>
      </c>
      <c r="L89" s="2">
        <f>IF(ISERROR(VLOOKUP($F89,'Pay scales'!$B$3:$AB$61,L$1,1)),0,VLOOKUP($F89,'Pay scales'!$B$3:$AB$61,L$1,1))</f>
        <v>33437</v>
      </c>
      <c r="M89" s="2">
        <f>IF(ISERROR(VLOOKUP($F89,'Pay scales'!$B$3:$AB$61,M$1,1)),0,VLOOKUP($F89,'Pay scales'!$B$3:$AB$61,M$1,1))</f>
        <v>33106</v>
      </c>
      <c r="N89" s="2">
        <f>IF(ISERROR(VLOOKUP($F89,'Pay scales'!$B$3:$AB$61,N$1,1)),0,VLOOKUP($F89,'Pay scales'!$B$3:$AB$61,N$1,1))</f>
        <v>32778</v>
      </c>
      <c r="P89" s="20">
        <f t="shared" si="3"/>
        <v>14.06433</v>
      </c>
      <c r="Q89" s="47">
        <f>P89/P$140</f>
        <v>9.6583482065704617E-4</v>
      </c>
      <c r="R89" s="48">
        <f>$Q89*G89</f>
        <v>35.12837826211743</v>
      </c>
      <c r="S89" s="48">
        <f>$Q89*H89</f>
        <v>35.12837826211743</v>
      </c>
      <c r="T89" s="48">
        <f>$Q89*I89</f>
        <v>34.523765664386119</v>
      </c>
      <c r="U89" s="48">
        <f>$Q89*J89</f>
        <v>33.599461741017322</v>
      </c>
      <c r="V89" s="48">
        <f>$Q89*K89</f>
        <v>32.940762393329216</v>
      </c>
      <c r="W89" s="48">
        <f>$Q89*L89</f>
        <v>32.29461889830965</v>
      </c>
      <c r="X89" s="48">
        <f>$Q89*M89</f>
        <v>31.974927572672172</v>
      </c>
      <c r="Y89" s="48">
        <f>$Q89*N89</f>
        <v>31.65813375149666</v>
      </c>
    </row>
    <row r="90" spans="1:25" x14ac:dyDescent="0.25">
      <c r="A90" s="20">
        <v>6.01</v>
      </c>
      <c r="B90" s="2">
        <v>25481</v>
      </c>
      <c r="E90" s="20">
        <f>SUMIF(B:B,F90,A:A)</f>
        <v>52</v>
      </c>
      <c r="F90" s="2">
        <v>36579</v>
      </c>
      <c r="G90" s="2">
        <f>IF(ISERROR(VLOOKUP($F90,'Pay scales'!$B$3:$AB$61,G$1,1)),0,VLOOKUP($F90,'Pay scales'!$B$3:$AB$61,G$1,1))</f>
        <v>36371</v>
      </c>
      <c r="H90" s="2">
        <f>IF(ISERROR(VLOOKUP($F90,'Pay scales'!$B$3:$AB$61,H$1,1)),0,VLOOKUP($F90,'Pay scales'!$B$3:$AB$61,H$1,1))</f>
        <v>36371</v>
      </c>
      <c r="I90" s="2">
        <f>IF(ISERROR(VLOOKUP($F90,'Pay scales'!$B$3:$AB$61,I$1,1)),0,VLOOKUP($F90,'Pay scales'!$B$3:$AB$61,I$1,1))</f>
        <v>35745</v>
      </c>
      <c r="J90" s="2">
        <f>IF(ISERROR(VLOOKUP($F90,'Pay scales'!$B$3:$AB$61,J$1,1)),0,VLOOKUP($F90,'Pay scales'!$B$3:$AB$61,J$1,1))</f>
        <v>34788</v>
      </c>
      <c r="K90" s="2">
        <f>IF(ISERROR(VLOOKUP($F90,'Pay scales'!$B$3:$AB$61,K$1,1)),0,VLOOKUP($F90,'Pay scales'!$B$3:$AB$61,K$1,1))</f>
        <v>34106</v>
      </c>
      <c r="L90" s="2">
        <f>IF(ISERROR(VLOOKUP($F90,'Pay scales'!$B$3:$AB$61,L$1,1)),0,VLOOKUP($F90,'Pay scales'!$B$3:$AB$61,L$1,1))</f>
        <v>33437</v>
      </c>
      <c r="M90" s="2">
        <f>IF(ISERROR(VLOOKUP($F90,'Pay scales'!$B$3:$AB$61,M$1,1)),0,VLOOKUP($F90,'Pay scales'!$B$3:$AB$61,M$1,1))</f>
        <v>33106</v>
      </c>
      <c r="N90" s="2">
        <f>IF(ISERROR(VLOOKUP($F90,'Pay scales'!$B$3:$AB$61,N$1,1)),0,VLOOKUP($F90,'Pay scales'!$B$3:$AB$61,N$1,1))</f>
        <v>32778</v>
      </c>
      <c r="P90" s="20">
        <f t="shared" si="3"/>
        <v>52</v>
      </c>
      <c r="Q90" s="47">
        <f>P90/P$140</f>
        <v>3.5709778335808674E-3</v>
      </c>
      <c r="R90" s="48">
        <f>$Q90*G90</f>
        <v>129.88003478516973</v>
      </c>
      <c r="S90" s="48">
        <f>$Q90*H90</f>
        <v>129.88003478516973</v>
      </c>
      <c r="T90" s="48">
        <f>$Q90*I90</f>
        <v>127.6446026613481</v>
      </c>
      <c r="U90" s="48">
        <f>$Q90*J90</f>
        <v>124.22717687461122</v>
      </c>
      <c r="V90" s="48">
        <f>$Q90*K90</f>
        <v>121.79176999210907</v>
      </c>
      <c r="W90" s="48">
        <f>$Q90*L90</f>
        <v>119.40278582144346</v>
      </c>
      <c r="X90" s="48">
        <f>$Q90*M90</f>
        <v>118.2207921585282</v>
      </c>
      <c r="Y90" s="48">
        <f>$Q90*N90</f>
        <v>117.04951142911368</v>
      </c>
    </row>
    <row r="91" spans="1:25" x14ac:dyDescent="0.25">
      <c r="A91" s="20">
        <v>32</v>
      </c>
      <c r="B91" s="2">
        <v>25602</v>
      </c>
      <c r="E91" s="20">
        <f>SUMIF(B:B,F91,A:A)</f>
        <v>2.2000000000000002</v>
      </c>
      <c r="F91" s="2">
        <v>36922</v>
      </c>
      <c r="G91" s="2">
        <f>IF(ISERROR(VLOOKUP($F91,'Pay scales'!$B$3:$AB$61,G$1,1)),0,VLOOKUP($F91,'Pay scales'!$B$3:$AB$61,G$1,1))</f>
        <v>36371</v>
      </c>
      <c r="H91" s="2">
        <f>IF(ISERROR(VLOOKUP($F91,'Pay scales'!$B$3:$AB$61,H$1,1)),0,VLOOKUP($F91,'Pay scales'!$B$3:$AB$61,H$1,1))</f>
        <v>36371</v>
      </c>
      <c r="I91" s="2">
        <f>IF(ISERROR(VLOOKUP($F91,'Pay scales'!$B$3:$AB$61,I$1,1)),0,VLOOKUP($F91,'Pay scales'!$B$3:$AB$61,I$1,1))</f>
        <v>35745</v>
      </c>
      <c r="J91" s="2">
        <f>IF(ISERROR(VLOOKUP($F91,'Pay scales'!$B$3:$AB$61,J$1,1)),0,VLOOKUP($F91,'Pay scales'!$B$3:$AB$61,J$1,1))</f>
        <v>34788</v>
      </c>
      <c r="K91" s="2">
        <f>IF(ISERROR(VLOOKUP($F91,'Pay scales'!$B$3:$AB$61,K$1,1)),0,VLOOKUP($F91,'Pay scales'!$B$3:$AB$61,K$1,1))</f>
        <v>34106</v>
      </c>
      <c r="L91" s="2">
        <f>IF(ISERROR(VLOOKUP($F91,'Pay scales'!$B$3:$AB$61,L$1,1)),0,VLOOKUP($F91,'Pay scales'!$B$3:$AB$61,L$1,1))</f>
        <v>33437</v>
      </c>
      <c r="M91" s="2">
        <f>IF(ISERROR(VLOOKUP($F91,'Pay scales'!$B$3:$AB$61,M$1,1)),0,VLOOKUP($F91,'Pay scales'!$B$3:$AB$61,M$1,1))</f>
        <v>33106</v>
      </c>
      <c r="N91" s="2">
        <f>IF(ISERROR(VLOOKUP($F91,'Pay scales'!$B$3:$AB$61,N$1,1)),0,VLOOKUP($F91,'Pay scales'!$B$3:$AB$61,N$1,1))</f>
        <v>32778</v>
      </c>
      <c r="P91" s="20">
        <f t="shared" si="3"/>
        <v>2.2000000000000002</v>
      </c>
      <c r="Q91" s="47">
        <f>P91/P$140</f>
        <v>1.5107983142072901E-4</v>
      </c>
      <c r="R91" s="48">
        <f>$Q91*G91</f>
        <v>5.4949245486033345</v>
      </c>
      <c r="S91" s="48">
        <f>$Q91*H91</f>
        <v>5.4949245486033345</v>
      </c>
      <c r="T91" s="48">
        <f>$Q91*I91</f>
        <v>5.4003485741339583</v>
      </c>
      <c r="U91" s="48">
        <f>$Q91*J91</f>
        <v>5.2557651754643206</v>
      </c>
      <c r="V91" s="48">
        <f>$Q91*K91</f>
        <v>5.1527287304353839</v>
      </c>
      <c r="W91" s="48">
        <f>$Q91*L91</f>
        <v>5.0516563232149156</v>
      </c>
      <c r="X91" s="48">
        <f>$Q91*M91</f>
        <v>5.001648899014655</v>
      </c>
      <c r="Y91" s="48">
        <f>$Q91*N91</f>
        <v>4.9520947143086556</v>
      </c>
    </row>
    <row r="92" spans="1:25" x14ac:dyDescent="0.25">
      <c r="A92" s="20">
        <v>0.86</v>
      </c>
      <c r="B92" s="2">
        <v>25927</v>
      </c>
      <c r="E92" s="20">
        <f>SUMIF(B:B,F92,A:A)</f>
        <v>5</v>
      </c>
      <c r="F92" s="2">
        <v>37260</v>
      </c>
      <c r="G92" s="2">
        <f>IF(ISERROR(VLOOKUP($F92,'Pay scales'!$B$3:$AB$61,G$1,1)),0,VLOOKUP($F92,'Pay scales'!$B$3:$AB$61,G$1,1))</f>
        <v>36371</v>
      </c>
      <c r="H92" s="2">
        <f>IF(ISERROR(VLOOKUP($F92,'Pay scales'!$B$3:$AB$61,H$1,1)),0,VLOOKUP($F92,'Pay scales'!$B$3:$AB$61,H$1,1))</f>
        <v>36371</v>
      </c>
      <c r="I92" s="2">
        <f>IF(ISERROR(VLOOKUP($F92,'Pay scales'!$B$3:$AB$61,I$1,1)),0,VLOOKUP($F92,'Pay scales'!$B$3:$AB$61,I$1,1))</f>
        <v>35745</v>
      </c>
      <c r="J92" s="2">
        <f>IF(ISERROR(VLOOKUP($F92,'Pay scales'!$B$3:$AB$61,J$1,1)),0,VLOOKUP($F92,'Pay scales'!$B$3:$AB$61,J$1,1))</f>
        <v>34788</v>
      </c>
      <c r="K92" s="2">
        <f>IF(ISERROR(VLOOKUP($F92,'Pay scales'!$B$3:$AB$61,K$1,1)),0,VLOOKUP($F92,'Pay scales'!$B$3:$AB$61,K$1,1))</f>
        <v>34106</v>
      </c>
      <c r="L92" s="2">
        <f>IF(ISERROR(VLOOKUP($F92,'Pay scales'!$B$3:$AB$61,L$1,1)),0,VLOOKUP($F92,'Pay scales'!$B$3:$AB$61,L$1,1))</f>
        <v>33437</v>
      </c>
      <c r="M92" s="2">
        <f>IF(ISERROR(VLOOKUP($F92,'Pay scales'!$B$3:$AB$61,M$1,1)),0,VLOOKUP($F92,'Pay scales'!$B$3:$AB$61,M$1,1))</f>
        <v>33106</v>
      </c>
      <c r="N92" s="2">
        <f>IF(ISERROR(VLOOKUP($F92,'Pay scales'!$B$3:$AB$61,N$1,1)),0,VLOOKUP($F92,'Pay scales'!$B$3:$AB$61,N$1,1))</f>
        <v>32778</v>
      </c>
      <c r="P92" s="20">
        <f t="shared" si="3"/>
        <v>5</v>
      </c>
      <c r="Q92" s="47">
        <f>P92/P$140</f>
        <v>3.4336325322892954E-4</v>
      </c>
      <c r="R92" s="48">
        <f>$Q92*G92</f>
        <v>12.488464883189396</v>
      </c>
      <c r="S92" s="48">
        <f>$Q92*H92</f>
        <v>12.488464883189396</v>
      </c>
      <c r="T92" s="48">
        <f>$Q92*I92</f>
        <v>12.273519486668086</v>
      </c>
      <c r="U92" s="48">
        <f>$Q92*J92</f>
        <v>11.944920853328</v>
      </c>
      <c r="V92" s="48">
        <f>$Q92*K92</f>
        <v>11.710747114625871</v>
      </c>
      <c r="W92" s="48">
        <f>$Q92*L92</f>
        <v>11.481037098215717</v>
      </c>
      <c r="X92" s="48">
        <f>$Q92*M92</f>
        <v>11.367383861396942</v>
      </c>
      <c r="Y92" s="48">
        <f>$Q92*N92</f>
        <v>11.254760714337852</v>
      </c>
    </row>
    <row r="93" spans="1:25" x14ac:dyDescent="0.25">
      <c r="A93" s="20">
        <v>41</v>
      </c>
      <c r="B93" s="2">
        <v>25927</v>
      </c>
      <c r="E93" s="20">
        <f>SUMIF(B:B,F93,A:A)</f>
        <v>9.67</v>
      </c>
      <c r="F93" s="2">
        <v>37568</v>
      </c>
      <c r="G93" s="2">
        <f>IF(ISERROR(VLOOKUP($F93,'Pay scales'!$B$3:$AB$61,G$1,1)),0,VLOOKUP($F93,'Pay scales'!$B$3:$AB$61,G$1,1))</f>
        <v>37568</v>
      </c>
      <c r="H93" s="2">
        <f>IF(ISERROR(VLOOKUP($F93,'Pay scales'!$B$3:$AB$61,H$1,1)),0,VLOOKUP($F93,'Pay scales'!$B$3:$AB$61,H$1,1))</f>
        <v>37568</v>
      </c>
      <c r="I93" s="2">
        <f>IF(ISERROR(VLOOKUP($F93,'Pay scales'!$B$3:$AB$61,I$1,1)),0,VLOOKUP($F93,'Pay scales'!$B$3:$AB$61,I$1,1))</f>
        <v>36922</v>
      </c>
      <c r="J93" s="2">
        <f>IF(ISERROR(VLOOKUP($F93,'Pay scales'!$B$3:$AB$61,J$1,1)),0,VLOOKUP($F93,'Pay scales'!$B$3:$AB$61,J$1,1))</f>
        <v>35934</v>
      </c>
      <c r="K93" s="2">
        <f>IF(ISERROR(VLOOKUP($F93,'Pay scales'!$B$3:$AB$61,K$1,1)),0,VLOOKUP($F93,'Pay scales'!$B$3:$AB$61,K$1,1))</f>
        <v>35229</v>
      </c>
      <c r="L93" s="2">
        <f>IF(ISERROR(VLOOKUP($F93,'Pay scales'!$B$3:$AB$61,L$1,1)),0,VLOOKUP($F93,'Pay scales'!$B$3:$AB$61,L$1,1))</f>
        <v>34538</v>
      </c>
      <c r="M93" s="2">
        <f>IF(ISERROR(VLOOKUP($F93,'Pay scales'!$B$3:$AB$61,M$1,1)),0,VLOOKUP($F93,'Pay scales'!$B$3:$AB$61,M$1,1))</f>
        <v>34196</v>
      </c>
      <c r="N93" s="2">
        <f>IF(ISERROR(VLOOKUP($F93,'Pay scales'!$B$3:$AB$61,N$1,1)),0,VLOOKUP($F93,'Pay scales'!$B$3:$AB$61,N$1,1))</f>
        <v>33857</v>
      </c>
      <c r="P93" s="20">
        <f t="shared" si="3"/>
        <v>9.67</v>
      </c>
      <c r="Q93" s="47">
        <f>P93/P$140</f>
        <v>6.640645317447497E-4</v>
      </c>
      <c r="R93" s="48">
        <f>$Q93*G93</f>
        <v>24.947576328586756</v>
      </c>
      <c r="S93" s="48">
        <f>$Q93*H93</f>
        <v>24.947576328586756</v>
      </c>
      <c r="T93" s="48">
        <f>$Q93*I93</f>
        <v>24.518590641079648</v>
      </c>
      <c r="U93" s="48">
        <f>$Q93*J93</f>
        <v>23.862494883715836</v>
      </c>
      <c r="V93" s="48">
        <f>$Q93*K93</f>
        <v>23.394329388835786</v>
      </c>
      <c r="W93" s="48">
        <f>$Q93*L93</f>
        <v>22.935460797400165</v>
      </c>
      <c r="X93" s="48">
        <f>$Q93*M93</f>
        <v>22.708350727543461</v>
      </c>
      <c r="Y93" s="48">
        <f>$Q93*N93</f>
        <v>22.48323285128199</v>
      </c>
    </row>
    <row r="94" spans="1:25" x14ac:dyDescent="0.25">
      <c r="A94" s="20">
        <v>12</v>
      </c>
      <c r="B94" s="2">
        <v>25927</v>
      </c>
      <c r="E94" s="20">
        <f>SUMIF(B:B,F94,A:A)</f>
        <v>22</v>
      </c>
      <c r="F94" s="2">
        <v>38148</v>
      </c>
      <c r="G94" s="2">
        <f>IF(ISERROR(VLOOKUP($F94,'Pay scales'!$B$3:$AB$61,G$1,1)),0,VLOOKUP($F94,'Pay scales'!$B$3:$AB$61,G$1,1))</f>
        <v>37568</v>
      </c>
      <c r="H94" s="2">
        <f>IF(ISERROR(VLOOKUP($F94,'Pay scales'!$B$3:$AB$61,H$1,1)),0,VLOOKUP($F94,'Pay scales'!$B$3:$AB$61,H$1,1))</f>
        <v>37568</v>
      </c>
      <c r="I94" s="2">
        <f>IF(ISERROR(VLOOKUP($F94,'Pay scales'!$B$3:$AB$61,I$1,1)),0,VLOOKUP($F94,'Pay scales'!$B$3:$AB$61,I$1,1))</f>
        <v>36922</v>
      </c>
      <c r="J94" s="2">
        <f>IF(ISERROR(VLOOKUP($F94,'Pay scales'!$B$3:$AB$61,J$1,1)),0,VLOOKUP($F94,'Pay scales'!$B$3:$AB$61,J$1,1))</f>
        <v>35934</v>
      </c>
      <c r="K94" s="2">
        <f>IF(ISERROR(VLOOKUP($F94,'Pay scales'!$B$3:$AB$61,K$1,1)),0,VLOOKUP($F94,'Pay scales'!$B$3:$AB$61,K$1,1))</f>
        <v>35229</v>
      </c>
      <c r="L94" s="2">
        <f>IF(ISERROR(VLOOKUP($F94,'Pay scales'!$B$3:$AB$61,L$1,1)),0,VLOOKUP($F94,'Pay scales'!$B$3:$AB$61,L$1,1))</f>
        <v>34538</v>
      </c>
      <c r="M94" s="2">
        <f>IF(ISERROR(VLOOKUP($F94,'Pay scales'!$B$3:$AB$61,M$1,1)),0,VLOOKUP($F94,'Pay scales'!$B$3:$AB$61,M$1,1))</f>
        <v>34196</v>
      </c>
      <c r="N94" s="2">
        <f>IF(ISERROR(VLOOKUP($F94,'Pay scales'!$B$3:$AB$61,N$1,1)),0,VLOOKUP($F94,'Pay scales'!$B$3:$AB$61,N$1,1))</f>
        <v>33857</v>
      </c>
      <c r="P94" s="20">
        <f t="shared" si="3"/>
        <v>22</v>
      </c>
      <c r="Q94" s="47">
        <f>P94/P$140</f>
        <v>1.51079831420729E-3</v>
      </c>
      <c r="R94" s="48">
        <f>$Q94*G94</f>
        <v>56.757671068139473</v>
      </c>
      <c r="S94" s="48">
        <f>$Q94*H94</f>
        <v>56.757671068139473</v>
      </c>
      <c r="T94" s="48">
        <f>$Q94*I94</f>
        <v>55.78169535716156</v>
      </c>
      <c r="U94" s="48">
        <f>$Q94*J94</f>
        <v>54.289026622724762</v>
      </c>
      <c r="V94" s="48">
        <f>$Q94*K94</f>
        <v>53.223913811208618</v>
      </c>
      <c r="W94" s="48">
        <f>$Q94*L94</f>
        <v>52.179952176091383</v>
      </c>
      <c r="X94" s="48">
        <f>$Q94*M94</f>
        <v>51.663259152632492</v>
      </c>
      <c r="Y94" s="48">
        <f>$Q94*N94</f>
        <v>51.151098524116215</v>
      </c>
    </row>
    <row r="95" spans="1:25" x14ac:dyDescent="0.25">
      <c r="A95" s="50">
        <v>1192.4906599999999</v>
      </c>
      <c r="B95" s="51">
        <v>25927</v>
      </c>
      <c r="E95" s="20">
        <f>SUMIF(B:B,F95,A:A)</f>
        <v>11.313509999999999</v>
      </c>
      <c r="F95" s="2">
        <v>38553</v>
      </c>
      <c r="G95" s="2">
        <f>IF(ISERROR(VLOOKUP($F95,'Pay scales'!$B$3:$AB$61,G$1,1)),0,VLOOKUP($F95,'Pay scales'!$B$3:$AB$61,G$1,1))</f>
        <v>38553</v>
      </c>
      <c r="H95" s="2">
        <f>IF(ISERROR(VLOOKUP($F95,'Pay scales'!$B$3:$AB$61,H$1,1)),0,VLOOKUP($F95,'Pay scales'!$B$3:$AB$61,H$1,1))</f>
        <v>38553</v>
      </c>
      <c r="I95" s="2">
        <f>IF(ISERROR(VLOOKUP($F95,'Pay scales'!$B$3:$AB$61,I$1,1)),0,VLOOKUP($F95,'Pay scales'!$B$3:$AB$61,I$1,1))</f>
        <v>37890</v>
      </c>
      <c r="J95" s="2">
        <f>IF(ISERROR(VLOOKUP($F95,'Pay scales'!$B$3:$AB$61,J$1,1)),0,VLOOKUP($F95,'Pay scales'!$B$3:$AB$61,J$1,1))</f>
        <v>36876</v>
      </c>
      <c r="K95" s="2">
        <f>IF(ISERROR(VLOOKUP($F95,'Pay scales'!$B$3:$AB$61,K$1,1)),0,VLOOKUP($F95,'Pay scales'!$B$3:$AB$61,K$1,1))</f>
        <v>36153</v>
      </c>
      <c r="L95" s="2">
        <f>IF(ISERROR(VLOOKUP($F95,'Pay scales'!$B$3:$AB$61,L$1,1)),0,VLOOKUP($F95,'Pay scales'!$B$3:$AB$61,L$1,1))</f>
        <v>35444</v>
      </c>
      <c r="M95" s="2">
        <f>IF(ISERROR(VLOOKUP($F95,'Pay scales'!$B$3:$AB$61,M$1,1)),0,VLOOKUP($F95,'Pay scales'!$B$3:$AB$61,M$1,1))</f>
        <v>35093</v>
      </c>
      <c r="N95" s="2">
        <f>IF(ISERROR(VLOOKUP($F95,'Pay scales'!$B$3:$AB$61,N$1,1)),0,VLOOKUP($F95,'Pay scales'!$B$3:$AB$61,N$1,1))</f>
        <v>34746</v>
      </c>
      <c r="P95" s="20">
        <f t="shared" si="3"/>
        <v>11.313509999999999</v>
      </c>
      <c r="Q95" s="47">
        <f>P95/P$140</f>
        <v>7.7692871980760531E-4</v>
      </c>
      <c r="R95" s="48">
        <f>$Q95*G95</f>
        <v>29.952932934742609</v>
      </c>
      <c r="S95" s="48">
        <f>$Q95*H95</f>
        <v>29.952932934742609</v>
      </c>
      <c r="T95" s="48">
        <f>$Q95*I95</f>
        <v>29.437829193510165</v>
      </c>
      <c r="U95" s="48">
        <f>$Q95*J95</f>
        <v>28.650023471625254</v>
      </c>
      <c r="V95" s="48">
        <f>$Q95*K95</f>
        <v>28.088304007204353</v>
      </c>
      <c r="W95" s="48">
        <f>$Q95*L95</f>
        <v>27.537461544860761</v>
      </c>
      <c r="X95" s="48">
        <f>$Q95*M95</f>
        <v>27.264759564208294</v>
      </c>
      <c r="Y95" s="48">
        <f>$Q95*N95</f>
        <v>26.995165298435055</v>
      </c>
    </row>
    <row r="96" spans="1:25" x14ac:dyDescent="0.25">
      <c r="A96" s="20">
        <v>1.69</v>
      </c>
      <c r="B96" s="2">
        <v>25991</v>
      </c>
      <c r="E96" s="20">
        <f>SUMIF(B:B,F96,A:A)</f>
        <v>3</v>
      </c>
      <c r="F96" s="2">
        <v>39117</v>
      </c>
      <c r="G96" s="2">
        <f>IF(ISERROR(VLOOKUP($F96,'Pay scales'!$B$3:$AB$61,G$1,1)),0,VLOOKUP($F96,'Pay scales'!$B$3:$AB$61,G$1,1))</f>
        <v>38553</v>
      </c>
      <c r="H96" s="2">
        <f>IF(ISERROR(VLOOKUP($F96,'Pay scales'!$B$3:$AB$61,H$1,1)),0,VLOOKUP($F96,'Pay scales'!$B$3:$AB$61,H$1,1))</f>
        <v>38553</v>
      </c>
      <c r="I96" s="2">
        <f>IF(ISERROR(VLOOKUP($F96,'Pay scales'!$B$3:$AB$61,I$1,1)),0,VLOOKUP($F96,'Pay scales'!$B$3:$AB$61,I$1,1))</f>
        <v>37890</v>
      </c>
      <c r="J96" s="2">
        <f>IF(ISERROR(VLOOKUP($F96,'Pay scales'!$B$3:$AB$61,J$1,1)),0,VLOOKUP($F96,'Pay scales'!$B$3:$AB$61,J$1,1))</f>
        <v>36876</v>
      </c>
      <c r="K96" s="2">
        <f>IF(ISERROR(VLOOKUP($F96,'Pay scales'!$B$3:$AB$61,K$1,1)),0,VLOOKUP($F96,'Pay scales'!$B$3:$AB$61,K$1,1))</f>
        <v>36153</v>
      </c>
      <c r="L96" s="2">
        <f>IF(ISERROR(VLOOKUP($F96,'Pay scales'!$B$3:$AB$61,L$1,1)),0,VLOOKUP($F96,'Pay scales'!$B$3:$AB$61,L$1,1))</f>
        <v>35444</v>
      </c>
      <c r="M96" s="2">
        <f>IF(ISERROR(VLOOKUP($F96,'Pay scales'!$B$3:$AB$61,M$1,1)),0,VLOOKUP($F96,'Pay scales'!$B$3:$AB$61,M$1,1))</f>
        <v>35093</v>
      </c>
      <c r="N96" s="2">
        <f>IF(ISERROR(VLOOKUP($F96,'Pay scales'!$B$3:$AB$61,N$1,1)),0,VLOOKUP($F96,'Pay scales'!$B$3:$AB$61,N$1,1))</f>
        <v>34746</v>
      </c>
      <c r="P96" s="20">
        <f t="shared" si="3"/>
        <v>3</v>
      </c>
      <c r="Q96" s="47">
        <f>P96/P$140</f>
        <v>2.0601795193735773E-4</v>
      </c>
      <c r="R96" s="48">
        <f>$Q96*G96</f>
        <v>7.9426101010409527</v>
      </c>
      <c r="S96" s="48">
        <f>$Q96*H96</f>
        <v>7.9426101010409527</v>
      </c>
      <c r="T96" s="48">
        <f>$Q96*I96</f>
        <v>7.8060201989064844</v>
      </c>
      <c r="U96" s="48">
        <f>$Q96*J96</f>
        <v>7.5971179956420034</v>
      </c>
      <c r="V96" s="48">
        <f>$Q96*K96</f>
        <v>7.4481670163912943</v>
      </c>
      <c r="W96" s="48">
        <f>$Q96*L96</f>
        <v>7.3021002884677078</v>
      </c>
      <c r="X96" s="48">
        <f>$Q96*M96</f>
        <v>7.2297879873376951</v>
      </c>
      <c r="Y96" s="48">
        <f>$Q96*N96</f>
        <v>7.1582997580154322</v>
      </c>
    </row>
    <row r="97" spans="1:25" x14ac:dyDescent="0.25">
      <c r="A97" s="20">
        <v>265</v>
      </c>
      <c r="B97" s="2">
        <v>26064</v>
      </c>
      <c r="E97" s="20">
        <f>SUMIF(B:B,F97,A:A)</f>
        <v>38.1892</v>
      </c>
      <c r="F97" s="2">
        <v>39571</v>
      </c>
      <c r="G97" s="2">
        <f>IF(ISERROR(VLOOKUP($F97,'Pay scales'!$B$3:$AB$61,G$1,1)),0,VLOOKUP($F97,'Pay scales'!$B$3:$AB$61,G$1,1))</f>
        <v>39571</v>
      </c>
      <c r="H97" s="2">
        <f>IF(ISERROR(VLOOKUP($F97,'Pay scales'!$B$3:$AB$61,H$1,1)),0,VLOOKUP($F97,'Pay scales'!$B$3:$AB$61,H$1,1))</f>
        <v>39571</v>
      </c>
      <c r="I97" s="2">
        <f>IF(ISERROR(VLOOKUP($F97,'Pay scales'!$B$3:$AB$61,I$1,1)),0,VLOOKUP($F97,'Pay scales'!$B$3:$AB$61,I$1,1))</f>
        <v>38890</v>
      </c>
      <c r="J97" s="2">
        <f>IF(ISERROR(VLOOKUP($F97,'Pay scales'!$B$3:$AB$61,J$1,1)),0,VLOOKUP($F97,'Pay scales'!$B$3:$AB$61,J$1,1))</f>
        <v>37849</v>
      </c>
      <c r="K97" s="2">
        <f>IF(ISERROR(VLOOKUP($F97,'Pay scales'!$B$3:$AB$61,K$1,1)),0,VLOOKUP($F97,'Pay scales'!$B$3:$AB$61,K$1,1))</f>
        <v>37107</v>
      </c>
      <c r="L97" s="2">
        <f>IF(ISERROR(VLOOKUP($F97,'Pay scales'!$B$3:$AB$61,L$1,1)),0,VLOOKUP($F97,'Pay scales'!$B$3:$AB$61,L$1,1))</f>
        <v>36379</v>
      </c>
      <c r="M97" s="2">
        <f>IF(ISERROR(VLOOKUP($F97,'Pay scales'!$B$3:$AB$61,M$1,1)),0,VLOOKUP($F97,'Pay scales'!$B$3:$AB$61,M$1,1))</f>
        <v>36019</v>
      </c>
      <c r="N97" s="2">
        <f>IF(ISERROR(VLOOKUP($F97,'Pay scales'!$B$3:$AB$61,N$1,1)),0,VLOOKUP($F97,'Pay scales'!$B$3:$AB$61,N$1,1))</f>
        <v>35662</v>
      </c>
      <c r="P97" s="20">
        <f t="shared" si="3"/>
        <v>38.1892</v>
      </c>
      <c r="Q97" s="47">
        <f>P97/P$140</f>
        <v>2.622553590042047E-3</v>
      </c>
      <c r="R97" s="48">
        <f>$Q97*G97</f>
        <v>103.77706811155385</v>
      </c>
      <c r="S97" s="48">
        <f>$Q97*H97</f>
        <v>103.77706811155385</v>
      </c>
      <c r="T97" s="48">
        <f>$Q97*I97</f>
        <v>101.9911091167352</v>
      </c>
      <c r="U97" s="48">
        <f>$Q97*J97</f>
        <v>99.261030829501436</v>
      </c>
      <c r="V97" s="48">
        <f>$Q97*K97</f>
        <v>97.315096065690241</v>
      </c>
      <c r="W97" s="48">
        <f>$Q97*L97</f>
        <v>95.40587705213963</v>
      </c>
      <c r="X97" s="48">
        <f>$Q97*M97</f>
        <v>94.461757759724492</v>
      </c>
      <c r="Y97" s="48">
        <f>$Q97*N97</f>
        <v>93.525506128079485</v>
      </c>
    </row>
    <row r="98" spans="1:25" x14ac:dyDescent="0.25">
      <c r="A98" s="20">
        <v>1</v>
      </c>
      <c r="B98" s="2">
        <v>26437</v>
      </c>
      <c r="E98" s="20">
        <f>SUMIF(B:B,F98,A:A)</f>
        <v>12</v>
      </c>
      <c r="F98" s="2">
        <v>40155</v>
      </c>
      <c r="G98" s="2">
        <f>IF(ISERROR(VLOOKUP($F98,'Pay scales'!$B$3:$AB$61,G$1,1)),0,VLOOKUP($F98,'Pay scales'!$B$3:$AB$61,G$1,1))</f>
        <v>39571</v>
      </c>
      <c r="H98" s="2">
        <f>IF(ISERROR(VLOOKUP($F98,'Pay scales'!$B$3:$AB$61,H$1,1)),0,VLOOKUP($F98,'Pay scales'!$B$3:$AB$61,H$1,1))</f>
        <v>39571</v>
      </c>
      <c r="I98" s="2">
        <f>IF(ISERROR(VLOOKUP($F98,'Pay scales'!$B$3:$AB$61,I$1,1)),0,VLOOKUP($F98,'Pay scales'!$B$3:$AB$61,I$1,1))</f>
        <v>38890</v>
      </c>
      <c r="J98" s="2">
        <f>IF(ISERROR(VLOOKUP($F98,'Pay scales'!$B$3:$AB$61,J$1,1)),0,VLOOKUP($F98,'Pay scales'!$B$3:$AB$61,J$1,1))</f>
        <v>37849</v>
      </c>
      <c r="K98" s="2">
        <f>IF(ISERROR(VLOOKUP($F98,'Pay scales'!$B$3:$AB$61,K$1,1)),0,VLOOKUP($F98,'Pay scales'!$B$3:$AB$61,K$1,1))</f>
        <v>37107</v>
      </c>
      <c r="L98" s="2">
        <f>IF(ISERROR(VLOOKUP($F98,'Pay scales'!$B$3:$AB$61,L$1,1)),0,VLOOKUP($F98,'Pay scales'!$B$3:$AB$61,L$1,1))</f>
        <v>36379</v>
      </c>
      <c r="M98" s="2">
        <f>IF(ISERROR(VLOOKUP($F98,'Pay scales'!$B$3:$AB$61,M$1,1)),0,VLOOKUP($F98,'Pay scales'!$B$3:$AB$61,M$1,1))</f>
        <v>36019</v>
      </c>
      <c r="N98" s="2">
        <f>IF(ISERROR(VLOOKUP($F98,'Pay scales'!$B$3:$AB$61,N$1,1)),0,VLOOKUP($F98,'Pay scales'!$B$3:$AB$61,N$1,1))</f>
        <v>35662</v>
      </c>
      <c r="P98" s="20">
        <f t="shared" si="3"/>
        <v>12</v>
      </c>
      <c r="Q98" s="47">
        <f>P98/P$140</f>
        <v>8.2407180774943093E-4</v>
      </c>
      <c r="R98" s="48">
        <f>$Q98*G98</f>
        <v>32.609345504452733</v>
      </c>
      <c r="S98" s="48">
        <f>$Q98*H98</f>
        <v>32.609345504452733</v>
      </c>
      <c r="T98" s="48">
        <f>$Q98*I98</f>
        <v>32.048152603375371</v>
      </c>
      <c r="U98" s="48">
        <f>$Q98*J98</f>
        <v>31.190293851508212</v>
      </c>
      <c r="V98" s="48">
        <f>$Q98*K98</f>
        <v>30.578832570158134</v>
      </c>
      <c r="W98" s="48">
        <f>$Q98*L98</f>
        <v>29.978908294116547</v>
      </c>
      <c r="X98" s="48">
        <f>$Q98*M98</f>
        <v>29.682242443326754</v>
      </c>
      <c r="Y98" s="48">
        <f>$Q98*N98</f>
        <v>29.388048807960207</v>
      </c>
    </row>
    <row r="99" spans="1:25" x14ac:dyDescent="0.25">
      <c r="A99" s="20">
        <v>7.68</v>
      </c>
      <c r="B99" s="2">
        <v>26446</v>
      </c>
      <c r="E99" s="20">
        <f>SUMIF(B:B,F99,A:A)</f>
        <v>15.93243</v>
      </c>
      <c r="F99" s="2">
        <v>40578</v>
      </c>
      <c r="G99" s="2">
        <f>IF(ISERROR(VLOOKUP($F99,'Pay scales'!$B$3:$AB$61,G$1,1)),0,VLOOKUP($F99,'Pay scales'!$B$3:$AB$61,G$1,1))</f>
        <v>40578</v>
      </c>
      <c r="H99" s="2">
        <f>IF(ISERROR(VLOOKUP($F99,'Pay scales'!$B$3:$AB$61,H$1,1)),0,VLOOKUP($F99,'Pay scales'!$B$3:$AB$61,H$1,1))</f>
        <v>40578</v>
      </c>
      <c r="I99" s="2">
        <f>IF(ISERROR(VLOOKUP($F99,'Pay scales'!$B$3:$AB$61,I$1,1)),0,VLOOKUP($F99,'Pay scales'!$B$3:$AB$61,I$1,1))</f>
        <v>39880</v>
      </c>
      <c r="J99" s="2">
        <f>IF(ISERROR(VLOOKUP($F99,'Pay scales'!$B$3:$AB$61,J$1,1)),0,VLOOKUP($F99,'Pay scales'!$B$3:$AB$61,J$1,1))</f>
        <v>38813</v>
      </c>
      <c r="K99" s="2">
        <f>IF(ISERROR(VLOOKUP($F99,'Pay scales'!$B$3:$AB$61,K$1,1)),0,VLOOKUP($F99,'Pay scales'!$B$3:$AB$61,K$1,1))</f>
        <v>38052</v>
      </c>
      <c r="L99" s="2">
        <f>IF(ISERROR(VLOOKUP($F99,'Pay scales'!$B$3:$AB$61,L$1,1)),0,VLOOKUP($F99,'Pay scales'!$B$3:$AB$61,L$1,1))</f>
        <v>37306</v>
      </c>
      <c r="M99" s="2">
        <f>IF(ISERROR(VLOOKUP($F99,'Pay scales'!$B$3:$AB$61,M$1,1)),0,VLOOKUP($F99,'Pay scales'!$B$3:$AB$61,M$1,1))</f>
        <v>36937</v>
      </c>
      <c r="N99" s="2">
        <f>IF(ISERROR(VLOOKUP($F99,'Pay scales'!$B$3:$AB$61,N$1,1)),0,VLOOKUP($F99,'Pay scales'!$B$3:$AB$61,N$1,1))</f>
        <v>36571</v>
      </c>
      <c r="P99" s="20">
        <f t="shared" si="3"/>
        <v>15.93243</v>
      </c>
      <c r="Q99" s="47">
        <f>P99/P$140</f>
        <v>1.0941221993284388E-3</v>
      </c>
      <c r="R99" s="48">
        <f>$Q99*G99</f>
        <v>44.397290604349394</v>
      </c>
      <c r="S99" s="48">
        <f>$Q99*H99</f>
        <v>44.397290604349394</v>
      </c>
      <c r="T99" s="48">
        <f>$Q99*I99</f>
        <v>43.633593309218142</v>
      </c>
      <c r="U99" s="48">
        <f>$Q99*J99</f>
        <v>42.466164922534695</v>
      </c>
      <c r="V99" s="48">
        <f>$Q99*K99</f>
        <v>41.633537928845755</v>
      </c>
      <c r="W99" s="48">
        <f>$Q99*L99</f>
        <v>40.817322768146738</v>
      </c>
      <c r="X99" s="48">
        <f>$Q99*M99</f>
        <v>40.413591676594542</v>
      </c>
      <c r="Y99" s="48">
        <f>$Q99*N99</f>
        <v>40.01314295164034</v>
      </c>
    </row>
    <row r="100" spans="1:25" x14ac:dyDescent="0.25">
      <c r="A100" s="20">
        <v>20</v>
      </c>
      <c r="B100" s="2">
        <v>26446</v>
      </c>
      <c r="E100" s="20">
        <f>SUMIF(B:B,F100,A:A)</f>
        <v>1</v>
      </c>
      <c r="F100" s="2">
        <v>41346</v>
      </c>
      <c r="G100" s="2">
        <f>IF(ISERROR(VLOOKUP($F100,'Pay scales'!$B$3:$AB$61,G$1,1)),0,VLOOKUP($F100,'Pay scales'!$B$3:$AB$61,G$1,1))</f>
        <v>40578</v>
      </c>
      <c r="H100" s="2">
        <f>IF(ISERROR(VLOOKUP($F100,'Pay scales'!$B$3:$AB$61,H$1,1)),0,VLOOKUP($F100,'Pay scales'!$B$3:$AB$61,H$1,1))</f>
        <v>40578</v>
      </c>
      <c r="I100" s="2">
        <f>IF(ISERROR(VLOOKUP($F100,'Pay scales'!$B$3:$AB$61,I$1,1)),0,VLOOKUP($F100,'Pay scales'!$B$3:$AB$61,I$1,1))</f>
        <v>39880</v>
      </c>
      <c r="J100" s="2">
        <f>IF(ISERROR(VLOOKUP($F100,'Pay scales'!$B$3:$AB$61,J$1,1)),0,VLOOKUP($F100,'Pay scales'!$B$3:$AB$61,J$1,1))</f>
        <v>38813</v>
      </c>
      <c r="K100" s="2">
        <f>IF(ISERROR(VLOOKUP($F100,'Pay scales'!$B$3:$AB$61,K$1,1)),0,VLOOKUP($F100,'Pay scales'!$B$3:$AB$61,K$1,1))</f>
        <v>38052</v>
      </c>
      <c r="L100" s="2">
        <f>IF(ISERROR(VLOOKUP($F100,'Pay scales'!$B$3:$AB$61,L$1,1)),0,VLOOKUP($F100,'Pay scales'!$B$3:$AB$61,L$1,1))</f>
        <v>37306</v>
      </c>
      <c r="M100" s="2">
        <f>IF(ISERROR(VLOOKUP($F100,'Pay scales'!$B$3:$AB$61,M$1,1)),0,VLOOKUP($F100,'Pay scales'!$B$3:$AB$61,M$1,1))</f>
        <v>36937</v>
      </c>
      <c r="N100" s="2">
        <f>IF(ISERROR(VLOOKUP($F100,'Pay scales'!$B$3:$AB$61,N$1,1)),0,VLOOKUP($F100,'Pay scales'!$B$3:$AB$61,N$1,1))</f>
        <v>36571</v>
      </c>
      <c r="P100" s="20">
        <f t="shared" si="3"/>
        <v>1</v>
      </c>
      <c r="Q100" s="47">
        <f>P100/P$140</f>
        <v>6.8672650645785916E-5</v>
      </c>
      <c r="R100" s="48">
        <f>$Q100*G100</f>
        <v>2.786598817904701</v>
      </c>
      <c r="S100" s="48">
        <f>$Q100*H100</f>
        <v>2.786598817904701</v>
      </c>
      <c r="T100" s="48">
        <f>$Q100*I100</f>
        <v>2.7386653077539425</v>
      </c>
      <c r="U100" s="48">
        <f>$Q100*J100</f>
        <v>2.6653915895148885</v>
      </c>
      <c r="V100" s="48">
        <f>$Q100*K100</f>
        <v>2.6131317023734457</v>
      </c>
      <c r="W100" s="48">
        <f>$Q100*L100</f>
        <v>2.5619019049916893</v>
      </c>
      <c r="X100" s="48">
        <f>$Q100*M100</f>
        <v>2.5365616969033944</v>
      </c>
      <c r="Y100" s="48">
        <f>$Q100*N100</f>
        <v>2.5114275067670366</v>
      </c>
    </row>
    <row r="101" spans="1:25" x14ac:dyDescent="0.25">
      <c r="A101" s="20">
        <v>14</v>
      </c>
      <c r="B101" s="2">
        <v>26446</v>
      </c>
      <c r="E101" s="20">
        <f>SUMIF(B:B,F101,A:A)</f>
        <v>4</v>
      </c>
      <c r="F101" s="2">
        <v>41591</v>
      </c>
      <c r="G101" s="2">
        <f>IF(ISERROR(VLOOKUP($F101,'Pay scales'!$B$3:$AB$61,G$1,1)),0,VLOOKUP($F101,'Pay scales'!$B$3:$AB$61,G$1,1))</f>
        <v>41591</v>
      </c>
      <c r="H101" s="2">
        <f>IF(ISERROR(VLOOKUP($F101,'Pay scales'!$B$3:$AB$61,H$1,1)),0,VLOOKUP($F101,'Pay scales'!$B$3:$AB$61,H$1,1))</f>
        <v>41591</v>
      </c>
      <c r="I101" s="2">
        <f>IF(ISERROR(VLOOKUP($F101,'Pay scales'!$B$3:$AB$61,I$1,1)),0,VLOOKUP($F101,'Pay scales'!$B$3:$AB$61,I$1,1))</f>
        <v>40876</v>
      </c>
      <c r="J101" s="2">
        <f>IF(ISERROR(VLOOKUP($F101,'Pay scales'!$B$3:$AB$61,J$1,1)),0,VLOOKUP($F101,'Pay scales'!$B$3:$AB$61,J$1,1))</f>
        <v>39782</v>
      </c>
      <c r="K101" s="2">
        <f>IF(ISERROR(VLOOKUP($F101,'Pay scales'!$B$3:$AB$61,K$1,1)),0,VLOOKUP($F101,'Pay scales'!$B$3:$AB$61,K$1,1))</f>
        <v>39002</v>
      </c>
      <c r="L101" s="2">
        <f>IF(ISERROR(VLOOKUP($F101,'Pay scales'!$B$3:$AB$61,L$1,1)),0,VLOOKUP($F101,'Pay scales'!$B$3:$AB$61,L$1,1))</f>
        <v>38237</v>
      </c>
      <c r="M101" s="2">
        <f>IF(ISERROR(VLOOKUP($F101,'Pay scales'!$B$3:$AB$61,M$1,1)),0,VLOOKUP($F101,'Pay scales'!$B$3:$AB$61,M$1,1))</f>
        <v>37858</v>
      </c>
      <c r="N101" s="2">
        <f>IF(ISERROR(VLOOKUP($F101,'Pay scales'!$B$3:$AB$61,N$1,1)),0,VLOOKUP($F101,'Pay scales'!$B$3:$AB$61,N$1,1))</f>
        <v>37483</v>
      </c>
      <c r="P101" s="20">
        <f t="shared" si="3"/>
        <v>4</v>
      </c>
      <c r="Q101" s="47">
        <f>P101/P$140</f>
        <v>2.7469060258314366E-4</v>
      </c>
      <c r="R101" s="48">
        <f>$Q101*G101</f>
        <v>11.424656852035527</v>
      </c>
      <c r="S101" s="48">
        <f>$Q101*H101</f>
        <v>11.424656852035527</v>
      </c>
      <c r="T101" s="48">
        <f>$Q101*I101</f>
        <v>11.228253071188581</v>
      </c>
      <c r="U101" s="48">
        <f>$Q101*J101</f>
        <v>10.927741551962621</v>
      </c>
      <c r="V101" s="48">
        <f>$Q101*K101</f>
        <v>10.713482881947769</v>
      </c>
      <c r="W101" s="48">
        <f>$Q101*L101</f>
        <v>10.503344570971665</v>
      </c>
      <c r="X101" s="48">
        <f>$Q101*M101</f>
        <v>10.399236832592653</v>
      </c>
      <c r="Y101" s="48">
        <f>$Q101*N101</f>
        <v>10.296227856623974</v>
      </c>
    </row>
    <row r="102" spans="1:25" x14ac:dyDescent="0.25">
      <c r="A102" s="50">
        <v>96.206919999999997</v>
      </c>
      <c r="B102" s="51">
        <v>26446</v>
      </c>
      <c r="E102" s="20">
        <f>SUMIF(B:B,F102,A:A)</f>
        <v>2</v>
      </c>
      <c r="F102" s="2">
        <v>42336</v>
      </c>
      <c r="G102" s="2">
        <f>IF(ISERROR(VLOOKUP($F102,'Pay scales'!$B$3:$AB$61,G$1,1)),0,VLOOKUP($F102,'Pay scales'!$B$3:$AB$61,G$1,1))</f>
        <v>41591</v>
      </c>
      <c r="H102" s="2">
        <f>IF(ISERROR(VLOOKUP($F102,'Pay scales'!$B$3:$AB$61,H$1,1)),0,VLOOKUP($F102,'Pay scales'!$B$3:$AB$61,H$1,1))</f>
        <v>41591</v>
      </c>
      <c r="I102" s="2">
        <f>IF(ISERROR(VLOOKUP($F102,'Pay scales'!$B$3:$AB$61,I$1,1)),0,VLOOKUP($F102,'Pay scales'!$B$3:$AB$61,I$1,1))</f>
        <v>40876</v>
      </c>
      <c r="J102" s="2">
        <f>IF(ISERROR(VLOOKUP($F102,'Pay scales'!$B$3:$AB$61,J$1,1)),0,VLOOKUP($F102,'Pay scales'!$B$3:$AB$61,J$1,1))</f>
        <v>39782</v>
      </c>
      <c r="K102" s="2">
        <f>IF(ISERROR(VLOOKUP($F102,'Pay scales'!$B$3:$AB$61,K$1,1)),0,VLOOKUP($F102,'Pay scales'!$B$3:$AB$61,K$1,1))</f>
        <v>39002</v>
      </c>
      <c r="L102" s="2">
        <f>IF(ISERROR(VLOOKUP($F102,'Pay scales'!$B$3:$AB$61,L$1,1)),0,VLOOKUP($F102,'Pay scales'!$B$3:$AB$61,L$1,1))</f>
        <v>38237</v>
      </c>
      <c r="M102" s="2">
        <f>IF(ISERROR(VLOOKUP($F102,'Pay scales'!$B$3:$AB$61,M$1,1)),0,VLOOKUP($F102,'Pay scales'!$B$3:$AB$61,M$1,1))</f>
        <v>37858</v>
      </c>
      <c r="N102" s="2">
        <f>IF(ISERROR(VLOOKUP($F102,'Pay scales'!$B$3:$AB$61,N$1,1)),0,VLOOKUP($F102,'Pay scales'!$B$3:$AB$61,N$1,1))</f>
        <v>37483</v>
      </c>
      <c r="P102" s="20">
        <f t="shared" si="3"/>
        <v>2</v>
      </c>
      <c r="Q102" s="47">
        <f>P102/P$140</f>
        <v>1.3734530129157183E-4</v>
      </c>
      <c r="R102" s="48">
        <f>$Q102*G102</f>
        <v>5.7123284260177636</v>
      </c>
      <c r="S102" s="48">
        <f>$Q102*H102</f>
        <v>5.7123284260177636</v>
      </c>
      <c r="T102" s="48">
        <f>$Q102*I102</f>
        <v>5.6141265355942904</v>
      </c>
      <c r="U102" s="48">
        <f>$Q102*J102</f>
        <v>5.4638707759813103</v>
      </c>
      <c r="V102" s="48">
        <f>$Q102*K102</f>
        <v>5.3567414409738845</v>
      </c>
      <c r="W102" s="48">
        <f>$Q102*L102</f>
        <v>5.2516722854858324</v>
      </c>
      <c r="X102" s="48">
        <f>$Q102*M102</f>
        <v>5.1996184162963264</v>
      </c>
      <c r="Y102" s="48">
        <f>$Q102*N102</f>
        <v>5.1481139283119868</v>
      </c>
    </row>
    <row r="103" spans="1:25" x14ac:dyDescent="0.25">
      <c r="A103" s="20">
        <v>12.69</v>
      </c>
      <c r="B103" s="2">
        <v>26511</v>
      </c>
      <c r="E103" s="20">
        <f>SUMIF(B:B,F103,A:A)</f>
        <v>5.91892</v>
      </c>
      <c r="F103" s="2">
        <v>42614</v>
      </c>
      <c r="G103" s="2">
        <f>IF(ISERROR(VLOOKUP($F103,'Pay scales'!$B$3:$AB$61,G$1,1)),0,VLOOKUP($F103,'Pay scales'!$B$3:$AB$61,G$1,1))</f>
        <v>42614</v>
      </c>
      <c r="H103" s="2">
        <f>IF(ISERROR(VLOOKUP($F103,'Pay scales'!$B$3:$AB$61,H$1,1)),0,VLOOKUP($F103,'Pay scales'!$B$3:$AB$61,H$1,1))</f>
        <v>42614</v>
      </c>
      <c r="I103" s="2">
        <f>IF(ISERROR(VLOOKUP($F103,'Pay scales'!$B$3:$AB$61,I$1,1)),0,VLOOKUP($F103,'Pay scales'!$B$3:$AB$61,I$1,1))</f>
        <v>41881</v>
      </c>
      <c r="J103" s="2">
        <f>IF(ISERROR(VLOOKUP($F103,'Pay scales'!$B$3:$AB$61,J$1,1)),0,VLOOKUP($F103,'Pay scales'!$B$3:$AB$61,J$1,1))</f>
        <v>40760</v>
      </c>
      <c r="K103" s="2">
        <f>IF(ISERROR(VLOOKUP($F103,'Pay scales'!$B$3:$AB$61,K$1,1)),0,VLOOKUP($F103,'Pay scales'!$B$3:$AB$61,K$1,1))</f>
        <v>39961</v>
      </c>
      <c r="L103" s="2">
        <f>IF(ISERROR(VLOOKUP($F103,'Pay scales'!$B$3:$AB$61,L$1,1)),0,VLOOKUP($F103,'Pay scales'!$B$3:$AB$61,L$1,1))</f>
        <v>39177</v>
      </c>
      <c r="M103" s="2">
        <f>IF(ISERROR(VLOOKUP($F103,'Pay scales'!$B$3:$AB$61,M$1,1)),0,VLOOKUP($F103,'Pay scales'!$B$3:$AB$61,M$1,1))</f>
        <v>38789</v>
      </c>
      <c r="N103" s="2">
        <f>IF(ISERROR(VLOOKUP($F103,'Pay scales'!$B$3:$AB$61,N$1,1)),0,VLOOKUP($F103,'Pay scales'!$B$3:$AB$61,N$1,1))</f>
        <v>38405</v>
      </c>
      <c r="P103" s="20">
        <f t="shared" si="3"/>
        <v>5.91892</v>
      </c>
      <c r="Q103" s="47">
        <f>P103/P$140</f>
        <v>4.0646792536035511E-4</v>
      </c>
      <c r="R103" s="48">
        <f>$Q103*G103</f>
        <v>17.321224171306174</v>
      </c>
      <c r="S103" s="48">
        <f>$Q103*H103</f>
        <v>17.321224171306174</v>
      </c>
      <c r="T103" s="48">
        <f>$Q103*I103</f>
        <v>17.023283182017032</v>
      </c>
      <c r="U103" s="48">
        <f>$Q103*J103</f>
        <v>16.567632637688074</v>
      </c>
      <c r="V103" s="48">
        <f>$Q103*K103</f>
        <v>16.242864765325152</v>
      </c>
      <c r="W103" s="48">
        <f>$Q103*L103</f>
        <v>15.924193911842632</v>
      </c>
      <c r="X103" s="48">
        <f>$Q103*M103</f>
        <v>15.766484356802815</v>
      </c>
      <c r="Y103" s="48">
        <f>$Q103*N103</f>
        <v>15.610400673464438</v>
      </c>
    </row>
    <row r="104" spans="1:25" x14ac:dyDescent="0.25">
      <c r="A104" s="20">
        <v>4.78</v>
      </c>
      <c r="B104" s="2">
        <v>26975</v>
      </c>
      <c r="E104" s="20">
        <f>SUMIF(B:B,F104,A:A)</f>
        <v>15</v>
      </c>
      <c r="F104" s="2">
        <v>43356</v>
      </c>
      <c r="G104" s="2">
        <f>IF(ISERROR(VLOOKUP($F104,'Pay scales'!$B$3:$AB$61,G$1,1)),0,VLOOKUP($F104,'Pay scales'!$B$3:$AB$61,G$1,1))</f>
        <v>42614</v>
      </c>
      <c r="H104" s="2">
        <f>IF(ISERROR(VLOOKUP($F104,'Pay scales'!$B$3:$AB$61,H$1,1)),0,VLOOKUP($F104,'Pay scales'!$B$3:$AB$61,H$1,1))</f>
        <v>42614</v>
      </c>
      <c r="I104" s="2">
        <f>IF(ISERROR(VLOOKUP($F104,'Pay scales'!$B$3:$AB$61,I$1,1)),0,VLOOKUP($F104,'Pay scales'!$B$3:$AB$61,I$1,1))</f>
        <v>41881</v>
      </c>
      <c r="J104" s="2">
        <f>IF(ISERROR(VLOOKUP($F104,'Pay scales'!$B$3:$AB$61,J$1,1)),0,VLOOKUP($F104,'Pay scales'!$B$3:$AB$61,J$1,1))</f>
        <v>40760</v>
      </c>
      <c r="K104" s="2">
        <f>IF(ISERROR(VLOOKUP($F104,'Pay scales'!$B$3:$AB$61,K$1,1)),0,VLOOKUP($F104,'Pay scales'!$B$3:$AB$61,K$1,1))</f>
        <v>39961</v>
      </c>
      <c r="L104" s="2">
        <f>IF(ISERROR(VLOOKUP($F104,'Pay scales'!$B$3:$AB$61,L$1,1)),0,VLOOKUP($F104,'Pay scales'!$B$3:$AB$61,L$1,1))</f>
        <v>39177</v>
      </c>
      <c r="M104" s="2">
        <f>IF(ISERROR(VLOOKUP($F104,'Pay scales'!$B$3:$AB$61,M$1,1)),0,VLOOKUP($F104,'Pay scales'!$B$3:$AB$61,M$1,1))</f>
        <v>38789</v>
      </c>
      <c r="N104" s="2">
        <f>IF(ISERROR(VLOOKUP($F104,'Pay scales'!$B$3:$AB$61,N$1,1)),0,VLOOKUP($F104,'Pay scales'!$B$3:$AB$61,N$1,1))</f>
        <v>38405</v>
      </c>
      <c r="P104" s="20">
        <f t="shared" si="3"/>
        <v>15</v>
      </c>
      <c r="Q104" s="47">
        <f>P104/P$140</f>
        <v>1.0300897596867886E-3</v>
      </c>
      <c r="R104" s="48">
        <f>$Q104*G104</f>
        <v>43.896245019292813</v>
      </c>
      <c r="S104" s="48">
        <f>$Q104*H104</f>
        <v>43.896245019292813</v>
      </c>
      <c r="T104" s="48">
        <f>$Q104*I104</f>
        <v>43.141189225442396</v>
      </c>
      <c r="U104" s="48">
        <f>$Q104*J104</f>
        <v>41.986458604833501</v>
      </c>
      <c r="V104" s="48">
        <f>$Q104*K104</f>
        <v>41.163416886843763</v>
      </c>
      <c r="W104" s="48">
        <f>$Q104*L104</f>
        <v>40.355826515249319</v>
      </c>
      <c r="X104" s="48">
        <f>$Q104*M104</f>
        <v>39.956151688490841</v>
      </c>
      <c r="Y104" s="48">
        <f>$Q104*N104</f>
        <v>39.560597220771115</v>
      </c>
    </row>
    <row r="105" spans="1:25" x14ac:dyDescent="0.25">
      <c r="A105" s="20">
        <v>7</v>
      </c>
      <c r="B105" s="2">
        <v>27009</v>
      </c>
      <c r="E105" s="20">
        <f>SUMIF(B:B,F105,A:A)</f>
        <v>4</v>
      </c>
      <c r="F105" s="2">
        <v>43570</v>
      </c>
      <c r="G105" s="2">
        <f>IF(ISERROR(VLOOKUP($F105,'Pay scales'!$B$3:$AB$61,G$1,1)),0,VLOOKUP($F105,'Pay scales'!$B$3:$AB$61,G$1,1))</f>
        <v>43570</v>
      </c>
      <c r="H105" s="2">
        <f>IF(ISERROR(VLOOKUP($F105,'Pay scales'!$B$3:$AB$61,H$1,1)),0,VLOOKUP($F105,'Pay scales'!$B$3:$AB$61,H$1,1))</f>
        <v>43570</v>
      </c>
      <c r="I105" s="2">
        <f>IF(ISERROR(VLOOKUP($F105,'Pay scales'!$B$3:$AB$61,I$1,1)),0,VLOOKUP($F105,'Pay scales'!$B$3:$AB$61,I$1,1))</f>
        <v>42821</v>
      </c>
      <c r="J105" s="2">
        <f>IF(ISERROR(VLOOKUP($F105,'Pay scales'!$B$3:$AB$61,J$1,1)),0,VLOOKUP($F105,'Pay scales'!$B$3:$AB$61,J$1,1))</f>
        <v>41675</v>
      </c>
      <c r="K105" s="2">
        <f>IF(ISERROR(VLOOKUP($F105,'Pay scales'!$B$3:$AB$61,K$1,1)),0,VLOOKUP($F105,'Pay scales'!$B$3:$AB$61,K$1,1))</f>
        <v>40858</v>
      </c>
      <c r="L105" s="2">
        <f>IF(ISERROR(VLOOKUP($F105,'Pay scales'!$B$3:$AB$61,L$1,1)),0,VLOOKUP($F105,'Pay scales'!$B$3:$AB$61,L$1,1))</f>
        <v>40057</v>
      </c>
      <c r="M105" s="2">
        <f>IF(ISERROR(VLOOKUP($F105,'Pay scales'!$B$3:$AB$61,M$1,1)),0,VLOOKUP($F105,'Pay scales'!$B$3:$AB$61,M$1,1))</f>
        <v>39660</v>
      </c>
      <c r="N105" s="2">
        <f>IF(ISERROR(VLOOKUP($F105,'Pay scales'!$B$3:$AB$61,N$1,1)),0,VLOOKUP($F105,'Pay scales'!$B$3:$AB$61,N$1,1))</f>
        <v>39267</v>
      </c>
      <c r="P105" s="20">
        <f t="shared" si="3"/>
        <v>4</v>
      </c>
      <c r="Q105" s="47">
        <f>P105/P$140</f>
        <v>2.7469060258314366E-4</v>
      </c>
      <c r="R105" s="48">
        <f>$Q105*G105</f>
        <v>11.96826955454757</v>
      </c>
      <c r="S105" s="48">
        <f>$Q105*H105</f>
        <v>11.96826955454757</v>
      </c>
      <c r="T105" s="48">
        <f>$Q105*I105</f>
        <v>11.762526293212796</v>
      </c>
      <c r="U105" s="48">
        <f>$Q105*J105</f>
        <v>11.447730862652513</v>
      </c>
      <c r="V105" s="48">
        <f>$Q105*K105</f>
        <v>11.223308640342085</v>
      </c>
      <c r="W105" s="48">
        <f>$Q105*L105</f>
        <v>11.003281467672986</v>
      </c>
      <c r="X105" s="48">
        <f>$Q105*M105</f>
        <v>10.894229298447478</v>
      </c>
      <c r="Y105" s="48">
        <f>$Q105*N105</f>
        <v>10.786275891632302</v>
      </c>
    </row>
    <row r="106" spans="1:25" x14ac:dyDescent="0.25">
      <c r="A106" s="20">
        <v>168.96</v>
      </c>
      <c r="B106" s="2">
        <v>27041</v>
      </c>
      <c r="E106" s="20">
        <f>SUMIF(B:B,F106,A:A)</f>
        <v>2</v>
      </c>
      <c r="F106" s="2">
        <v>44364</v>
      </c>
      <c r="G106" s="2">
        <f>IF(ISERROR(VLOOKUP($F106,'Pay scales'!$B$3:$AB$61,G$1,1)),0,VLOOKUP($F106,'Pay scales'!$B$3:$AB$61,G$1,1))</f>
        <v>43570</v>
      </c>
      <c r="H106" s="2">
        <f>IF(ISERROR(VLOOKUP($F106,'Pay scales'!$B$3:$AB$61,H$1,1)),0,VLOOKUP($F106,'Pay scales'!$B$3:$AB$61,H$1,1))</f>
        <v>43570</v>
      </c>
      <c r="I106" s="2">
        <f>IF(ISERROR(VLOOKUP($F106,'Pay scales'!$B$3:$AB$61,I$1,1)),0,VLOOKUP($F106,'Pay scales'!$B$3:$AB$61,I$1,1))</f>
        <v>42821</v>
      </c>
      <c r="J106" s="2">
        <f>IF(ISERROR(VLOOKUP($F106,'Pay scales'!$B$3:$AB$61,J$1,1)),0,VLOOKUP($F106,'Pay scales'!$B$3:$AB$61,J$1,1))</f>
        <v>41675</v>
      </c>
      <c r="K106" s="2">
        <f>IF(ISERROR(VLOOKUP($F106,'Pay scales'!$B$3:$AB$61,K$1,1)),0,VLOOKUP($F106,'Pay scales'!$B$3:$AB$61,K$1,1))</f>
        <v>40858</v>
      </c>
      <c r="L106" s="2">
        <f>IF(ISERROR(VLOOKUP($F106,'Pay scales'!$B$3:$AB$61,L$1,1)),0,VLOOKUP($F106,'Pay scales'!$B$3:$AB$61,L$1,1))</f>
        <v>40057</v>
      </c>
      <c r="M106" s="2">
        <f>IF(ISERROR(VLOOKUP($F106,'Pay scales'!$B$3:$AB$61,M$1,1)),0,VLOOKUP($F106,'Pay scales'!$B$3:$AB$61,M$1,1))</f>
        <v>39660</v>
      </c>
      <c r="N106" s="2">
        <f>IF(ISERROR(VLOOKUP($F106,'Pay scales'!$B$3:$AB$61,N$1,1)),0,VLOOKUP($F106,'Pay scales'!$B$3:$AB$61,N$1,1))</f>
        <v>39267</v>
      </c>
      <c r="P106" s="20">
        <f t="shared" si="3"/>
        <v>2</v>
      </c>
      <c r="Q106" s="47">
        <f>P106/P$140</f>
        <v>1.3734530129157183E-4</v>
      </c>
      <c r="R106" s="48">
        <f>$Q106*G106</f>
        <v>5.984134777273785</v>
      </c>
      <c r="S106" s="48">
        <f>$Q106*H106</f>
        <v>5.984134777273785</v>
      </c>
      <c r="T106" s="48">
        <f>$Q106*I106</f>
        <v>5.8812631466063978</v>
      </c>
      <c r="U106" s="48">
        <f>$Q106*J106</f>
        <v>5.7238654313262565</v>
      </c>
      <c r="V106" s="48">
        <f>$Q106*K106</f>
        <v>5.6116543201710423</v>
      </c>
      <c r="W106" s="48">
        <f>$Q106*L106</f>
        <v>5.501640733836493</v>
      </c>
      <c r="X106" s="48">
        <f>$Q106*M106</f>
        <v>5.4471146492237388</v>
      </c>
      <c r="Y106" s="48">
        <f>$Q106*N106</f>
        <v>5.393137945816151</v>
      </c>
    </row>
    <row r="107" spans="1:25" x14ac:dyDescent="0.25">
      <c r="A107" s="20">
        <v>1</v>
      </c>
      <c r="B107" s="2">
        <v>27202</v>
      </c>
      <c r="E107" s="20">
        <f>SUMIF(B:B,F107,A:A)</f>
        <v>13.33784</v>
      </c>
      <c r="F107" s="2">
        <v>44624</v>
      </c>
      <c r="G107" s="2">
        <f>IF(ISERROR(VLOOKUP($F107,'Pay scales'!$B$3:$AB$61,G$1,1)),0,VLOOKUP($F107,'Pay scales'!$B$3:$AB$61,G$1,1))</f>
        <v>44624</v>
      </c>
      <c r="H107" s="2">
        <f>IF(ISERROR(VLOOKUP($F107,'Pay scales'!$B$3:$AB$61,H$1,1)),0,VLOOKUP($F107,'Pay scales'!$B$3:$AB$61,H$1,1))</f>
        <v>44624</v>
      </c>
      <c r="I107" s="2">
        <f>IF(ISERROR(VLOOKUP($F107,'Pay scales'!$B$3:$AB$61,I$1,1)),0,VLOOKUP($F107,'Pay scales'!$B$3:$AB$61,I$1,1))</f>
        <v>43857</v>
      </c>
      <c r="J107" s="2">
        <f>IF(ISERROR(VLOOKUP($F107,'Pay scales'!$B$3:$AB$61,J$1,1)),0,VLOOKUP($F107,'Pay scales'!$B$3:$AB$61,J$1,1))</f>
        <v>42683</v>
      </c>
      <c r="K107" s="2">
        <f>IF(ISERROR(VLOOKUP($F107,'Pay scales'!$B$3:$AB$61,K$1,1)),0,VLOOKUP($F107,'Pay scales'!$B$3:$AB$61,K$1,1))</f>
        <v>41846</v>
      </c>
      <c r="L107" s="2">
        <f>IF(ISERROR(VLOOKUP($F107,'Pay scales'!$B$3:$AB$61,L$1,1)),0,VLOOKUP($F107,'Pay scales'!$B$3:$AB$61,L$1,1))</f>
        <v>41025</v>
      </c>
      <c r="M107" s="2">
        <f>IF(ISERROR(VLOOKUP($F107,'Pay scales'!$B$3:$AB$61,M$1,1)),0,VLOOKUP($F107,'Pay scales'!$B$3:$AB$61,M$1,1))</f>
        <v>40619</v>
      </c>
      <c r="N107" s="2">
        <f>IF(ISERROR(VLOOKUP($F107,'Pay scales'!$B$3:$AB$61,N$1,1)),0,VLOOKUP($F107,'Pay scales'!$B$3:$AB$61,N$1,1))</f>
        <v>40217</v>
      </c>
      <c r="P107" s="20">
        <f t="shared" si="3"/>
        <v>13.33784</v>
      </c>
      <c r="Q107" s="47">
        <f>P107/P$140</f>
        <v>9.1594482668938917E-4</v>
      </c>
      <c r="R107" s="48">
        <f>$Q107*G107</f>
        <v>40.873121946187304</v>
      </c>
      <c r="S107" s="48">
        <f>$Q107*H107</f>
        <v>40.873121946187304</v>
      </c>
      <c r="T107" s="48">
        <f>$Q107*I107</f>
        <v>40.170592264116543</v>
      </c>
      <c r="U107" s="48">
        <f>$Q107*J107</f>
        <v>39.095273037583198</v>
      </c>
      <c r="V107" s="48">
        <f>$Q107*K107</f>
        <v>38.328627217644183</v>
      </c>
      <c r="W107" s="48">
        <f>$Q107*L107</f>
        <v>37.57663651493219</v>
      </c>
      <c r="X107" s="48">
        <f>$Q107*M107</f>
        <v>37.2047629152963</v>
      </c>
      <c r="Y107" s="48">
        <f>$Q107*N107</f>
        <v>36.836553094967165</v>
      </c>
    </row>
    <row r="108" spans="1:25" x14ac:dyDescent="0.25">
      <c r="A108" s="20">
        <v>26</v>
      </c>
      <c r="B108" s="2">
        <v>27498</v>
      </c>
      <c r="E108" s="20">
        <f>SUMIF(B:B,F108,A:A)</f>
        <v>3</v>
      </c>
      <c r="F108" s="2">
        <v>45648</v>
      </c>
      <c r="G108" s="2">
        <f>IF(ISERROR(VLOOKUP($F108,'Pay scales'!$B$3:$AB$61,G$1,1)),0,VLOOKUP($F108,'Pay scales'!$B$3:$AB$61,G$1,1))</f>
        <v>45648</v>
      </c>
      <c r="H108" s="2">
        <f>IF(ISERROR(VLOOKUP($F108,'Pay scales'!$B$3:$AB$61,H$1,1)),0,VLOOKUP($F108,'Pay scales'!$B$3:$AB$61,H$1,1))</f>
        <v>45648</v>
      </c>
      <c r="I108" s="2">
        <f>IF(ISERROR(VLOOKUP($F108,'Pay scales'!$B$3:$AB$61,I$1,1)),0,VLOOKUP($F108,'Pay scales'!$B$3:$AB$61,I$1,1))</f>
        <v>44863</v>
      </c>
      <c r="J108" s="2">
        <f>IF(ISERROR(VLOOKUP($F108,'Pay scales'!$B$3:$AB$61,J$1,1)),0,VLOOKUP($F108,'Pay scales'!$B$3:$AB$61,J$1,1))</f>
        <v>43662</v>
      </c>
      <c r="K108" s="2">
        <f>IF(ISERROR(VLOOKUP($F108,'Pay scales'!$B$3:$AB$61,K$1,1)),0,VLOOKUP($F108,'Pay scales'!$B$3:$AB$61,K$1,1))</f>
        <v>42806</v>
      </c>
      <c r="L108" s="2">
        <f>IF(ISERROR(VLOOKUP($F108,'Pay scales'!$B$3:$AB$61,L$1,1)),0,VLOOKUP($F108,'Pay scales'!$B$3:$AB$61,L$1,1))</f>
        <v>41967</v>
      </c>
      <c r="M108" s="2">
        <f>IF(ISERROR(VLOOKUP($F108,'Pay scales'!$B$3:$AB$61,M$1,1)),0,VLOOKUP($F108,'Pay scales'!$B$3:$AB$61,M$1,1))</f>
        <v>41551</v>
      </c>
      <c r="N108" s="2">
        <f>IF(ISERROR(VLOOKUP($F108,'Pay scales'!$B$3:$AB$61,N$1,1)),0,VLOOKUP($F108,'Pay scales'!$B$3:$AB$61,N$1,1))</f>
        <v>41140</v>
      </c>
      <c r="P108" s="20">
        <f t="shared" si="3"/>
        <v>3</v>
      </c>
      <c r="Q108" s="47">
        <f>P108/P$140</f>
        <v>2.0601795193735773E-4</v>
      </c>
      <c r="R108" s="48">
        <f>$Q108*G108</f>
        <v>9.404307470036505</v>
      </c>
      <c r="S108" s="48">
        <f>$Q108*H108</f>
        <v>9.404307470036505</v>
      </c>
      <c r="T108" s="48">
        <f>$Q108*I108</f>
        <v>9.2425833777656798</v>
      </c>
      <c r="U108" s="48">
        <f>$Q108*J108</f>
        <v>8.9951558174889126</v>
      </c>
      <c r="V108" s="48">
        <f>$Q108*K108</f>
        <v>8.8188044506305356</v>
      </c>
      <c r="W108" s="48">
        <f>$Q108*L108</f>
        <v>8.6459553889550929</v>
      </c>
      <c r="X108" s="48">
        <f>$Q108*M108</f>
        <v>8.5602519209491508</v>
      </c>
      <c r="Y108" s="48">
        <f>$Q108*N108</f>
        <v>8.4755785427028965</v>
      </c>
    </row>
    <row r="109" spans="1:25" x14ac:dyDescent="0.25">
      <c r="A109" s="20">
        <v>36.409999999999997</v>
      </c>
      <c r="B109" s="2">
        <v>27514</v>
      </c>
      <c r="E109" s="20">
        <f>SUMIF(B:B,F109,A:A)</f>
        <v>8</v>
      </c>
      <c r="F109" s="2">
        <v>46392</v>
      </c>
      <c r="G109" s="2">
        <f>IF(ISERROR(VLOOKUP($F109,'Pay scales'!$B$3:$AB$61,G$1,1)),0,VLOOKUP($F109,'Pay scales'!$B$3:$AB$61,G$1,1))</f>
        <v>45648</v>
      </c>
      <c r="H109" s="2">
        <f>IF(ISERROR(VLOOKUP($F109,'Pay scales'!$B$3:$AB$61,H$1,1)),0,VLOOKUP($F109,'Pay scales'!$B$3:$AB$61,H$1,1))</f>
        <v>45648</v>
      </c>
      <c r="I109" s="2">
        <f>IF(ISERROR(VLOOKUP($F109,'Pay scales'!$B$3:$AB$61,I$1,1)),0,VLOOKUP($F109,'Pay scales'!$B$3:$AB$61,I$1,1))</f>
        <v>44863</v>
      </c>
      <c r="J109" s="2">
        <f>IF(ISERROR(VLOOKUP($F109,'Pay scales'!$B$3:$AB$61,J$1,1)),0,VLOOKUP($F109,'Pay scales'!$B$3:$AB$61,J$1,1))</f>
        <v>43662</v>
      </c>
      <c r="K109" s="2">
        <f>IF(ISERROR(VLOOKUP($F109,'Pay scales'!$B$3:$AB$61,K$1,1)),0,VLOOKUP($F109,'Pay scales'!$B$3:$AB$61,K$1,1))</f>
        <v>42806</v>
      </c>
      <c r="L109" s="2">
        <f>IF(ISERROR(VLOOKUP($F109,'Pay scales'!$B$3:$AB$61,L$1,1)),0,VLOOKUP($F109,'Pay scales'!$B$3:$AB$61,L$1,1))</f>
        <v>41967</v>
      </c>
      <c r="M109" s="2">
        <f>IF(ISERROR(VLOOKUP($F109,'Pay scales'!$B$3:$AB$61,M$1,1)),0,VLOOKUP($F109,'Pay scales'!$B$3:$AB$61,M$1,1))</f>
        <v>41551</v>
      </c>
      <c r="N109" s="2">
        <f>IF(ISERROR(VLOOKUP($F109,'Pay scales'!$B$3:$AB$61,N$1,1)),0,VLOOKUP($F109,'Pay scales'!$B$3:$AB$61,N$1,1))</f>
        <v>41140</v>
      </c>
      <c r="P109" s="20">
        <f t="shared" si="3"/>
        <v>8</v>
      </c>
      <c r="Q109" s="47">
        <f>P109/P$140</f>
        <v>5.4938120516628732E-4</v>
      </c>
      <c r="R109" s="48">
        <f>$Q109*G109</f>
        <v>25.078153253430685</v>
      </c>
      <c r="S109" s="48">
        <f>$Q109*H109</f>
        <v>25.078153253430685</v>
      </c>
      <c r="T109" s="48">
        <f>$Q109*I109</f>
        <v>24.646889007375147</v>
      </c>
      <c r="U109" s="48">
        <f>$Q109*J109</f>
        <v>23.987082179970436</v>
      </c>
      <c r="V109" s="48">
        <f>$Q109*K109</f>
        <v>23.516811868348096</v>
      </c>
      <c r="W109" s="48">
        <f>$Q109*L109</f>
        <v>23.055881037213581</v>
      </c>
      <c r="X109" s="48">
        <f>$Q109*M109</f>
        <v>22.827338455864403</v>
      </c>
      <c r="Y109" s="48">
        <f>$Q109*N109</f>
        <v>22.60154278054106</v>
      </c>
    </row>
    <row r="110" spans="1:25" x14ac:dyDescent="0.25">
      <c r="A110" s="20">
        <v>12</v>
      </c>
      <c r="B110" s="2">
        <v>27514</v>
      </c>
      <c r="E110" s="20">
        <f>SUMIF(B:B,F110,A:A)</f>
        <v>6</v>
      </c>
      <c r="F110" s="2">
        <v>46662</v>
      </c>
      <c r="G110" s="2">
        <f>IF(ISERROR(VLOOKUP($F110,'Pay scales'!$B$3:$AB$61,G$1,1)),0,VLOOKUP($F110,'Pay scales'!$B$3:$AB$61,G$1,1))</f>
        <v>46662</v>
      </c>
      <c r="H110" s="2">
        <f>IF(ISERROR(VLOOKUP($F110,'Pay scales'!$B$3:$AB$61,H$1,1)),0,VLOOKUP($F110,'Pay scales'!$B$3:$AB$61,H$1,1))</f>
        <v>46662</v>
      </c>
      <c r="I110" s="2">
        <f>IF(ISERROR(VLOOKUP($F110,'Pay scales'!$B$3:$AB$61,I$1,1)),0,VLOOKUP($F110,'Pay scales'!$B$3:$AB$61,I$1,1))</f>
        <v>45859</v>
      </c>
      <c r="J110" s="2">
        <f>IF(ISERROR(VLOOKUP($F110,'Pay scales'!$B$3:$AB$61,J$1,1)),0,VLOOKUP($F110,'Pay scales'!$B$3:$AB$61,J$1,1))</f>
        <v>44632</v>
      </c>
      <c r="K110" s="2">
        <f>IF(ISERROR(VLOOKUP($F110,'Pay scales'!$B$3:$AB$61,K$1,1)),0,VLOOKUP($F110,'Pay scales'!$B$3:$AB$61,K$1,1))</f>
        <v>43757</v>
      </c>
      <c r="L110" s="2">
        <f>IF(ISERROR(VLOOKUP($F110,'Pay scales'!$B$3:$AB$61,L$1,1)),0,VLOOKUP($F110,'Pay scales'!$B$3:$AB$61,L$1,1))</f>
        <v>42899</v>
      </c>
      <c r="M110" s="2">
        <f>IF(ISERROR(VLOOKUP($F110,'Pay scales'!$B$3:$AB$61,M$1,1)),0,VLOOKUP($F110,'Pay scales'!$B$3:$AB$61,M$1,1))</f>
        <v>42474</v>
      </c>
      <c r="N110" s="2">
        <f>IF(ISERROR(VLOOKUP($F110,'Pay scales'!$B$3:$AB$61,N$1,1)),0,VLOOKUP($F110,'Pay scales'!$B$3:$AB$61,N$1,1))</f>
        <v>42053</v>
      </c>
      <c r="P110" s="20">
        <f t="shared" si="3"/>
        <v>6</v>
      </c>
      <c r="Q110" s="47">
        <f>P110/P$140</f>
        <v>4.1203590387471547E-4</v>
      </c>
      <c r="R110" s="48">
        <f>$Q110*G110</f>
        <v>19.226419346601972</v>
      </c>
      <c r="S110" s="48">
        <f>$Q110*H110</f>
        <v>19.226419346601972</v>
      </c>
      <c r="T110" s="48">
        <f>$Q110*I110</f>
        <v>18.895554515790575</v>
      </c>
      <c r="U110" s="48">
        <f>$Q110*J110</f>
        <v>18.389986461736299</v>
      </c>
      <c r="V110" s="48">
        <f>$Q110*K110</f>
        <v>18.029455045845925</v>
      </c>
      <c r="W110" s="48">
        <f>$Q110*L110</f>
        <v>17.675928240321419</v>
      </c>
      <c r="X110" s="48">
        <f>$Q110*M110</f>
        <v>17.500812981174665</v>
      </c>
      <c r="Y110" s="48">
        <f>$Q110*N110</f>
        <v>17.327345865643409</v>
      </c>
    </row>
    <row r="111" spans="1:25" x14ac:dyDescent="0.25">
      <c r="A111" s="20">
        <v>8</v>
      </c>
      <c r="B111" s="2">
        <v>27514</v>
      </c>
      <c r="E111" s="20">
        <f>SUMIF(B:B,F111,A:A)</f>
        <v>3</v>
      </c>
      <c r="F111" s="2">
        <v>47352</v>
      </c>
      <c r="G111" s="2">
        <f>IF(ISERROR(VLOOKUP($F111,'Pay scales'!$B$3:$AB$61,G$1,1)),0,VLOOKUP($F111,'Pay scales'!$B$3:$AB$61,G$1,1))</f>
        <v>46662</v>
      </c>
      <c r="H111" s="2">
        <f>IF(ISERROR(VLOOKUP($F111,'Pay scales'!$B$3:$AB$61,H$1,1)),0,VLOOKUP($F111,'Pay scales'!$B$3:$AB$61,H$1,1))</f>
        <v>46662</v>
      </c>
      <c r="I111" s="2">
        <f>IF(ISERROR(VLOOKUP($F111,'Pay scales'!$B$3:$AB$61,I$1,1)),0,VLOOKUP($F111,'Pay scales'!$B$3:$AB$61,I$1,1))</f>
        <v>45859</v>
      </c>
      <c r="J111" s="2">
        <f>IF(ISERROR(VLOOKUP($F111,'Pay scales'!$B$3:$AB$61,J$1,1)),0,VLOOKUP($F111,'Pay scales'!$B$3:$AB$61,J$1,1))</f>
        <v>44632</v>
      </c>
      <c r="K111" s="2">
        <f>IF(ISERROR(VLOOKUP($F111,'Pay scales'!$B$3:$AB$61,K$1,1)),0,VLOOKUP($F111,'Pay scales'!$B$3:$AB$61,K$1,1))</f>
        <v>43757</v>
      </c>
      <c r="L111" s="2">
        <f>IF(ISERROR(VLOOKUP($F111,'Pay scales'!$B$3:$AB$61,L$1,1)),0,VLOOKUP($F111,'Pay scales'!$B$3:$AB$61,L$1,1))</f>
        <v>42899</v>
      </c>
      <c r="M111" s="2">
        <f>IF(ISERROR(VLOOKUP($F111,'Pay scales'!$B$3:$AB$61,M$1,1)),0,VLOOKUP($F111,'Pay scales'!$B$3:$AB$61,M$1,1))</f>
        <v>42474</v>
      </c>
      <c r="N111" s="2">
        <f>IF(ISERROR(VLOOKUP($F111,'Pay scales'!$B$3:$AB$61,N$1,1)),0,VLOOKUP($F111,'Pay scales'!$B$3:$AB$61,N$1,1))</f>
        <v>42053</v>
      </c>
      <c r="P111" s="20">
        <f t="shared" si="3"/>
        <v>3</v>
      </c>
      <c r="Q111" s="47">
        <f>P111/P$140</f>
        <v>2.0601795193735773E-4</v>
      </c>
      <c r="R111" s="48">
        <f>$Q111*G111</f>
        <v>9.613209673300986</v>
      </c>
      <c r="S111" s="48">
        <f>$Q111*H111</f>
        <v>9.613209673300986</v>
      </c>
      <c r="T111" s="48">
        <f>$Q111*I111</f>
        <v>9.4477772578952877</v>
      </c>
      <c r="U111" s="48">
        <f>$Q111*J111</f>
        <v>9.1949932308681497</v>
      </c>
      <c r="V111" s="48">
        <f>$Q111*K111</f>
        <v>9.0147275229229624</v>
      </c>
      <c r="W111" s="48">
        <f>$Q111*L111</f>
        <v>8.8379641201607093</v>
      </c>
      <c r="X111" s="48">
        <f>$Q111*M111</f>
        <v>8.7504064905873324</v>
      </c>
      <c r="Y111" s="48">
        <f>$Q111*N111</f>
        <v>8.6636729328217044</v>
      </c>
    </row>
    <row r="112" spans="1:25" x14ac:dyDescent="0.25">
      <c r="A112" s="50">
        <v>70.912139999999994</v>
      </c>
      <c r="B112" s="51">
        <v>27514</v>
      </c>
      <c r="E112" s="20">
        <f>SUMIF(B:B,F112,A:A)</f>
        <v>2</v>
      </c>
      <c r="F112" s="2">
        <v>47665</v>
      </c>
      <c r="G112" s="2">
        <f>IF(ISERROR(VLOOKUP($F112,'Pay scales'!$B$3:$AB$61,G$1,1)),0,VLOOKUP($F112,'Pay scales'!$B$3:$AB$61,G$1,1))</f>
        <v>47665</v>
      </c>
      <c r="H112" s="2">
        <f>IF(ISERROR(VLOOKUP($F112,'Pay scales'!$B$3:$AB$61,H$1,1)),0,VLOOKUP($F112,'Pay scales'!$B$3:$AB$61,H$1,1))</f>
        <v>47665</v>
      </c>
      <c r="I112" s="2">
        <f>IF(ISERROR(VLOOKUP($F112,'Pay scales'!$B$3:$AB$61,I$1,1)),0,VLOOKUP($F112,'Pay scales'!$B$3:$AB$61,I$1,1))</f>
        <v>46845</v>
      </c>
      <c r="J112" s="2">
        <f>IF(ISERROR(VLOOKUP($F112,'Pay scales'!$B$3:$AB$61,J$1,1)),0,VLOOKUP($F112,'Pay scales'!$B$3:$AB$61,J$1,1))</f>
        <v>45591</v>
      </c>
      <c r="K112" s="2">
        <f>IF(ISERROR(VLOOKUP($F112,'Pay scales'!$B$3:$AB$61,K$1,1)),0,VLOOKUP($F112,'Pay scales'!$B$3:$AB$61,K$1,1))</f>
        <v>44697</v>
      </c>
      <c r="L112" s="2">
        <f>IF(ISERROR(VLOOKUP($F112,'Pay scales'!$B$3:$AB$61,L$1,1)),0,VLOOKUP($F112,'Pay scales'!$B$3:$AB$61,L$1,1))</f>
        <v>43821</v>
      </c>
      <c r="M112" s="2">
        <f>IF(ISERROR(VLOOKUP($F112,'Pay scales'!$B$3:$AB$61,M$1,1)),0,VLOOKUP($F112,'Pay scales'!$B$3:$AB$61,M$1,1))</f>
        <v>43387</v>
      </c>
      <c r="N112" s="2">
        <f>IF(ISERROR(VLOOKUP($F112,'Pay scales'!$B$3:$AB$61,N$1,1)),0,VLOOKUP($F112,'Pay scales'!$B$3:$AB$61,N$1,1))</f>
        <v>42957</v>
      </c>
      <c r="P112" s="20">
        <f t="shared" si="3"/>
        <v>2</v>
      </c>
      <c r="Q112" s="47">
        <f>P112/P$140</f>
        <v>1.3734530129157183E-4</v>
      </c>
      <c r="R112" s="48">
        <f>$Q112*G112</f>
        <v>6.5465637860627712</v>
      </c>
      <c r="S112" s="48">
        <f>$Q112*H112</f>
        <v>6.5465637860627712</v>
      </c>
      <c r="T112" s="48">
        <f>$Q112*I112</f>
        <v>6.4339406390036826</v>
      </c>
      <c r="U112" s="48">
        <f>$Q112*J112</f>
        <v>6.2617096311840514</v>
      </c>
      <c r="V112" s="48">
        <f>$Q112*K112</f>
        <v>6.1389229318293861</v>
      </c>
      <c r="W112" s="48">
        <f>$Q112*L112</f>
        <v>6.0186084478979689</v>
      </c>
      <c r="X112" s="48">
        <f>$Q112*M112</f>
        <v>5.9590005871374272</v>
      </c>
      <c r="Y112" s="48">
        <f>$Q112*N112</f>
        <v>5.8999421075820511</v>
      </c>
    </row>
    <row r="113" spans="1:25" x14ac:dyDescent="0.25">
      <c r="A113" s="20">
        <v>16.25</v>
      </c>
      <c r="B113" s="2">
        <v>27741</v>
      </c>
      <c r="E113" s="20">
        <f>SUMIF(B:B,F113,A:A)</f>
        <v>4</v>
      </c>
      <c r="F113" s="51">
        <v>48684</v>
      </c>
      <c r="G113" s="2">
        <f>IF(ISERROR(VLOOKUP($F113,'Pay scales'!$B$3:$AB$61,G$1,1)),0,VLOOKUP($F113,'Pay scales'!$B$3:$AB$61,G$1,1))</f>
        <v>48545</v>
      </c>
      <c r="H113" s="2">
        <f>IF(ISERROR(VLOOKUP($F113,'Pay scales'!$B$3:$AB$61,H$1,1)),0,VLOOKUP($F113,'Pay scales'!$B$3:$AB$61,H$1,1))</f>
        <v>48545</v>
      </c>
      <c r="I113" s="2">
        <f>IF(ISERROR(VLOOKUP($F113,'Pay scales'!$B$3:$AB$61,I$1,1)),0,VLOOKUP($F113,'Pay scales'!$B$3:$AB$61,I$1,1))</f>
        <v>47710</v>
      </c>
      <c r="J113" s="2">
        <f>IF(ISERROR(VLOOKUP($F113,'Pay scales'!$B$3:$AB$61,J$1,1)),0,VLOOKUP($F113,'Pay scales'!$B$3:$AB$61,J$1,1))</f>
        <v>46433</v>
      </c>
      <c r="K113" s="2">
        <f>IF(ISERROR(VLOOKUP($F113,'Pay scales'!$B$3:$AB$61,K$1,1)),0,VLOOKUP($F113,'Pay scales'!$B$3:$AB$61,K$1,1))</f>
        <v>45523</v>
      </c>
      <c r="L113" s="2">
        <f>IF(ISERROR(VLOOKUP($F113,'Pay scales'!$B$3:$AB$61,L$1,1)),0,VLOOKUP($F113,'Pay scales'!$B$3:$AB$61,L$1,1))</f>
        <v>44630</v>
      </c>
      <c r="M113" s="2">
        <f>IF(ISERROR(VLOOKUP($F113,'Pay scales'!$B$3:$AB$61,M$1,1)),0,VLOOKUP($F113,'Pay scales'!$B$3:$AB$61,M$1,1))</f>
        <v>44188</v>
      </c>
      <c r="N113" s="2">
        <f>IF(ISERROR(VLOOKUP($F113,'Pay scales'!$B$3:$AB$61,N$1,1)),0,VLOOKUP($F113,'Pay scales'!$B$3:$AB$61,N$1,1))</f>
        <v>43750</v>
      </c>
      <c r="P113" s="20">
        <f t="shared" si="3"/>
        <v>4</v>
      </c>
      <c r="Q113" s="47">
        <f>P113/P$140</f>
        <v>2.7469060258314366E-4</v>
      </c>
      <c r="R113" s="48">
        <f>$Q113*G113</f>
        <v>13.33485530239871</v>
      </c>
      <c r="S113" s="48">
        <f>$Q113*H113</f>
        <v>13.33485530239871</v>
      </c>
      <c r="T113" s="48">
        <f>$Q113*I113</f>
        <v>13.105488649241783</v>
      </c>
      <c r="U113" s="48">
        <f>$Q113*J113</f>
        <v>12.754708749743109</v>
      </c>
      <c r="V113" s="48">
        <f>$Q113*K113</f>
        <v>12.504740301392449</v>
      </c>
      <c r="W113" s="48">
        <f>$Q113*L113</f>
        <v>12.259441593285702</v>
      </c>
      <c r="X113" s="48">
        <f>$Q113*M113</f>
        <v>12.138028346943953</v>
      </c>
      <c r="Y113" s="48">
        <f>$Q113*N113</f>
        <v>12.017713863012535</v>
      </c>
    </row>
    <row r="114" spans="1:25" x14ac:dyDescent="0.25">
      <c r="A114" s="20">
        <v>15</v>
      </c>
      <c r="B114" s="2">
        <v>27993</v>
      </c>
      <c r="E114" s="20">
        <f>SUMIF(B:B,F114,A:A)</f>
        <v>0</v>
      </c>
      <c r="F114" s="2">
        <v>48690</v>
      </c>
      <c r="G114" s="2">
        <f>IF(ISERROR(VLOOKUP($F114,'Pay scales'!$B$3:$AB$61,G$1,1)),0,VLOOKUP($F114,'Pay scales'!$B$3:$AB$61,G$1,1))</f>
        <v>48545</v>
      </c>
      <c r="H114" s="2">
        <f>IF(ISERROR(VLOOKUP($F114,'Pay scales'!$B$3:$AB$61,H$1,1)),0,VLOOKUP($F114,'Pay scales'!$B$3:$AB$61,H$1,1))</f>
        <v>48545</v>
      </c>
      <c r="I114" s="2">
        <f>IF(ISERROR(VLOOKUP($F114,'Pay scales'!$B$3:$AB$61,I$1,1)),0,VLOOKUP($F114,'Pay scales'!$B$3:$AB$61,I$1,1))</f>
        <v>47710</v>
      </c>
      <c r="J114" s="2">
        <f>IF(ISERROR(VLOOKUP($F114,'Pay scales'!$B$3:$AB$61,J$1,1)),0,VLOOKUP($F114,'Pay scales'!$B$3:$AB$61,J$1,1))</f>
        <v>46433</v>
      </c>
      <c r="K114" s="2">
        <f>IF(ISERROR(VLOOKUP($F114,'Pay scales'!$B$3:$AB$61,K$1,1)),0,VLOOKUP($F114,'Pay scales'!$B$3:$AB$61,K$1,1))</f>
        <v>45523</v>
      </c>
      <c r="L114" s="2">
        <f>IF(ISERROR(VLOOKUP($F114,'Pay scales'!$B$3:$AB$61,L$1,1)),0,VLOOKUP($F114,'Pay scales'!$B$3:$AB$61,L$1,1))</f>
        <v>44630</v>
      </c>
      <c r="M114" s="2">
        <f>IF(ISERROR(VLOOKUP($F114,'Pay scales'!$B$3:$AB$61,M$1,1)),0,VLOOKUP($F114,'Pay scales'!$B$3:$AB$61,M$1,1))</f>
        <v>44188</v>
      </c>
      <c r="N114" s="2">
        <f>IF(ISERROR(VLOOKUP($F114,'Pay scales'!$B$3:$AB$61,N$1,1)),0,VLOOKUP($F114,'Pay scales'!$B$3:$AB$61,N$1,1))</f>
        <v>43750</v>
      </c>
      <c r="P114" s="20">
        <f t="shared" si="3"/>
        <v>0</v>
      </c>
      <c r="Q114" s="47">
        <f>P114/P$140</f>
        <v>0</v>
      </c>
      <c r="R114" s="48">
        <f>$Q114*G114</f>
        <v>0</v>
      </c>
      <c r="S114" s="48">
        <f>$Q114*H114</f>
        <v>0</v>
      </c>
      <c r="T114" s="48">
        <f>$Q114*I114</f>
        <v>0</v>
      </c>
      <c r="U114" s="48">
        <f>$Q114*J114</f>
        <v>0</v>
      </c>
      <c r="V114" s="48">
        <f>$Q114*K114</f>
        <v>0</v>
      </c>
      <c r="W114" s="48">
        <f>$Q114*L114</f>
        <v>0</v>
      </c>
      <c r="X114" s="48">
        <f>$Q114*M114</f>
        <v>0</v>
      </c>
      <c r="Y114" s="48">
        <f>$Q114*N114</f>
        <v>0</v>
      </c>
    </row>
    <row r="115" spans="1:25" x14ac:dyDescent="0.25">
      <c r="A115" s="20">
        <v>8</v>
      </c>
      <c r="B115" s="2">
        <v>28226</v>
      </c>
      <c r="E115" s="20">
        <f>SUMIF(B:B,F115,A:A)</f>
        <v>1</v>
      </c>
      <c r="F115" s="2">
        <v>49428</v>
      </c>
      <c r="G115" s="2">
        <f>IF(ISERROR(VLOOKUP($F115,'Pay scales'!$B$3:$AB$61,G$1,1)),0,VLOOKUP($F115,'Pay scales'!$B$3:$AB$61,G$1,1))</f>
        <v>48545</v>
      </c>
      <c r="H115" s="2">
        <f>IF(ISERROR(VLOOKUP($F115,'Pay scales'!$B$3:$AB$61,H$1,1)),0,VLOOKUP($F115,'Pay scales'!$B$3:$AB$61,H$1,1))</f>
        <v>48545</v>
      </c>
      <c r="I115" s="2">
        <f>IF(ISERROR(VLOOKUP($F115,'Pay scales'!$B$3:$AB$61,I$1,1)),0,VLOOKUP($F115,'Pay scales'!$B$3:$AB$61,I$1,1))</f>
        <v>47710</v>
      </c>
      <c r="J115" s="2">
        <f>IF(ISERROR(VLOOKUP($F115,'Pay scales'!$B$3:$AB$61,J$1,1)),0,VLOOKUP($F115,'Pay scales'!$B$3:$AB$61,J$1,1))</f>
        <v>46433</v>
      </c>
      <c r="K115" s="2">
        <f>IF(ISERROR(VLOOKUP($F115,'Pay scales'!$B$3:$AB$61,K$1,1)),0,VLOOKUP($F115,'Pay scales'!$B$3:$AB$61,K$1,1))</f>
        <v>45523</v>
      </c>
      <c r="L115" s="2">
        <f>IF(ISERROR(VLOOKUP($F115,'Pay scales'!$B$3:$AB$61,L$1,1)),0,VLOOKUP($F115,'Pay scales'!$B$3:$AB$61,L$1,1))</f>
        <v>44630</v>
      </c>
      <c r="M115" s="2">
        <f>IF(ISERROR(VLOOKUP($F115,'Pay scales'!$B$3:$AB$61,M$1,1)),0,VLOOKUP($F115,'Pay scales'!$B$3:$AB$61,M$1,1))</f>
        <v>44188</v>
      </c>
      <c r="N115" s="2">
        <f>IF(ISERROR(VLOOKUP($F115,'Pay scales'!$B$3:$AB$61,N$1,1)),0,VLOOKUP($F115,'Pay scales'!$B$3:$AB$61,N$1,1))</f>
        <v>43750</v>
      </c>
      <c r="P115" s="20">
        <f t="shared" si="3"/>
        <v>1</v>
      </c>
      <c r="Q115" s="47">
        <f>P115/P$140</f>
        <v>6.8672650645785916E-5</v>
      </c>
      <c r="R115" s="48">
        <f>$Q115*G115</f>
        <v>3.3337138255996774</v>
      </c>
      <c r="S115" s="48">
        <f>$Q115*H115</f>
        <v>3.3337138255996774</v>
      </c>
      <c r="T115" s="48">
        <f>$Q115*I115</f>
        <v>3.2763721623104458</v>
      </c>
      <c r="U115" s="48">
        <f>$Q115*J115</f>
        <v>3.1886771874357773</v>
      </c>
      <c r="V115" s="48">
        <f>$Q115*K115</f>
        <v>3.1261850753481122</v>
      </c>
      <c r="W115" s="48">
        <f>$Q115*L115</f>
        <v>3.0648603983214255</v>
      </c>
      <c r="X115" s="48">
        <f>$Q115*M115</f>
        <v>3.0345070867359882</v>
      </c>
      <c r="Y115" s="48">
        <f>$Q115*N115</f>
        <v>3.0044284657531337</v>
      </c>
    </row>
    <row r="116" spans="1:25" x14ac:dyDescent="0.25">
      <c r="A116" s="20">
        <v>12</v>
      </c>
      <c r="B116" s="2">
        <v>28226</v>
      </c>
      <c r="E116" s="20">
        <f>SUMIF(B:B,F116,A:A)</f>
        <v>1</v>
      </c>
      <c r="F116" s="2">
        <v>49718</v>
      </c>
      <c r="G116" s="2">
        <f>IF(ISERROR(VLOOKUP($F116,'Pay scales'!$B$3:$AB$61,G$1,1)),0,VLOOKUP($F116,'Pay scales'!$B$3:$AB$61,G$1,1))</f>
        <v>49472</v>
      </c>
      <c r="H116" s="2">
        <f>IF(ISERROR(VLOOKUP($F116,'Pay scales'!$B$3:$AB$61,H$1,1)),0,VLOOKUP($F116,'Pay scales'!$B$3:$AB$61,H$1,1))</f>
        <v>49472</v>
      </c>
      <c r="I116" s="2">
        <f>IF(ISERROR(VLOOKUP($F116,'Pay scales'!$B$3:$AB$61,I$1,1)),0,VLOOKUP($F116,'Pay scales'!$B$3:$AB$61,I$1,1))</f>
        <v>48621</v>
      </c>
      <c r="J116" s="2">
        <f>IF(ISERROR(VLOOKUP($F116,'Pay scales'!$B$3:$AB$61,J$1,1)),0,VLOOKUP($F116,'Pay scales'!$B$3:$AB$61,J$1,1))</f>
        <v>47320</v>
      </c>
      <c r="K116" s="2">
        <f>IF(ISERROR(VLOOKUP($F116,'Pay scales'!$B$3:$AB$61,K$1,1)),0,VLOOKUP($F116,'Pay scales'!$B$3:$AB$61,K$1,1))</f>
        <v>46392</v>
      </c>
      <c r="L116" s="2">
        <f>IF(ISERROR(VLOOKUP($F116,'Pay scales'!$B$3:$AB$61,L$1,1)),0,VLOOKUP($F116,'Pay scales'!$B$3:$AB$61,L$1,1))</f>
        <v>45482</v>
      </c>
      <c r="M116" s="2">
        <f>IF(ISERROR(VLOOKUP($F116,'Pay scales'!$B$3:$AB$61,M$1,1)),0,VLOOKUP($F116,'Pay scales'!$B$3:$AB$61,M$1,1))</f>
        <v>45032</v>
      </c>
      <c r="N116" s="2">
        <f>IF(ISERROR(VLOOKUP($F116,'Pay scales'!$B$3:$AB$61,N$1,1)),0,VLOOKUP($F116,'Pay scales'!$B$3:$AB$61,N$1,1))</f>
        <v>44586</v>
      </c>
      <c r="P116" s="20">
        <f t="shared" si="3"/>
        <v>1</v>
      </c>
      <c r="Q116" s="47">
        <f>P116/P$140</f>
        <v>6.8672650645785916E-5</v>
      </c>
      <c r="R116" s="48">
        <f>$Q116*G116</f>
        <v>3.3973733727483206</v>
      </c>
      <c r="S116" s="48">
        <f>$Q116*H116</f>
        <v>3.3973733727483206</v>
      </c>
      <c r="T116" s="48">
        <f>$Q116*I116</f>
        <v>3.338932947048757</v>
      </c>
      <c r="U116" s="48">
        <f>$Q116*J116</f>
        <v>3.2495898285585896</v>
      </c>
      <c r="V116" s="48">
        <f>$Q116*K116</f>
        <v>3.1858616087593004</v>
      </c>
      <c r="W116" s="48">
        <f>$Q116*L116</f>
        <v>3.1233694966716352</v>
      </c>
      <c r="X116" s="48">
        <f>$Q116*M116</f>
        <v>3.0924668038810315</v>
      </c>
      <c r="Y116" s="48">
        <f>$Q116*N116</f>
        <v>3.0618388016930109</v>
      </c>
    </row>
    <row r="117" spans="1:25" x14ac:dyDescent="0.25">
      <c r="A117" s="50">
        <v>69.324190000000002</v>
      </c>
      <c r="B117" s="51">
        <v>28226</v>
      </c>
      <c r="E117" s="20">
        <f>SUMIF(B:B,F117,A:A)</f>
        <v>3.7162199999999999</v>
      </c>
      <c r="F117" s="51">
        <v>49738</v>
      </c>
      <c r="G117" s="2">
        <f>IF(ISERROR(VLOOKUP($F117,'Pay scales'!$B$3:$AB$61,G$1,1)),0,VLOOKUP($F117,'Pay scales'!$B$3:$AB$61,G$1,1))</f>
        <v>49472</v>
      </c>
      <c r="H117" s="2">
        <f>IF(ISERROR(VLOOKUP($F117,'Pay scales'!$B$3:$AB$61,H$1,1)),0,VLOOKUP($F117,'Pay scales'!$B$3:$AB$61,H$1,1))</f>
        <v>49472</v>
      </c>
      <c r="I117" s="2">
        <f>IF(ISERROR(VLOOKUP($F117,'Pay scales'!$B$3:$AB$61,I$1,1)),0,VLOOKUP($F117,'Pay scales'!$B$3:$AB$61,I$1,1))</f>
        <v>48621</v>
      </c>
      <c r="J117" s="2">
        <f>IF(ISERROR(VLOOKUP($F117,'Pay scales'!$B$3:$AB$61,J$1,1)),0,VLOOKUP($F117,'Pay scales'!$B$3:$AB$61,J$1,1))</f>
        <v>47320</v>
      </c>
      <c r="K117" s="2">
        <f>IF(ISERROR(VLOOKUP($F117,'Pay scales'!$B$3:$AB$61,K$1,1)),0,VLOOKUP($F117,'Pay scales'!$B$3:$AB$61,K$1,1))</f>
        <v>46392</v>
      </c>
      <c r="L117" s="2">
        <f>IF(ISERROR(VLOOKUP($F117,'Pay scales'!$B$3:$AB$61,L$1,1)),0,VLOOKUP($F117,'Pay scales'!$B$3:$AB$61,L$1,1))</f>
        <v>45482</v>
      </c>
      <c r="M117" s="2">
        <f>IF(ISERROR(VLOOKUP($F117,'Pay scales'!$B$3:$AB$61,M$1,1)),0,VLOOKUP($F117,'Pay scales'!$B$3:$AB$61,M$1,1))</f>
        <v>45032</v>
      </c>
      <c r="N117" s="2">
        <f>IF(ISERROR(VLOOKUP($F117,'Pay scales'!$B$3:$AB$61,N$1,1)),0,VLOOKUP($F117,'Pay scales'!$B$3:$AB$61,N$1,1))</f>
        <v>44586</v>
      </c>
      <c r="P117" s="20">
        <f t="shared" si="3"/>
        <v>3.7162199999999999</v>
      </c>
      <c r="Q117" s="47">
        <f>P117/P$140</f>
        <v>2.552026777828825E-4</v>
      </c>
      <c r="R117" s="48">
        <f>$Q117*G117</f>
        <v>12.625386875274764</v>
      </c>
      <c r="S117" s="48">
        <f>$Q117*H117</f>
        <v>12.625386875274764</v>
      </c>
      <c r="T117" s="48">
        <f>$Q117*I117</f>
        <v>12.40820939648153</v>
      </c>
      <c r="U117" s="48">
        <f>$Q117*J117</f>
        <v>12.076190712686</v>
      </c>
      <c r="V117" s="48">
        <f>$Q117*K117</f>
        <v>11.839362627703485</v>
      </c>
      <c r="W117" s="48">
        <f>$Q117*L117</f>
        <v>11.607128190921062</v>
      </c>
      <c r="X117" s="48">
        <f>$Q117*M117</f>
        <v>11.492286985918765</v>
      </c>
      <c r="Y117" s="48">
        <f>$Q117*N117</f>
        <v>11.3784665916276</v>
      </c>
    </row>
    <row r="118" spans="1:25" x14ac:dyDescent="0.25">
      <c r="A118" s="20">
        <v>126</v>
      </c>
      <c r="B118" s="2">
        <v>28497</v>
      </c>
      <c r="E118" s="20">
        <f>SUMIF(B:B,F118,A:A)</f>
        <v>0.41</v>
      </c>
      <c r="F118" s="2">
        <v>49840</v>
      </c>
      <c r="G118" s="2">
        <f>IF(ISERROR(VLOOKUP($F118,'Pay scales'!$B$3:$AB$61,G$1,1)),0,VLOOKUP($F118,'Pay scales'!$B$3:$AB$61,G$1,1))</f>
        <v>49472</v>
      </c>
      <c r="H118" s="2">
        <f>IF(ISERROR(VLOOKUP($F118,'Pay scales'!$B$3:$AB$61,H$1,1)),0,VLOOKUP($F118,'Pay scales'!$B$3:$AB$61,H$1,1))</f>
        <v>49472</v>
      </c>
      <c r="I118" s="2">
        <f>IF(ISERROR(VLOOKUP($F118,'Pay scales'!$B$3:$AB$61,I$1,1)),0,VLOOKUP($F118,'Pay scales'!$B$3:$AB$61,I$1,1))</f>
        <v>48621</v>
      </c>
      <c r="J118" s="2">
        <f>IF(ISERROR(VLOOKUP($F118,'Pay scales'!$B$3:$AB$61,J$1,1)),0,VLOOKUP($F118,'Pay scales'!$B$3:$AB$61,J$1,1))</f>
        <v>47320</v>
      </c>
      <c r="K118" s="2">
        <f>IF(ISERROR(VLOOKUP($F118,'Pay scales'!$B$3:$AB$61,K$1,1)),0,VLOOKUP($F118,'Pay scales'!$B$3:$AB$61,K$1,1))</f>
        <v>46392</v>
      </c>
      <c r="L118" s="2">
        <f>IF(ISERROR(VLOOKUP($F118,'Pay scales'!$B$3:$AB$61,L$1,1)),0,VLOOKUP($F118,'Pay scales'!$B$3:$AB$61,L$1,1))</f>
        <v>45482</v>
      </c>
      <c r="M118" s="2">
        <f>IF(ISERROR(VLOOKUP($F118,'Pay scales'!$B$3:$AB$61,M$1,1)),0,VLOOKUP($F118,'Pay scales'!$B$3:$AB$61,M$1,1))</f>
        <v>45032</v>
      </c>
      <c r="N118" s="2">
        <f>IF(ISERROR(VLOOKUP($F118,'Pay scales'!$B$3:$AB$61,N$1,1)),0,VLOOKUP($F118,'Pay scales'!$B$3:$AB$61,N$1,1))</f>
        <v>44586</v>
      </c>
      <c r="P118" s="20">
        <f t="shared" si="3"/>
        <v>0.41</v>
      </c>
      <c r="Q118" s="47">
        <f>P118/P$140</f>
        <v>2.8155786764772222E-5</v>
      </c>
      <c r="R118" s="48">
        <f>$Q118*G118</f>
        <v>1.3929230828268113</v>
      </c>
      <c r="S118" s="48">
        <f>$Q118*H118</f>
        <v>1.3929230828268113</v>
      </c>
      <c r="T118" s="48">
        <f>$Q118*I118</f>
        <v>1.3689625082899901</v>
      </c>
      <c r="U118" s="48">
        <f>$Q118*J118</f>
        <v>1.3323318297090216</v>
      </c>
      <c r="V118" s="48">
        <f>$Q118*K118</f>
        <v>1.3062032595913129</v>
      </c>
      <c r="W118" s="48">
        <f>$Q118*L118</f>
        <v>1.2805814936353701</v>
      </c>
      <c r="X118" s="48">
        <f>$Q118*M118</f>
        <v>1.2679113895912226</v>
      </c>
      <c r="Y118" s="48">
        <f>$Q118*N118</f>
        <v>1.2553539086941343</v>
      </c>
    </row>
    <row r="119" spans="1:25" x14ac:dyDescent="0.25">
      <c r="A119" s="20">
        <v>10.199999999999999</v>
      </c>
      <c r="B119" s="2">
        <v>28672</v>
      </c>
      <c r="E119" s="20">
        <f>SUMIF(B:B,F119,A:A)</f>
        <v>2</v>
      </c>
      <c r="F119" s="2">
        <v>50451</v>
      </c>
      <c r="G119" s="2">
        <f>IF(ISERROR(VLOOKUP($F119,'Pay scales'!$B$3:$AB$61,G$1,1)),0,VLOOKUP($F119,'Pay scales'!$B$3:$AB$61,G$1,1))</f>
        <v>50343</v>
      </c>
      <c r="H119" s="2">
        <f>IF(ISERROR(VLOOKUP($F119,'Pay scales'!$B$3:$AB$61,H$1,1)),0,VLOOKUP($F119,'Pay scales'!$B$3:$AB$61,H$1,1))</f>
        <v>50343</v>
      </c>
      <c r="I119" s="2">
        <f>IF(ISERROR(VLOOKUP($F119,'Pay scales'!$B$3:$AB$61,I$1,1)),0,VLOOKUP($F119,'Pay scales'!$B$3:$AB$61,I$1,1))</f>
        <v>49477</v>
      </c>
      <c r="J119" s="2">
        <f>IF(ISERROR(VLOOKUP($F119,'Pay scales'!$B$3:$AB$61,J$1,1)),0,VLOOKUP($F119,'Pay scales'!$B$3:$AB$61,J$1,1))</f>
        <v>48153</v>
      </c>
      <c r="K119" s="2">
        <f>IF(ISERROR(VLOOKUP($F119,'Pay scales'!$B$3:$AB$61,K$1,1)),0,VLOOKUP($F119,'Pay scales'!$B$3:$AB$61,K$1,1))</f>
        <v>47209</v>
      </c>
      <c r="L119" s="2">
        <f>IF(ISERROR(VLOOKUP($F119,'Pay scales'!$B$3:$AB$61,L$1,1)),0,VLOOKUP($F119,'Pay scales'!$B$3:$AB$61,L$1,1))</f>
        <v>46283</v>
      </c>
      <c r="M119" s="2">
        <f>IF(ISERROR(VLOOKUP($F119,'Pay scales'!$B$3:$AB$61,M$1,1)),0,VLOOKUP($F119,'Pay scales'!$B$3:$AB$61,M$1,1))</f>
        <v>45825</v>
      </c>
      <c r="N119" s="2">
        <f>IF(ISERROR(VLOOKUP($F119,'Pay scales'!$B$3:$AB$61,N$1,1)),0,VLOOKUP($F119,'Pay scales'!$B$3:$AB$61,N$1,1))</f>
        <v>45371</v>
      </c>
      <c r="P119" s="20">
        <f t="shared" si="3"/>
        <v>2</v>
      </c>
      <c r="Q119" s="47">
        <f>P119/P$140</f>
        <v>1.3734530129157183E-4</v>
      </c>
      <c r="R119" s="48">
        <f>$Q119*G119</f>
        <v>6.9143745029216008</v>
      </c>
      <c r="S119" s="48">
        <f>$Q119*H119</f>
        <v>6.9143745029216008</v>
      </c>
      <c r="T119" s="48">
        <f>$Q119*I119</f>
        <v>6.7954334720030998</v>
      </c>
      <c r="U119" s="48">
        <f>$Q119*J119</f>
        <v>6.6135882930930583</v>
      </c>
      <c r="V119" s="48">
        <f>$Q119*K119</f>
        <v>6.4839343286738149</v>
      </c>
      <c r="W119" s="48">
        <f>$Q119*L119</f>
        <v>6.3567525796778188</v>
      </c>
      <c r="X119" s="48">
        <f>$Q119*M119</f>
        <v>6.2938484316862793</v>
      </c>
      <c r="Y119" s="48">
        <f>$Q119*N119</f>
        <v>6.2314936648999053</v>
      </c>
    </row>
    <row r="120" spans="1:25" x14ac:dyDescent="0.25">
      <c r="A120" s="20">
        <v>0.75</v>
      </c>
      <c r="B120" s="2">
        <v>29174</v>
      </c>
      <c r="E120" s="20">
        <f>SUMIF(B:B,F120,A:A)</f>
        <v>2</v>
      </c>
      <c r="F120" s="51">
        <v>50739</v>
      </c>
      <c r="G120" s="2">
        <f>IF(ISERROR(VLOOKUP($F120,'Pay scales'!$B$3:$AB$61,G$1,1)),0,VLOOKUP($F120,'Pay scales'!$B$3:$AB$61,G$1,1))</f>
        <v>50343</v>
      </c>
      <c r="H120" s="2">
        <f>IF(ISERROR(VLOOKUP($F120,'Pay scales'!$B$3:$AB$61,H$1,1)),0,VLOOKUP($F120,'Pay scales'!$B$3:$AB$61,H$1,1))</f>
        <v>50343</v>
      </c>
      <c r="I120" s="2">
        <f>IF(ISERROR(VLOOKUP($F120,'Pay scales'!$B$3:$AB$61,I$1,1)),0,VLOOKUP($F120,'Pay scales'!$B$3:$AB$61,I$1,1))</f>
        <v>49477</v>
      </c>
      <c r="J120" s="2">
        <f>IF(ISERROR(VLOOKUP($F120,'Pay scales'!$B$3:$AB$61,J$1,1)),0,VLOOKUP($F120,'Pay scales'!$B$3:$AB$61,J$1,1))</f>
        <v>48153</v>
      </c>
      <c r="K120" s="2">
        <f>IF(ISERROR(VLOOKUP($F120,'Pay scales'!$B$3:$AB$61,K$1,1)),0,VLOOKUP($F120,'Pay scales'!$B$3:$AB$61,K$1,1))</f>
        <v>47209</v>
      </c>
      <c r="L120" s="2">
        <f>IF(ISERROR(VLOOKUP($F120,'Pay scales'!$B$3:$AB$61,L$1,1)),0,VLOOKUP($F120,'Pay scales'!$B$3:$AB$61,L$1,1))</f>
        <v>46283</v>
      </c>
      <c r="M120" s="2">
        <f>IF(ISERROR(VLOOKUP($F120,'Pay scales'!$B$3:$AB$61,M$1,1)),0,VLOOKUP($F120,'Pay scales'!$B$3:$AB$61,M$1,1))</f>
        <v>45825</v>
      </c>
      <c r="N120" s="2">
        <f>IF(ISERROR(VLOOKUP($F120,'Pay scales'!$B$3:$AB$61,N$1,1)),0,VLOOKUP($F120,'Pay scales'!$B$3:$AB$61,N$1,1))</f>
        <v>45371</v>
      </c>
      <c r="P120" s="20">
        <f t="shared" si="3"/>
        <v>2</v>
      </c>
      <c r="Q120" s="47">
        <f>P120/P$140</f>
        <v>1.3734530129157183E-4</v>
      </c>
      <c r="R120" s="48">
        <f>$Q120*G120</f>
        <v>6.9143745029216008</v>
      </c>
      <c r="S120" s="48">
        <f>$Q120*H120</f>
        <v>6.9143745029216008</v>
      </c>
      <c r="T120" s="48">
        <f>$Q120*I120</f>
        <v>6.7954334720030998</v>
      </c>
      <c r="U120" s="48">
        <f>$Q120*J120</f>
        <v>6.6135882930930583</v>
      </c>
      <c r="V120" s="48">
        <f>$Q120*K120</f>
        <v>6.4839343286738149</v>
      </c>
      <c r="W120" s="48">
        <f>$Q120*L120</f>
        <v>6.3567525796778188</v>
      </c>
      <c r="X120" s="48">
        <f>$Q120*M120</f>
        <v>6.2938484316862793</v>
      </c>
      <c r="Y120" s="48">
        <f>$Q120*N120</f>
        <v>6.2314936648999053</v>
      </c>
    </row>
    <row r="121" spans="1:25" x14ac:dyDescent="0.25">
      <c r="A121" s="20">
        <v>47</v>
      </c>
      <c r="B121" s="2">
        <v>29174</v>
      </c>
      <c r="E121" s="20">
        <f>SUMIF(B:B,F121,A:A)</f>
        <v>0</v>
      </c>
      <c r="F121" s="2">
        <v>50747</v>
      </c>
      <c r="G121" s="2">
        <f>IF(ISERROR(VLOOKUP($F121,'Pay scales'!$B$3:$AB$61,G$1,1)),0,VLOOKUP($F121,'Pay scales'!$B$3:$AB$61,G$1,1))</f>
        <v>50343</v>
      </c>
      <c r="H121" s="2">
        <f>IF(ISERROR(VLOOKUP($F121,'Pay scales'!$B$3:$AB$61,H$1,1)),0,VLOOKUP($F121,'Pay scales'!$B$3:$AB$61,H$1,1))</f>
        <v>50343</v>
      </c>
      <c r="I121" s="2">
        <f>IF(ISERROR(VLOOKUP($F121,'Pay scales'!$B$3:$AB$61,I$1,1)),0,VLOOKUP($F121,'Pay scales'!$B$3:$AB$61,I$1,1))</f>
        <v>49477</v>
      </c>
      <c r="J121" s="2">
        <f>IF(ISERROR(VLOOKUP($F121,'Pay scales'!$B$3:$AB$61,J$1,1)),0,VLOOKUP($F121,'Pay scales'!$B$3:$AB$61,J$1,1))</f>
        <v>48153</v>
      </c>
      <c r="K121" s="2">
        <f>IF(ISERROR(VLOOKUP($F121,'Pay scales'!$B$3:$AB$61,K$1,1)),0,VLOOKUP($F121,'Pay scales'!$B$3:$AB$61,K$1,1))</f>
        <v>47209</v>
      </c>
      <c r="L121" s="2">
        <f>IF(ISERROR(VLOOKUP($F121,'Pay scales'!$B$3:$AB$61,L$1,1)),0,VLOOKUP($F121,'Pay scales'!$B$3:$AB$61,L$1,1))</f>
        <v>46283</v>
      </c>
      <c r="M121" s="2">
        <f>IF(ISERROR(VLOOKUP($F121,'Pay scales'!$B$3:$AB$61,M$1,1)),0,VLOOKUP($F121,'Pay scales'!$B$3:$AB$61,M$1,1))</f>
        <v>45825</v>
      </c>
      <c r="N121" s="2">
        <f>IF(ISERROR(VLOOKUP($F121,'Pay scales'!$B$3:$AB$61,N$1,1)),0,VLOOKUP($F121,'Pay scales'!$B$3:$AB$61,N$1,1))</f>
        <v>45371</v>
      </c>
      <c r="P121" s="20">
        <f t="shared" si="3"/>
        <v>0</v>
      </c>
      <c r="Q121" s="47">
        <f>P121/P$140</f>
        <v>0</v>
      </c>
      <c r="R121" s="48">
        <f>$Q121*G121</f>
        <v>0</v>
      </c>
      <c r="S121" s="48">
        <f>$Q121*H121</f>
        <v>0</v>
      </c>
      <c r="T121" s="48">
        <f>$Q121*I121</f>
        <v>0</v>
      </c>
      <c r="U121" s="48">
        <f>$Q121*J121</f>
        <v>0</v>
      </c>
      <c r="V121" s="48">
        <f>$Q121*K121</f>
        <v>0</v>
      </c>
      <c r="W121" s="48">
        <f>$Q121*L121</f>
        <v>0</v>
      </c>
      <c r="X121" s="48">
        <f>$Q121*M121</f>
        <v>0</v>
      </c>
      <c r="Y121" s="48">
        <f>$Q121*N121</f>
        <v>0</v>
      </c>
    </row>
    <row r="122" spans="1:25" x14ac:dyDescent="0.25">
      <c r="A122" s="20">
        <v>93</v>
      </c>
      <c r="B122" s="2">
        <v>29174</v>
      </c>
      <c r="E122" s="20">
        <f>SUMIF(B:B,F122,A:A)</f>
        <v>11</v>
      </c>
      <c r="F122" s="2">
        <v>51444</v>
      </c>
      <c r="G122" s="2">
        <f>IF(ISERROR(VLOOKUP($F122,'Pay scales'!$B$3:$AB$61,G$1,1)),0,VLOOKUP($F122,'Pay scales'!$B$3:$AB$61,G$1,1))</f>
        <v>51250</v>
      </c>
      <c r="H122" s="2">
        <f>IF(ISERROR(VLOOKUP($F122,'Pay scales'!$B$3:$AB$61,H$1,1)),0,VLOOKUP($F122,'Pay scales'!$B$3:$AB$61,H$1,1))</f>
        <v>51250</v>
      </c>
      <c r="I122" s="2">
        <f>IF(ISERROR(VLOOKUP($F122,'Pay scales'!$B$3:$AB$61,I$1,1)),0,VLOOKUP($F122,'Pay scales'!$B$3:$AB$61,I$1,1))</f>
        <v>50369</v>
      </c>
      <c r="J122" s="2">
        <f>IF(ISERROR(VLOOKUP($F122,'Pay scales'!$B$3:$AB$61,J$1,1)),0,VLOOKUP($F122,'Pay scales'!$B$3:$AB$61,J$1,1))</f>
        <v>49021</v>
      </c>
      <c r="K122" s="2">
        <f>IF(ISERROR(VLOOKUP($F122,'Pay scales'!$B$3:$AB$61,K$1,1)),0,VLOOKUP($F122,'Pay scales'!$B$3:$AB$61,K$1,1))</f>
        <v>48060</v>
      </c>
      <c r="L122" s="2">
        <f>IF(ISERROR(VLOOKUP($F122,'Pay scales'!$B$3:$AB$61,L$1,1)),0,VLOOKUP($F122,'Pay scales'!$B$3:$AB$61,L$1,1))</f>
        <v>47118</v>
      </c>
      <c r="M122" s="2">
        <f>IF(ISERROR(VLOOKUP($F122,'Pay scales'!$B$3:$AB$61,M$1,1)),0,VLOOKUP($F122,'Pay scales'!$B$3:$AB$61,M$1,1))</f>
        <v>46651</v>
      </c>
      <c r="N122" s="2">
        <f>IF(ISERROR(VLOOKUP($F122,'Pay scales'!$B$3:$AB$61,N$1,1)),0,VLOOKUP($F122,'Pay scales'!$B$3:$AB$61,N$1,1))</f>
        <v>46189</v>
      </c>
      <c r="P122" s="20">
        <f t="shared" si="3"/>
        <v>11</v>
      </c>
      <c r="Q122" s="47">
        <f>P122/P$140</f>
        <v>7.55399157103645E-4</v>
      </c>
      <c r="R122" s="48">
        <f>$Q122*G122</f>
        <v>38.714206801561808</v>
      </c>
      <c r="S122" s="48">
        <f>$Q122*H122</f>
        <v>38.714206801561808</v>
      </c>
      <c r="T122" s="48">
        <f>$Q122*I122</f>
        <v>38.048700144153493</v>
      </c>
      <c r="U122" s="48">
        <f>$Q122*J122</f>
        <v>37.030422080377782</v>
      </c>
      <c r="V122" s="48">
        <f>$Q122*K122</f>
        <v>36.304483490401182</v>
      </c>
      <c r="W122" s="48">
        <f>$Q122*L122</f>
        <v>35.592897484409548</v>
      </c>
      <c r="X122" s="48">
        <f>$Q122*M122</f>
        <v>35.240126078042145</v>
      </c>
      <c r="Y122" s="48">
        <f>$Q122*N122</f>
        <v>34.891131667460257</v>
      </c>
    </row>
    <row r="123" spans="1:25" x14ac:dyDescent="0.25">
      <c r="A123" s="50">
        <v>58.594110000000001</v>
      </c>
      <c r="B123" s="51">
        <v>29174</v>
      </c>
      <c r="E123" s="20">
        <f>SUMIF(B:B,F123,A:A)</f>
        <v>1</v>
      </c>
      <c r="F123" s="2">
        <v>51675</v>
      </c>
      <c r="G123" s="2">
        <f>IF(ISERROR(VLOOKUP($F123,'Pay scales'!$B$3:$AB$61,G$1,1)),0,VLOOKUP($F123,'Pay scales'!$B$3:$AB$61,G$1,1))</f>
        <v>51250</v>
      </c>
      <c r="H123" s="2">
        <f>IF(ISERROR(VLOOKUP($F123,'Pay scales'!$B$3:$AB$61,H$1,1)),0,VLOOKUP($F123,'Pay scales'!$B$3:$AB$61,H$1,1))</f>
        <v>51250</v>
      </c>
      <c r="I123" s="2">
        <f>IF(ISERROR(VLOOKUP($F123,'Pay scales'!$B$3:$AB$61,I$1,1)),0,VLOOKUP($F123,'Pay scales'!$B$3:$AB$61,I$1,1))</f>
        <v>50369</v>
      </c>
      <c r="J123" s="2">
        <f>IF(ISERROR(VLOOKUP($F123,'Pay scales'!$B$3:$AB$61,J$1,1)),0,VLOOKUP($F123,'Pay scales'!$B$3:$AB$61,J$1,1))</f>
        <v>49021</v>
      </c>
      <c r="K123" s="2">
        <f>IF(ISERROR(VLOOKUP($F123,'Pay scales'!$B$3:$AB$61,K$1,1)),0,VLOOKUP($F123,'Pay scales'!$B$3:$AB$61,K$1,1))</f>
        <v>48060</v>
      </c>
      <c r="L123" s="2">
        <f>IF(ISERROR(VLOOKUP($F123,'Pay scales'!$B$3:$AB$61,L$1,1)),0,VLOOKUP($F123,'Pay scales'!$B$3:$AB$61,L$1,1))</f>
        <v>47118</v>
      </c>
      <c r="M123" s="2">
        <f>IF(ISERROR(VLOOKUP($F123,'Pay scales'!$B$3:$AB$61,M$1,1)),0,VLOOKUP($F123,'Pay scales'!$B$3:$AB$61,M$1,1))</f>
        <v>46651</v>
      </c>
      <c r="N123" s="2">
        <f>IF(ISERROR(VLOOKUP($F123,'Pay scales'!$B$3:$AB$61,N$1,1)),0,VLOOKUP($F123,'Pay scales'!$B$3:$AB$61,N$1,1))</f>
        <v>46189</v>
      </c>
      <c r="P123" s="20">
        <f t="shared" si="3"/>
        <v>1</v>
      </c>
      <c r="Q123" s="47">
        <f>P123/P$140</f>
        <v>6.8672650645785916E-5</v>
      </c>
      <c r="R123" s="48">
        <f>$Q123*G123</f>
        <v>3.5194733455965284</v>
      </c>
      <c r="S123" s="48">
        <f>$Q123*H123</f>
        <v>3.5194733455965284</v>
      </c>
      <c r="T123" s="48">
        <f>$Q123*I123</f>
        <v>3.4589727403775909</v>
      </c>
      <c r="U123" s="48">
        <f>$Q123*J123</f>
        <v>3.3664020073070713</v>
      </c>
      <c r="V123" s="48">
        <f>$Q123*K123</f>
        <v>3.3004075900364711</v>
      </c>
      <c r="W123" s="48">
        <f>$Q123*L123</f>
        <v>3.2357179531281406</v>
      </c>
      <c r="X123" s="48">
        <f>$Q123*M123</f>
        <v>3.2036478252765588</v>
      </c>
      <c r="Y123" s="48">
        <f>$Q123*N123</f>
        <v>3.1719210606782058</v>
      </c>
    </row>
    <row r="124" spans="1:25" x14ac:dyDescent="0.25">
      <c r="A124" s="20">
        <v>13.79</v>
      </c>
      <c r="B124" s="2">
        <v>29577</v>
      </c>
      <c r="E124" s="20">
        <f>SUMIF(B:B,F124,A:A)</f>
        <v>3.8378399999999999</v>
      </c>
      <c r="F124" s="51">
        <v>51772</v>
      </c>
      <c r="G124" s="2">
        <f>IF(ISERROR(VLOOKUP($F124,'Pay scales'!$B$3:$AB$61,G$1,1)),0,VLOOKUP($F124,'Pay scales'!$B$3:$AB$61,G$1,1))</f>
        <v>51250</v>
      </c>
      <c r="H124" s="2">
        <f>IF(ISERROR(VLOOKUP($F124,'Pay scales'!$B$3:$AB$61,H$1,1)),0,VLOOKUP($F124,'Pay scales'!$B$3:$AB$61,H$1,1))</f>
        <v>51250</v>
      </c>
      <c r="I124" s="2">
        <f>IF(ISERROR(VLOOKUP($F124,'Pay scales'!$B$3:$AB$61,I$1,1)),0,VLOOKUP($F124,'Pay scales'!$B$3:$AB$61,I$1,1))</f>
        <v>50369</v>
      </c>
      <c r="J124" s="2">
        <f>IF(ISERROR(VLOOKUP($F124,'Pay scales'!$B$3:$AB$61,J$1,1)),0,VLOOKUP($F124,'Pay scales'!$B$3:$AB$61,J$1,1))</f>
        <v>49021</v>
      </c>
      <c r="K124" s="2">
        <f>IF(ISERROR(VLOOKUP($F124,'Pay scales'!$B$3:$AB$61,K$1,1)),0,VLOOKUP($F124,'Pay scales'!$B$3:$AB$61,K$1,1))</f>
        <v>48060</v>
      </c>
      <c r="L124" s="2">
        <f>IF(ISERROR(VLOOKUP($F124,'Pay scales'!$B$3:$AB$61,L$1,1)),0,VLOOKUP($F124,'Pay scales'!$B$3:$AB$61,L$1,1))</f>
        <v>47118</v>
      </c>
      <c r="M124" s="2">
        <f>IF(ISERROR(VLOOKUP($F124,'Pay scales'!$B$3:$AB$61,M$1,1)),0,VLOOKUP($F124,'Pay scales'!$B$3:$AB$61,M$1,1))</f>
        <v>46651</v>
      </c>
      <c r="N124" s="2">
        <f>IF(ISERROR(VLOOKUP($F124,'Pay scales'!$B$3:$AB$61,N$1,1)),0,VLOOKUP($F124,'Pay scales'!$B$3:$AB$61,N$1,1))</f>
        <v>46189</v>
      </c>
      <c r="P124" s="20">
        <f t="shared" si="3"/>
        <v>3.8378399999999999</v>
      </c>
      <c r="Q124" s="47">
        <f>P124/P$140</f>
        <v>2.6355464555442301E-4</v>
      </c>
      <c r="R124" s="48">
        <f>$Q124*G124</f>
        <v>13.507175584664179</v>
      </c>
      <c r="S124" s="48">
        <f>$Q124*H124</f>
        <v>13.507175584664179</v>
      </c>
      <c r="T124" s="48">
        <f>$Q124*I124</f>
        <v>13.274983941930733</v>
      </c>
      <c r="U124" s="48">
        <f>$Q124*J124</f>
        <v>12.91971227972337</v>
      </c>
      <c r="V124" s="48">
        <f>$Q124*K124</f>
        <v>12.66643626534557</v>
      </c>
      <c r="W124" s="48">
        <f>$Q124*L124</f>
        <v>12.418167789233303</v>
      </c>
      <c r="X124" s="48">
        <f>$Q124*M124</f>
        <v>12.295087769759387</v>
      </c>
      <c r="Y124" s="48">
        <f>$Q124*N124</f>
        <v>12.173325523513244</v>
      </c>
    </row>
    <row r="125" spans="1:25" x14ac:dyDescent="0.25">
      <c r="A125" s="20">
        <v>5</v>
      </c>
      <c r="B125" s="2">
        <v>30063</v>
      </c>
      <c r="E125" s="20">
        <f>SUMIF(B:B,F125,A:A)</f>
        <v>2</v>
      </c>
      <c r="F125" s="2">
        <v>52677</v>
      </c>
      <c r="G125" s="2">
        <f>IF(ISERROR(VLOOKUP($F125,'Pay scales'!$B$3:$AB$61,G$1,1)),0,VLOOKUP($F125,'Pay scales'!$B$3:$AB$61,G$1,1))</f>
        <v>52199</v>
      </c>
      <c r="H125" s="2">
        <f>IF(ISERROR(VLOOKUP($F125,'Pay scales'!$B$3:$AB$61,H$1,1)),0,VLOOKUP($F125,'Pay scales'!$B$3:$AB$61,H$1,1))</f>
        <v>52199</v>
      </c>
      <c r="I125" s="2">
        <f>IF(ISERROR(VLOOKUP($F125,'Pay scales'!$B$3:$AB$61,I$1,1)),0,VLOOKUP($F125,'Pay scales'!$B$3:$AB$61,I$1,1))</f>
        <v>51301</v>
      </c>
      <c r="J125" s="2">
        <f>IF(ISERROR(VLOOKUP($F125,'Pay scales'!$B$3:$AB$61,J$1,1)),0,VLOOKUP($F125,'Pay scales'!$B$3:$AB$61,J$1,1))</f>
        <v>49928</v>
      </c>
      <c r="K125" s="2">
        <f>IF(ISERROR(VLOOKUP($F125,'Pay scales'!$B$3:$AB$61,K$1,1)),0,VLOOKUP($F125,'Pay scales'!$B$3:$AB$61,K$1,1))</f>
        <v>48949</v>
      </c>
      <c r="L125" s="2">
        <f>IF(ISERROR(VLOOKUP($F125,'Pay scales'!$B$3:$AB$61,L$1,1)),0,VLOOKUP($F125,'Pay scales'!$B$3:$AB$61,L$1,1))</f>
        <v>47989</v>
      </c>
      <c r="M125" s="2">
        <f>IF(ISERROR(VLOOKUP($F125,'Pay scales'!$B$3:$AB$61,M$1,1)),0,VLOOKUP($F125,'Pay scales'!$B$3:$AB$61,M$1,1))</f>
        <v>47514</v>
      </c>
      <c r="N125" s="2">
        <f>IF(ISERROR(VLOOKUP($F125,'Pay scales'!$B$3:$AB$61,N$1,1)),0,VLOOKUP($F125,'Pay scales'!$B$3:$AB$61,N$1,1))</f>
        <v>47044</v>
      </c>
      <c r="P125" s="20">
        <f t="shared" si="3"/>
        <v>2</v>
      </c>
      <c r="Q125" s="47">
        <f>P125/P$140</f>
        <v>1.3734530129157183E-4</v>
      </c>
      <c r="R125" s="48">
        <f>$Q125*G125</f>
        <v>7.1692873821187577</v>
      </c>
      <c r="S125" s="48">
        <f>$Q125*H125</f>
        <v>7.1692873821187577</v>
      </c>
      <c r="T125" s="48">
        <f>$Q125*I125</f>
        <v>7.0459513015589268</v>
      </c>
      <c r="U125" s="48">
        <f>$Q125*J125</f>
        <v>6.8573762028855985</v>
      </c>
      <c r="V125" s="48">
        <f>$Q125*K125</f>
        <v>6.7229151529211499</v>
      </c>
      <c r="W125" s="48">
        <f>$Q125*L125</f>
        <v>6.5910636636812407</v>
      </c>
      <c r="X125" s="48">
        <f>$Q125*M125</f>
        <v>6.5258246455677442</v>
      </c>
      <c r="Y125" s="48">
        <f>$Q125*N125</f>
        <v>6.4612723539607053</v>
      </c>
    </row>
    <row r="126" spans="1:25" x14ac:dyDescent="0.25">
      <c r="A126" s="20">
        <v>2</v>
      </c>
      <c r="B126" s="2">
        <v>30095</v>
      </c>
      <c r="E126" s="20">
        <f>SUMIF(B:B,F126,A:A)</f>
        <v>11.59595</v>
      </c>
      <c r="F126" s="51">
        <v>52811</v>
      </c>
      <c r="G126" s="2">
        <f>IF(ISERROR(VLOOKUP($F126,'Pay scales'!$B$3:$AB$61,G$1,1)),0,VLOOKUP($F126,'Pay scales'!$B$3:$AB$61,G$1,1))</f>
        <v>52199</v>
      </c>
      <c r="H126" s="2">
        <f>IF(ISERROR(VLOOKUP($F126,'Pay scales'!$B$3:$AB$61,H$1,1)),0,VLOOKUP($F126,'Pay scales'!$B$3:$AB$61,H$1,1))</f>
        <v>52199</v>
      </c>
      <c r="I126" s="2">
        <f>IF(ISERROR(VLOOKUP($F126,'Pay scales'!$B$3:$AB$61,I$1,1)),0,VLOOKUP($F126,'Pay scales'!$B$3:$AB$61,I$1,1))</f>
        <v>51301</v>
      </c>
      <c r="J126" s="2">
        <f>IF(ISERROR(VLOOKUP($F126,'Pay scales'!$B$3:$AB$61,J$1,1)),0,VLOOKUP($F126,'Pay scales'!$B$3:$AB$61,J$1,1))</f>
        <v>49928</v>
      </c>
      <c r="K126" s="2">
        <f>IF(ISERROR(VLOOKUP($F126,'Pay scales'!$B$3:$AB$61,K$1,1)),0,VLOOKUP($F126,'Pay scales'!$B$3:$AB$61,K$1,1))</f>
        <v>48949</v>
      </c>
      <c r="L126" s="2">
        <f>IF(ISERROR(VLOOKUP($F126,'Pay scales'!$B$3:$AB$61,L$1,1)),0,VLOOKUP($F126,'Pay scales'!$B$3:$AB$61,L$1,1))</f>
        <v>47989</v>
      </c>
      <c r="M126" s="2">
        <f>IF(ISERROR(VLOOKUP($F126,'Pay scales'!$B$3:$AB$61,M$1,1)),0,VLOOKUP($F126,'Pay scales'!$B$3:$AB$61,M$1,1))</f>
        <v>47514</v>
      </c>
      <c r="N126" s="2">
        <f>IF(ISERROR(VLOOKUP($F126,'Pay scales'!$B$3:$AB$61,N$1,1)),0,VLOOKUP($F126,'Pay scales'!$B$3:$AB$61,N$1,1))</f>
        <v>47044</v>
      </c>
      <c r="P126" s="20">
        <f t="shared" si="3"/>
        <v>11.59595</v>
      </c>
      <c r="Q126" s="47">
        <f>P126/P$140</f>
        <v>7.9632462325600112E-4</v>
      </c>
      <c r="R126" s="48">
        <f>$Q126*G126</f>
        <v>41.567349009339999</v>
      </c>
      <c r="S126" s="48">
        <f>$Q126*H126</f>
        <v>41.567349009339999</v>
      </c>
      <c r="T126" s="48">
        <f>$Q126*I126</f>
        <v>40.852249497656111</v>
      </c>
      <c r="U126" s="48">
        <f>$Q126*J126</f>
        <v>39.758895789925624</v>
      </c>
      <c r="V126" s="48">
        <f>$Q126*K126</f>
        <v>38.979293983757998</v>
      </c>
      <c r="W126" s="48">
        <f>$Q126*L126</f>
        <v>38.214822345432239</v>
      </c>
      <c r="X126" s="48">
        <f>$Q126*M126</f>
        <v>37.836568149385634</v>
      </c>
      <c r="Y126" s="48">
        <f>$Q126*N126</f>
        <v>37.462295576455318</v>
      </c>
    </row>
    <row r="127" spans="1:25" x14ac:dyDescent="0.25">
      <c r="A127" s="20">
        <v>7</v>
      </c>
      <c r="B127" s="2">
        <v>30095</v>
      </c>
      <c r="E127" s="20">
        <f>SUMIF(B:B,F127,A:A)</f>
        <v>0</v>
      </c>
      <c r="F127" s="2">
        <v>53671</v>
      </c>
      <c r="G127" s="2">
        <f>IF(ISERROR(VLOOKUP($F127,'Pay scales'!$B$3:$AB$61,G$1,1)),0,VLOOKUP($F127,'Pay scales'!$B$3:$AB$61,G$1,1))</f>
        <v>53213</v>
      </c>
      <c r="H127" s="2">
        <f>IF(ISERROR(VLOOKUP($F127,'Pay scales'!$B$3:$AB$61,H$1,1)),0,VLOOKUP($F127,'Pay scales'!$B$3:$AB$61,H$1,1))</f>
        <v>53213</v>
      </c>
      <c r="I127" s="2">
        <f>IF(ISERROR(VLOOKUP($F127,'Pay scales'!$B$3:$AB$61,I$1,1)),0,VLOOKUP($F127,'Pay scales'!$B$3:$AB$61,I$1,1))</f>
        <v>52298</v>
      </c>
      <c r="J127" s="2">
        <f>IF(ISERROR(VLOOKUP($F127,'Pay scales'!$B$3:$AB$61,J$1,1)),0,VLOOKUP($F127,'Pay scales'!$B$3:$AB$61,J$1,1))</f>
        <v>50898</v>
      </c>
      <c r="K127" s="2">
        <f>IF(ISERROR(VLOOKUP($F127,'Pay scales'!$B$3:$AB$61,K$1,1)),0,VLOOKUP($F127,'Pay scales'!$B$3:$AB$61,K$1,1))</f>
        <v>49900</v>
      </c>
      <c r="L127" s="2">
        <f>IF(ISERROR(VLOOKUP($F127,'Pay scales'!$B$3:$AB$61,L$1,1)),0,VLOOKUP($F127,'Pay scales'!$B$3:$AB$61,L$1,1))</f>
        <v>48922</v>
      </c>
      <c r="M127" s="2">
        <f>IF(ISERROR(VLOOKUP($F127,'Pay scales'!$B$3:$AB$61,M$1,1)),0,VLOOKUP($F127,'Pay scales'!$B$3:$AB$61,M$1,1))</f>
        <v>48438</v>
      </c>
      <c r="N127" s="2">
        <f>IF(ISERROR(VLOOKUP($F127,'Pay scales'!$B$3:$AB$61,N$1,1)),0,VLOOKUP($F127,'Pay scales'!$B$3:$AB$61,N$1,1))</f>
        <v>47958</v>
      </c>
      <c r="P127" s="20">
        <f t="shared" si="3"/>
        <v>0</v>
      </c>
      <c r="Q127" s="47">
        <f>P127/P$140</f>
        <v>0</v>
      </c>
      <c r="R127" s="48">
        <f>$Q127*G127</f>
        <v>0</v>
      </c>
      <c r="S127" s="48">
        <f>$Q127*H127</f>
        <v>0</v>
      </c>
      <c r="T127" s="48">
        <f>$Q127*I127</f>
        <v>0</v>
      </c>
      <c r="U127" s="48">
        <f>$Q127*J127</f>
        <v>0</v>
      </c>
      <c r="V127" s="48">
        <f>$Q127*K127</f>
        <v>0</v>
      </c>
      <c r="W127" s="48">
        <f>$Q127*L127</f>
        <v>0</v>
      </c>
      <c r="X127" s="48">
        <f>$Q127*M127</f>
        <v>0</v>
      </c>
      <c r="Y127" s="48">
        <f>$Q127*N127</f>
        <v>0</v>
      </c>
    </row>
    <row r="128" spans="1:25" x14ac:dyDescent="0.25">
      <c r="A128" s="50">
        <v>521.05690000000004</v>
      </c>
      <c r="B128" s="51">
        <v>30095</v>
      </c>
      <c r="E128" s="20">
        <f>SUMIF(B:B,F128,A:A)</f>
        <v>0</v>
      </c>
      <c r="F128" s="2">
        <v>54678</v>
      </c>
      <c r="G128" s="2">
        <f>IF(ISERROR(VLOOKUP($F128,'Pay scales'!$B$3:$AB$61,G$1,1)),0,VLOOKUP($F128,'Pay scales'!$B$3:$AB$61,G$1,1))</f>
        <v>54220</v>
      </c>
      <c r="H128" s="2">
        <f>IF(ISERROR(VLOOKUP($F128,'Pay scales'!$B$3:$AB$61,H$1,1)),0,VLOOKUP($F128,'Pay scales'!$B$3:$AB$61,H$1,1))</f>
        <v>54220</v>
      </c>
      <c r="I128" s="2">
        <f>IF(ISERROR(VLOOKUP($F128,'Pay scales'!$B$3:$AB$61,I$1,1)),0,VLOOKUP($F128,'Pay scales'!$B$3:$AB$61,I$1,1))</f>
        <v>53287</v>
      </c>
      <c r="J128" s="2">
        <f>IF(ISERROR(VLOOKUP($F128,'Pay scales'!$B$3:$AB$61,J$1,1)),0,VLOOKUP($F128,'Pay scales'!$B$3:$AB$61,J$1,1))</f>
        <v>51861</v>
      </c>
      <c r="K128" s="2">
        <f>IF(ISERROR(VLOOKUP($F128,'Pay scales'!$B$3:$AB$61,K$1,1)),0,VLOOKUP($F128,'Pay scales'!$B$3:$AB$61,K$1,1))</f>
        <v>50844</v>
      </c>
      <c r="L128" s="2">
        <f>IF(ISERROR(VLOOKUP($F128,'Pay scales'!$B$3:$AB$61,L$1,1)),0,VLOOKUP($F128,'Pay scales'!$B$3:$AB$61,L$1,1))</f>
        <v>49847</v>
      </c>
      <c r="M128" s="2">
        <f>IF(ISERROR(VLOOKUP($F128,'Pay scales'!$B$3:$AB$61,M$1,1)),0,VLOOKUP($F128,'Pay scales'!$B$3:$AB$61,M$1,1))</f>
        <v>49353</v>
      </c>
      <c r="N128" s="2">
        <f>IF(ISERROR(VLOOKUP($F128,'Pay scales'!$B$3:$AB$61,N$1,1)),0,VLOOKUP($F128,'Pay scales'!$B$3:$AB$61,N$1,1))</f>
        <v>48864</v>
      </c>
      <c r="P128" s="20">
        <f t="shared" si="3"/>
        <v>0</v>
      </c>
      <c r="Q128" s="47">
        <f>P128/P$140</f>
        <v>0</v>
      </c>
      <c r="R128" s="48">
        <f>$Q128*G128</f>
        <v>0</v>
      </c>
      <c r="S128" s="48">
        <f>$Q128*H128</f>
        <v>0</v>
      </c>
      <c r="T128" s="48">
        <f>$Q128*I128</f>
        <v>0</v>
      </c>
      <c r="U128" s="48">
        <f>$Q128*J128</f>
        <v>0</v>
      </c>
      <c r="V128" s="48">
        <f>$Q128*K128</f>
        <v>0</v>
      </c>
      <c r="W128" s="48">
        <f>$Q128*L128</f>
        <v>0</v>
      </c>
      <c r="X128" s="48">
        <f>$Q128*M128</f>
        <v>0</v>
      </c>
      <c r="Y128" s="48">
        <f>$Q128*N128</f>
        <v>0</v>
      </c>
    </row>
    <row r="129" spans="1:25" x14ac:dyDescent="0.25">
      <c r="A129" s="20">
        <v>7.21</v>
      </c>
      <c r="B129" s="2">
        <v>30451</v>
      </c>
      <c r="E129" s="20">
        <f>SUMIF(B:B,F129,A:A)</f>
        <v>0</v>
      </c>
      <c r="F129" s="2">
        <v>55678</v>
      </c>
      <c r="G129" s="2">
        <f>IF(ISERROR(VLOOKUP($F129,'Pay scales'!$B$3:$AB$61,G$1,1)),0,VLOOKUP($F129,'Pay scales'!$B$3:$AB$61,G$1,1))</f>
        <v>55243</v>
      </c>
      <c r="H129" s="2">
        <f>IF(ISERROR(VLOOKUP($F129,'Pay scales'!$B$3:$AB$61,H$1,1)),0,VLOOKUP($F129,'Pay scales'!$B$3:$AB$61,H$1,1))</f>
        <v>55243</v>
      </c>
      <c r="I129" s="2">
        <f>IF(ISERROR(VLOOKUP($F129,'Pay scales'!$B$3:$AB$61,I$1,1)),0,VLOOKUP($F129,'Pay scales'!$B$3:$AB$61,I$1,1))</f>
        <v>54293</v>
      </c>
      <c r="J129" s="2">
        <f>IF(ISERROR(VLOOKUP($F129,'Pay scales'!$B$3:$AB$61,J$1,1)),0,VLOOKUP($F129,'Pay scales'!$B$3:$AB$61,J$1,1))</f>
        <v>52840</v>
      </c>
      <c r="K129" s="2">
        <f>IF(ISERROR(VLOOKUP($F129,'Pay scales'!$B$3:$AB$61,K$1,1)),0,VLOOKUP($F129,'Pay scales'!$B$3:$AB$61,K$1,1))</f>
        <v>51804</v>
      </c>
      <c r="L129" s="2">
        <f>IF(ISERROR(VLOOKUP($F129,'Pay scales'!$B$3:$AB$61,L$1,1)),0,VLOOKUP($F129,'Pay scales'!$B$3:$AB$61,L$1,1))</f>
        <v>50788</v>
      </c>
      <c r="M129" s="2">
        <f>IF(ISERROR(VLOOKUP($F129,'Pay scales'!$B$3:$AB$61,M$1,1)),0,VLOOKUP($F129,'Pay scales'!$B$3:$AB$61,M$1,1))</f>
        <v>50285</v>
      </c>
      <c r="N129" s="2">
        <f>IF(ISERROR(VLOOKUP($F129,'Pay scales'!$B$3:$AB$61,N$1,1)),0,VLOOKUP($F129,'Pay scales'!$B$3:$AB$61,N$1,1))</f>
        <v>49787</v>
      </c>
      <c r="P129" s="20">
        <f t="shared" si="3"/>
        <v>0</v>
      </c>
      <c r="Q129" s="47">
        <f>P129/P$140</f>
        <v>0</v>
      </c>
      <c r="R129" s="48">
        <f>$Q129*G129</f>
        <v>0</v>
      </c>
      <c r="S129" s="48">
        <f>$Q129*H129</f>
        <v>0</v>
      </c>
      <c r="T129" s="48">
        <f>$Q129*I129</f>
        <v>0</v>
      </c>
      <c r="U129" s="48">
        <f>$Q129*J129</f>
        <v>0</v>
      </c>
      <c r="V129" s="48">
        <f>$Q129*K129</f>
        <v>0</v>
      </c>
      <c r="W129" s="48">
        <f>$Q129*L129</f>
        <v>0</v>
      </c>
      <c r="X129" s="48">
        <f>$Q129*M129</f>
        <v>0</v>
      </c>
      <c r="Y129" s="48">
        <f>$Q129*N129</f>
        <v>0</v>
      </c>
    </row>
    <row r="130" spans="1:25" x14ac:dyDescent="0.25">
      <c r="A130" s="20">
        <v>30</v>
      </c>
      <c r="B130" s="2">
        <v>30606</v>
      </c>
      <c r="E130" s="20">
        <f>SUMIF(B:B,F130,A:A)</f>
        <v>4</v>
      </c>
      <c r="F130" s="2">
        <v>56640</v>
      </c>
      <c r="G130" s="2">
        <f>IF(ISERROR(VLOOKUP($F130,'Pay scales'!$B$3:$AB$61,G$1,1)),0,VLOOKUP($F130,'Pay scales'!$B$3:$AB$61,G$1,1))</f>
        <v>56268</v>
      </c>
      <c r="H130" s="2">
        <f>IF(ISERROR(VLOOKUP($F130,'Pay scales'!$B$3:$AB$61,H$1,1)),0,VLOOKUP($F130,'Pay scales'!$B$3:$AB$61,H$1,1))</f>
        <v>56268</v>
      </c>
      <c r="I130" s="2">
        <f>IF(ISERROR(VLOOKUP($F130,'Pay scales'!$B$3:$AB$61,I$1,1)),0,VLOOKUP($F130,'Pay scales'!$B$3:$AB$61,I$1,1))</f>
        <v>55300</v>
      </c>
      <c r="J130" s="2">
        <f>IF(ISERROR(VLOOKUP($F130,'Pay scales'!$B$3:$AB$61,J$1,1)),0,VLOOKUP($F130,'Pay scales'!$B$3:$AB$61,J$1,1))</f>
        <v>53820</v>
      </c>
      <c r="K130" s="2">
        <f>IF(ISERROR(VLOOKUP($F130,'Pay scales'!$B$3:$AB$61,K$1,1)),0,VLOOKUP($F130,'Pay scales'!$B$3:$AB$61,K$1,1))</f>
        <v>52765</v>
      </c>
      <c r="L130" s="2">
        <f>IF(ISERROR(VLOOKUP($F130,'Pay scales'!$B$3:$AB$61,L$1,1)),0,VLOOKUP($F130,'Pay scales'!$B$3:$AB$61,L$1,1))</f>
        <v>51730</v>
      </c>
      <c r="M130" s="2">
        <f>IF(ISERROR(VLOOKUP($F130,'Pay scales'!$B$3:$AB$61,M$1,1)),0,VLOOKUP($F130,'Pay scales'!$B$3:$AB$61,M$1,1))</f>
        <v>51218</v>
      </c>
      <c r="N130" s="2">
        <f>IF(ISERROR(VLOOKUP($F130,'Pay scales'!$B$3:$AB$61,N$1,1)),0,VLOOKUP($F130,'Pay scales'!$B$3:$AB$61,N$1,1))</f>
        <v>50711</v>
      </c>
      <c r="P130" s="20">
        <f t="shared" si="3"/>
        <v>4</v>
      </c>
      <c r="Q130" s="47">
        <f>P130/P$140</f>
        <v>2.7469060258314366E-4</v>
      </c>
      <c r="R130" s="48">
        <f>$Q130*G130</f>
        <v>15.456290826148328</v>
      </c>
      <c r="S130" s="48">
        <f>$Q130*H130</f>
        <v>15.456290826148328</v>
      </c>
      <c r="T130" s="48">
        <f>$Q130*I130</f>
        <v>15.190390322847845</v>
      </c>
      <c r="U130" s="48">
        <f>$Q130*J130</f>
        <v>14.783848231024791</v>
      </c>
      <c r="V130" s="48">
        <f>$Q130*K130</f>
        <v>14.494049645299576</v>
      </c>
      <c r="W130" s="48">
        <f>$Q130*L130</f>
        <v>14.209744871626022</v>
      </c>
      <c r="X130" s="48">
        <f>$Q130*M130</f>
        <v>14.069103283103452</v>
      </c>
      <c r="Y130" s="48">
        <f>$Q130*N130</f>
        <v>13.929835147593797</v>
      </c>
    </row>
    <row r="131" spans="1:25" x14ac:dyDescent="0.25">
      <c r="A131" s="20">
        <v>5.38</v>
      </c>
      <c r="B131" s="2">
        <v>30984</v>
      </c>
      <c r="E131" s="20">
        <f>SUMIF(B:B,F131,A:A)</f>
        <v>0</v>
      </c>
      <c r="F131" s="2">
        <v>56685</v>
      </c>
      <c r="G131" s="2">
        <f>IF(ISERROR(VLOOKUP($F131,'Pay scales'!$B$3:$AB$61,G$1,1)),0,VLOOKUP($F131,'Pay scales'!$B$3:$AB$61,G$1,1))</f>
        <v>56268</v>
      </c>
      <c r="H131" s="2">
        <f>IF(ISERROR(VLOOKUP($F131,'Pay scales'!$B$3:$AB$61,H$1,1)),0,VLOOKUP($F131,'Pay scales'!$B$3:$AB$61,H$1,1))</f>
        <v>56268</v>
      </c>
      <c r="I131" s="2">
        <f>IF(ISERROR(VLOOKUP($F131,'Pay scales'!$B$3:$AB$61,I$1,1)),0,VLOOKUP($F131,'Pay scales'!$B$3:$AB$61,I$1,1))</f>
        <v>55300</v>
      </c>
      <c r="J131" s="2">
        <f>IF(ISERROR(VLOOKUP($F131,'Pay scales'!$B$3:$AB$61,J$1,1)),0,VLOOKUP($F131,'Pay scales'!$B$3:$AB$61,J$1,1))</f>
        <v>53820</v>
      </c>
      <c r="K131" s="2">
        <f>IF(ISERROR(VLOOKUP($F131,'Pay scales'!$B$3:$AB$61,K$1,1)),0,VLOOKUP($F131,'Pay scales'!$B$3:$AB$61,K$1,1))</f>
        <v>52765</v>
      </c>
      <c r="L131" s="2">
        <f>IF(ISERROR(VLOOKUP($F131,'Pay scales'!$B$3:$AB$61,L$1,1)),0,VLOOKUP($F131,'Pay scales'!$B$3:$AB$61,L$1,1))</f>
        <v>51730</v>
      </c>
      <c r="M131" s="2">
        <f>IF(ISERROR(VLOOKUP($F131,'Pay scales'!$B$3:$AB$61,M$1,1)),0,VLOOKUP($F131,'Pay scales'!$B$3:$AB$61,M$1,1))</f>
        <v>51218</v>
      </c>
      <c r="N131" s="2">
        <f>IF(ISERROR(VLOOKUP($F131,'Pay scales'!$B$3:$AB$61,N$1,1)),0,VLOOKUP($F131,'Pay scales'!$B$3:$AB$61,N$1,1))</f>
        <v>50711</v>
      </c>
      <c r="P131" s="20">
        <f t="shared" si="3"/>
        <v>0</v>
      </c>
      <c r="Q131" s="47">
        <f>P131/P$140</f>
        <v>0</v>
      </c>
      <c r="R131" s="48">
        <f>$Q131*G131</f>
        <v>0</v>
      </c>
      <c r="S131" s="48">
        <f>$Q131*H131</f>
        <v>0</v>
      </c>
      <c r="T131" s="48">
        <f>$Q131*I131</f>
        <v>0</v>
      </c>
      <c r="U131" s="48">
        <f>$Q131*J131</f>
        <v>0</v>
      </c>
      <c r="V131" s="48">
        <f>$Q131*K131</f>
        <v>0</v>
      </c>
      <c r="W131" s="48">
        <f>$Q131*L131</f>
        <v>0</v>
      </c>
      <c r="X131" s="48">
        <f>$Q131*M131</f>
        <v>0</v>
      </c>
      <c r="Y131" s="48">
        <f>$Q131*N131</f>
        <v>0</v>
      </c>
    </row>
    <row r="132" spans="1:25" x14ac:dyDescent="0.25">
      <c r="A132" s="20">
        <v>6</v>
      </c>
      <c r="B132" s="2">
        <v>30984</v>
      </c>
      <c r="E132" s="20">
        <f>SUMIF(B:B,F132,A:A)</f>
        <v>1</v>
      </c>
      <c r="F132" s="2">
        <v>57709</v>
      </c>
      <c r="G132" s="2">
        <f>IF(ISERROR(VLOOKUP($F132,'Pay scales'!$B$3:$AB$61,G$1,1)),0,VLOOKUP($F132,'Pay scales'!$B$3:$AB$61,G$1,1))</f>
        <v>57289</v>
      </c>
      <c r="H132" s="2">
        <f>IF(ISERROR(VLOOKUP($F132,'Pay scales'!$B$3:$AB$61,H$1,1)),0,VLOOKUP($F132,'Pay scales'!$B$3:$AB$61,H$1,1))</f>
        <v>57289</v>
      </c>
      <c r="I132" s="2">
        <f>IF(ISERROR(VLOOKUP($F132,'Pay scales'!$B$3:$AB$61,I$1,1)),0,VLOOKUP($F132,'Pay scales'!$B$3:$AB$61,I$1,1))</f>
        <v>56304</v>
      </c>
      <c r="J132" s="2">
        <f>IF(ISERROR(VLOOKUP($F132,'Pay scales'!$B$3:$AB$61,J$1,1)),0,VLOOKUP($F132,'Pay scales'!$B$3:$AB$61,J$1,1))</f>
        <v>54797</v>
      </c>
      <c r="K132" s="2">
        <f>IF(ISERROR(VLOOKUP($F132,'Pay scales'!$B$3:$AB$61,K$1,1)),0,VLOOKUP($F132,'Pay scales'!$B$3:$AB$61,K$1,1))</f>
        <v>53723</v>
      </c>
      <c r="L132" s="2">
        <f>IF(ISERROR(VLOOKUP($F132,'Pay scales'!$B$3:$AB$61,L$1,1)),0,VLOOKUP($F132,'Pay scales'!$B$3:$AB$61,L$1,1))</f>
        <v>52670</v>
      </c>
      <c r="M132" s="2">
        <f>IF(ISERROR(VLOOKUP($F132,'Pay scales'!$B$3:$AB$61,M$1,1)),0,VLOOKUP($F132,'Pay scales'!$B$3:$AB$61,M$1,1))</f>
        <v>52149</v>
      </c>
      <c r="N132" s="2">
        <f>IF(ISERROR(VLOOKUP($F132,'Pay scales'!$B$3:$AB$61,N$1,1)),0,VLOOKUP($F132,'Pay scales'!$B$3:$AB$61,N$1,1))</f>
        <v>51633</v>
      </c>
      <c r="P132" s="20">
        <f t="shared" si="3"/>
        <v>1</v>
      </c>
      <c r="Q132" s="47">
        <f>P132/P$140</f>
        <v>6.8672650645785916E-5</v>
      </c>
      <c r="R132" s="48">
        <f>$Q132*G132</f>
        <v>3.9341874828464292</v>
      </c>
      <c r="S132" s="48">
        <f>$Q132*H132</f>
        <v>3.9341874828464292</v>
      </c>
      <c r="T132" s="48">
        <f>$Q132*I132</f>
        <v>3.8665449219603301</v>
      </c>
      <c r="U132" s="48">
        <f>$Q132*J132</f>
        <v>3.7630552374371309</v>
      </c>
      <c r="V132" s="48">
        <f>$Q132*K132</f>
        <v>3.6893008106435565</v>
      </c>
      <c r="W132" s="48">
        <f>$Q132*L132</f>
        <v>3.6169885095135443</v>
      </c>
      <c r="X132" s="48">
        <f>$Q132*M132</f>
        <v>3.5812100585270898</v>
      </c>
      <c r="Y132" s="48">
        <f>$Q132*N132</f>
        <v>3.5457749707938642</v>
      </c>
    </row>
    <row r="133" spans="1:25" x14ac:dyDescent="0.25">
      <c r="A133" s="20">
        <v>11</v>
      </c>
      <c r="B133" s="2">
        <v>30984</v>
      </c>
      <c r="E133" s="20">
        <f>SUMIF(B:B,F133,A:A)</f>
        <v>1</v>
      </c>
      <c r="F133" s="2">
        <v>58725</v>
      </c>
      <c r="G133" s="2">
        <f>IF(ISERROR(VLOOKUP($F133,'Pay scales'!$B$3:$AB$61,G$1,1)),0,VLOOKUP($F133,'Pay scales'!$B$3:$AB$61,G$1,1))</f>
        <v>58312</v>
      </c>
      <c r="H133" s="2">
        <f>IF(ISERROR(VLOOKUP($F133,'Pay scales'!$B$3:$AB$61,H$1,1)),0,VLOOKUP($F133,'Pay scales'!$B$3:$AB$61,H$1,1))</f>
        <v>58312</v>
      </c>
      <c r="I133" s="2">
        <f>IF(ISERROR(VLOOKUP($F133,'Pay scales'!$B$3:$AB$61,I$1,1)),0,VLOOKUP($F133,'Pay scales'!$B$3:$AB$61,I$1,1))</f>
        <v>57309</v>
      </c>
      <c r="J133" s="2">
        <f>IF(ISERROR(VLOOKUP($F133,'Pay scales'!$B$3:$AB$61,J$1,1)),0,VLOOKUP($F133,'Pay scales'!$B$3:$AB$61,J$1,1))</f>
        <v>55775</v>
      </c>
      <c r="K133" s="2">
        <f>IF(ISERROR(VLOOKUP($F133,'Pay scales'!$B$3:$AB$61,K$1,1)),0,VLOOKUP($F133,'Pay scales'!$B$3:$AB$61,K$1,1))</f>
        <v>54681</v>
      </c>
      <c r="L133" s="2">
        <f>IF(ISERROR(VLOOKUP($F133,'Pay scales'!$B$3:$AB$61,L$1,1)),0,VLOOKUP($F133,'Pay scales'!$B$3:$AB$61,L$1,1))</f>
        <v>53609</v>
      </c>
      <c r="M133" s="2">
        <f>IF(ISERROR(VLOOKUP($F133,'Pay scales'!$B$3:$AB$61,M$1,1)),0,VLOOKUP($F133,'Pay scales'!$B$3:$AB$61,M$1,1))</f>
        <v>53078</v>
      </c>
      <c r="N133" s="2">
        <f>IF(ISERROR(VLOOKUP($F133,'Pay scales'!$B$3:$AB$61,N$1,1)),0,VLOOKUP($F133,'Pay scales'!$B$3:$AB$61,N$1,1))</f>
        <v>52552</v>
      </c>
      <c r="P133" s="20">
        <f t="shared" ref="P133:P139" si="4">IF(N133=0,0,E133)</f>
        <v>1</v>
      </c>
      <c r="Q133" s="47">
        <f t="shared" ref="Q133:Q139" si="5">P133/P$140</f>
        <v>6.8672650645785916E-5</v>
      </c>
      <c r="R133" s="48">
        <f>$Q133*G133</f>
        <v>4.004439604457068</v>
      </c>
      <c r="S133" s="48">
        <f>$Q133*H133</f>
        <v>4.004439604457068</v>
      </c>
      <c r="T133" s="48">
        <f>$Q133*I133</f>
        <v>3.9355609358593449</v>
      </c>
      <c r="U133" s="48">
        <f>$Q133*J133</f>
        <v>3.8302170897687096</v>
      </c>
      <c r="V133" s="48">
        <f>$Q133*K133</f>
        <v>3.7550892099622195</v>
      </c>
      <c r="W133" s="48">
        <f>$Q133*L133</f>
        <v>3.6814721284699372</v>
      </c>
      <c r="X133" s="48">
        <f>$Q133*M133</f>
        <v>3.6450069509770247</v>
      </c>
      <c r="Y133" s="48">
        <f>$Q133*N133</f>
        <v>3.6088851367373413</v>
      </c>
    </row>
    <row r="134" spans="1:25" x14ac:dyDescent="0.25">
      <c r="A134" s="50">
        <v>32.418929999999996</v>
      </c>
      <c r="B134" s="51">
        <v>30984</v>
      </c>
      <c r="E134" s="20">
        <f>SUMIF(B:B,F134,A:A)</f>
        <v>0</v>
      </c>
      <c r="F134" s="2">
        <v>59754</v>
      </c>
      <c r="G134" s="2">
        <f>IF(ISERROR(VLOOKUP($F134,'Pay scales'!$B$3:$AB$61,G$1,1)),0,VLOOKUP($F134,'Pay scales'!$B$3:$AB$61,G$1,1))</f>
        <v>59550</v>
      </c>
      <c r="H134" s="2">
        <f>IF(ISERROR(VLOOKUP($F134,'Pay scales'!$B$3:$AB$61,H$1,1)),0,VLOOKUP($F134,'Pay scales'!$B$3:$AB$61,H$1,1))</f>
        <v>59550</v>
      </c>
      <c r="I134" s="2">
        <f>IF(ISERROR(VLOOKUP($F134,'Pay scales'!$B$3:$AB$61,I$1,1)),0,VLOOKUP($F134,'Pay scales'!$B$3:$AB$61,I$1,1))</f>
        <v>58526</v>
      </c>
      <c r="J134" s="2">
        <f>IF(ISERROR(VLOOKUP($F134,'Pay scales'!$B$3:$AB$61,J$1,1)),0,VLOOKUP($F134,'Pay scales'!$B$3:$AB$61,J$1,1))</f>
        <v>56960</v>
      </c>
      <c r="K134" s="2">
        <f>IF(ISERROR(VLOOKUP($F134,'Pay scales'!$B$3:$AB$61,K$1,1)),0,VLOOKUP($F134,'Pay scales'!$B$3:$AB$61,K$1,1))</f>
        <v>55843</v>
      </c>
      <c r="L134" s="2">
        <f>IF(ISERROR(VLOOKUP($F134,'Pay scales'!$B$3:$AB$61,L$1,1)),0,VLOOKUP($F134,'Pay scales'!$B$3:$AB$61,L$1,1))</f>
        <v>54748</v>
      </c>
      <c r="M134" s="2">
        <f>IF(ISERROR(VLOOKUP($F134,'Pay scales'!$B$3:$AB$61,M$1,1)),0,VLOOKUP($F134,'Pay scales'!$B$3:$AB$61,M$1,1))</f>
        <v>54206</v>
      </c>
      <c r="N134" s="2">
        <f>IF(ISERROR(VLOOKUP($F134,'Pay scales'!$B$3:$AB$61,N$1,1)),0,VLOOKUP($F134,'Pay scales'!$B$3:$AB$61,N$1,1))</f>
        <v>53669</v>
      </c>
      <c r="P134" s="20">
        <f t="shared" si="4"/>
        <v>0</v>
      </c>
      <c r="Q134" s="47">
        <f t="shared" si="5"/>
        <v>0</v>
      </c>
      <c r="R134" s="48">
        <f>$Q134*G134</f>
        <v>0</v>
      </c>
      <c r="S134" s="48">
        <f>$Q134*H134</f>
        <v>0</v>
      </c>
      <c r="T134" s="48">
        <f>$Q134*I134</f>
        <v>0</v>
      </c>
      <c r="U134" s="48">
        <f>$Q134*J134</f>
        <v>0</v>
      </c>
      <c r="V134" s="48">
        <f>$Q134*K134</f>
        <v>0</v>
      </c>
      <c r="W134" s="48">
        <f>$Q134*L134</f>
        <v>0</v>
      </c>
      <c r="X134" s="48">
        <f>$Q134*M134</f>
        <v>0</v>
      </c>
      <c r="Y134" s="48">
        <f>$Q134*N134</f>
        <v>0</v>
      </c>
    </row>
    <row r="135" spans="1:25" x14ac:dyDescent="0.25">
      <c r="A135" s="20">
        <v>230</v>
      </c>
      <c r="B135" s="2">
        <v>31155</v>
      </c>
      <c r="E135" s="20">
        <f>SUMIF(B:B,F135,A:A)</f>
        <v>1</v>
      </c>
      <c r="F135" s="51">
        <v>61330</v>
      </c>
      <c r="G135" s="2">
        <f>IF(ISERROR(VLOOKUP($F135,'Pay scales'!$B$3:$AB$61,G$1,1)),0,VLOOKUP($F135,'Pay scales'!$B$3:$AB$61,G$1,1))</f>
        <v>60799</v>
      </c>
      <c r="H135" s="2">
        <f>IF(ISERROR(VLOOKUP($F135,'Pay scales'!$B$3:$AB$61,H$1,1)),0,VLOOKUP($F135,'Pay scales'!$B$3:$AB$61,H$1,1))</f>
        <v>60799</v>
      </c>
      <c r="I135" s="2">
        <f>IF(ISERROR(VLOOKUP($F135,'Pay scales'!$B$3:$AB$61,I$1,1)),0,VLOOKUP($F135,'Pay scales'!$B$3:$AB$61,I$1,1))</f>
        <v>59753</v>
      </c>
      <c r="J135" s="2">
        <f>IF(ISERROR(VLOOKUP($F135,'Pay scales'!$B$3:$AB$61,J$1,1)),0,VLOOKUP($F135,'Pay scales'!$B$3:$AB$61,J$1,1))</f>
        <v>58154</v>
      </c>
      <c r="K135" s="2">
        <f>IF(ISERROR(VLOOKUP($F135,'Pay scales'!$B$3:$AB$61,K$1,1)),0,VLOOKUP($F135,'Pay scales'!$B$3:$AB$61,K$1,1))</f>
        <v>57014</v>
      </c>
      <c r="L135" s="2">
        <f>IF(ISERROR(VLOOKUP($F135,'Pay scales'!$B$3:$AB$61,L$1,1)),0,VLOOKUP($F135,'Pay scales'!$B$3:$AB$61,L$1,1))</f>
        <v>55896</v>
      </c>
      <c r="M135" s="2">
        <f>IF(ISERROR(VLOOKUP($F135,'Pay scales'!$B$3:$AB$61,M$1,1)),0,VLOOKUP($F135,'Pay scales'!$B$3:$AB$61,M$1,1))</f>
        <v>55343</v>
      </c>
      <c r="N135" s="2">
        <f>IF(ISERROR(VLOOKUP($F135,'Pay scales'!$B$3:$AB$61,N$1,1)),0,VLOOKUP($F135,'Pay scales'!$B$3:$AB$61,N$1,1))</f>
        <v>54795</v>
      </c>
      <c r="P135" s="20">
        <f t="shared" si="4"/>
        <v>1</v>
      </c>
      <c r="Q135" s="47">
        <f t="shared" si="5"/>
        <v>6.8672650645785916E-5</v>
      </c>
      <c r="R135" s="48">
        <f>$Q135*G135</f>
        <v>4.1752284866131379</v>
      </c>
      <c r="S135" s="48">
        <f>$Q135*H135</f>
        <v>4.1752284866131379</v>
      </c>
      <c r="T135" s="48">
        <f>$Q135*I135</f>
        <v>4.1033968940376457</v>
      </c>
      <c r="U135" s="48">
        <f>$Q135*J135</f>
        <v>3.9935893256550341</v>
      </c>
      <c r="V135" s="48">
        <f>$Q135*K135</f>
        <v>3.9153025039188383</v>
      </c>
      <c r="W135" s="48">
        <f>$Q135*L135</f>
        <v>3.8385264804968497</v>
      </c>
      <c r="X135" s="48">
        <f>$Q135*M135</f>
        <v>3.8005505046897299</v>
      </c>
      <c r="Y135" s="48">
        <f>$Q135*N135</f>
        <v>3.7629178921358393</v>
      </c>
    </row>
    <row r="136" spans="1:25" x14ac:dyDescent="0.25">
      <c r="A136" s="20">
        <v>7.08</v>
      </c>
      <c r="B136" s="2">
        <v>31346</v>
      </c>
      <c r="E136" s="20">
        <f>SUMIF(B:B,F136,A:A)</f>
        <v>1</v>
      </c>
      <c r="F136" s="2">
        <v>62127</v>
      </c>
      <c r="G136" s="2">
        <f>IF(ISERROR(VLOOKUP($F136,'Pay scales'!$B$3:$AB$61,G$1,1)),0,VLOOKUP($F136,'Pay scales'!$B$3:$AB$61,G$1,1))</f>
        <v>62068</v>
      </c>
      <c r="H136" s="2">
        <f>IF(ISERROR(VLOOKUP($F136,'Pay scales'!$B$3:$AB$61,H$1,1)),0,VLOOKUP($F136,'Pay scales'!$B$3:$AB$61,H$1,1))</f>
        <v>62068</v>
      </c>
      <c r="I136" s="2">
        <f>IF(ISERROR(VLOOKUP($F136,'Pay scales'!$B$3:$AB$61,I$1,1)),0,VLOOKUP($F136,'Pay scales'!$B$3:$AB$61,I$1,1))</f>
        <v>61000</v>
      </c>
      <c r="J136" s="2">
        <f>IF(ISERROR(VLOOKUP($F136,'Pay scales'!$B$3:$AB$61,J$1,1)),0,VLOOKUP($F136,'Pay scales'!$B$3:$AB$61,J$1,1))</f>
        <v>59367</v>
      </c>
      <c r="K136" s="2">
        <f>IF(ISERROR(VLOOKUP($F136,'Pay scales'!$B$3:$AB$61,K$1,1)),0,VLOOKUP($F136,'Pay scales'!$B$3:$AB$61,K$1,1))</f>
        <v>58203</v>
      </c>
      <c r="L136" s="2">
        <f>IF(ISERROR(VLOOKUP($F136,'Pay scales'!$B$3:$AB$61,L$1,1)),0,VLOOKUP($F136,'Pay scales'!$B$3:$AB$61,L$1,1))</f>
        <v>57062</v>
      </c>
      <c r="M136" s="2">
        <f>IF(ISERROR(VLOOKUP($F136,'Pay scales'!$B$3:$AB$61,M$1,1)),0,VLOOKUP($F136,'Pay scales'!$B$3:$AB$61,M$1,1))</f>
        <v>56497</v>
      </c>
      <c r="N136" s="2">
        <f>IF(ISERROR(VLOOKUP($F136,'Pay scales'!$B$3:$AB$61,N$1,1)),0,VLOOKUP($F136,'Pay scales'!$B$3:$AB$61,N$1,1))</f>
        <v>55938</v>
      </c>
      <c r="P136" s="20">
        <f t="shared" si="4"/>
        <v>1</v>
      </c>
      <c r="Q136" s="47">
        <f t="shared" si="5"/>
        <v>6.8672650645785916E-5</v>
      </c>
      <c r="R136" s="48">
        <f>$Q136*G136</f>
        <v>4.2623740802826404</v>
      </c>
      <c r="S136" s="48">
        <f>$Q136*H136</f>
        <v>4.2623740802826404</v>
      </c>
      <c r="T136" s="48">
        <f>$Q136*I136</f>
        <v>4.1890316893929409</v>
      </c>
      <c r="U136" s="48">
        <f>$Q136*J136</f>
        <v>4.0768892508883727</v>
      </c>
      <c r="V136" s="48">
        <f>$Q136*K136</f>
        <v>3.9969542855366775</v>
      </c>
      <c r="W136" s="48">
        <f>$Q136*L136</f>
        <v>3.9185987911498361</v>
      </c>
      <c r="X136" s="48">
        <f>$Q136*M136</f>
        <v>3.879798743534967</v>
      </c>
      <c r="Y136" s="48">
        <f>$Q136*N136</f>
        <v>3.8414107318239727</v>
      </c>
    </row>
    <row r="137" spans="1:25" x14ac:dyDescent="0.25">
      <c r="A137" s="20">
        <v>1.8</v>
      </c>
      <c r="B137" s="2">
        <v>31895</v>
      </c>
      <c r="E137" s="20">
        <f>SUMIF(B:B,F137,A:A)</f>
        <v>3</v>
      </c>
      <c r="F137" s="2">
        <v>63234</v>
      </c>
      <c r="G137" s="2">
        <f>IF(ISERROR(VLOOKUP($F137,'Pay scales'!$B$3:$AB$61,G$1,1)),0,VLOOKUP($F137,'Pay scales'!$B$3:$AB$61,G$1,1))</f>
        <v>62068</v>
      </c>
      <c r="H137" s="2">
        <f>IF(ISERROR(VLOOKUP($F137,'Pay scales'!$B$3:$AB$61,H$1,1)),0,VLOOKUP($F137,'Pay scales'!$B$3:$AB$61,H$1,1))</f>
        <v>62068</v>
      </c>
      <c r="I137" s="2">
        <f>IF(ISERROR(VLOOKUP($F137,'Pay scales'!$B$3:$AB$61,I$1,1)),0,VLOOKUP($F137,'Pay scales'!$B$3:$AB$61,I$1,1))</f>
        <v>61000</v>
      </c>
      <c r="J137" s="2">
        <f>IF(ISERROR(VLOOKUP($F137,'Pay scales'!$B$3:$AB$61,J$1,1)),0,VLOOKUP($F137,'Pay scales'!$B$3:$AB$61,J$1,1))</f>
        <v>59367</v>
      </c>
      <c r="K137" s="2">
        <f>IF(ISERROR(VLOOKUP($F137,'Pay scales'!$B$3:$AB$61,K$1,1)),0,VLOOKUP($F137,'Pay scales'!$B$3:$AB$61,K$1,1))</f>
        <v>58203</v>
      </c>
      <c r="L137" s="2">
        <f>IF(ISERROR(VLOOKUP($F137,'Pay scales'!$B$3:$AB$61,L$1,1)),0,VLOOKUP($F137,'Pay scales'!$B$3:$AB$61,L$1,1))</f>
        <v>57062</v>
      </c>
      <c r="M137" s="2">
        <f>IF(ISERROR(VLOOKUP($F137,'Pay scales'!$B$3:$AB$61,M$1,1)),0,VLOOKUP($F137,'Pay scales'!$B$3:$AB$61,M$1,1))</f>
        <v>56497</v>
      </c>
      <c r="N137" s="2">
        <f>IF(ISERROR(VLOOKUP($F137,'Pay scales'!$B$3:$AB$61,N$1,1)),0,VLOOKUP($F137,'Pay scales'!$B$3:$AB$61,N$1,1))</f>
        <v>55938</v>
      </c>
      <c r="P137" s="20">
        <f t="shared" si="4"/>
        <v>3</v>
      </c>
      <c r="Q137" s="47">
        <f t="shared" si="5"/>
        <v>2.0601795193735773E-4</v>
      </c>
      <c r="R137" s="48">
        <f>$Q137*G137</f>
        <v>12.787122240847919</v>
      </c>
      <c r="S137" s="48">
        <f>$Q137*H137</f>
        <v>12.787122240847919</v>
      </c>
      <c r="T137" s="48">
        <f>$Q137*I137</f>
        <v>12.567095068178821</v>
      </c>
      <c r="U137" s="48">
        <f>$Q137*J137</f>
        <v>12.230667752665116</v>
      </c>
      <c r="V137" s="48">
        <f>$Q137*K137</f>
        <v>11.990862856610033</v>
      </c>
      <c r="W137" s="48">
        <f>$Q137*L137</f>
        <v>11.755796373449506</v>
      </c>
      <c r="X137" s="48">
        <f>$Q137*M137</f>
        <v>11.6393962306049</v>
      </c>
      <c r="Y137" s="48">
        <f>$Q137*N137</f>
        <v>11.524232195471917</v>
      </c>
    </row>
    <row r="138" spans="1:25" x14ac:dyDescent="0.25">
      <c r="A138" s="20">
        <v>3</v>
      </c>
      <c r="B138" s="2">
        <v>31895</v>
      </c>
      <c r="E138" s="20">
        <f>SUMIF(B:B,F138,A:A)</f>
        <v>2</v>
      </c>
      <c r="F138" s="2">
        <v>67599</v>
      </c>
      <c r="G138" s="2">
        <f>IF(ISERROR(VLOOKUP($F138,'Pay scales'!$B$3:$AB$61,G$1,1)),0,VLOOKUP($F138,'Pay scales'!$B$3:$AB$61,G$1,1))</f>
        <v>64696</v>
      </c>
      <c r="H138" s="2">
        <f>IF(ISERROR(VLOOKUP($F138,'Pay scales'!$B$3:$AB$61,H$1,1)),0,VLOOKUP($F138,'Pay scales'!$B$3:$AB$61,H$1,1))</f>
        <v>64696</v>
      </c>
      <c r="I138" s="2">
        <f>IF(ISERROR(VLOOKUP($F138,'Pay scales'!$B$3:$AB$61,I$1,1)),0,VLOOKUP($F138,'Pay scales'!$B$3:$AB$61,I$1,1))</f>
        <v>63583</v>
      </c>
      <c r="J138" s="2">
        <f>IF(ISERROR(VLOOKUP($F138,'Pay scales'!$B$3:$AB$61,J$1,1)),0,VLOOKUP($F138,'Pay scales'!$B$3:$AB$61,J$1,1))</f>
        <v>61881</v>
      </c>
      <c r="K138" s="2">
        <f>IF(ISERROR(VLOOKUP($F138,'Pay scales'!$B$3:$AB$61,K$1,1)),0,VLOOKUP($F138,'Pay scales'!$B$3:$AB$61,K$1,1))</f>
        <v>60668</v>
      </c>
      <c r="L138" s="2">
        <f>IF(ISERROR(VLOOKUP($F138,'Pay scales'!$B$3:$AB$61,L$1,1)),0,VLOOKUP($F138,'Pay scales'!$B$3:$AB$61,L$1,1))</f>
        <v>59478</v>
      </c>
      <c r="M138" s="2">
        <f>IF(ISERROR(VLOOKUP($F138,'Pay scales'!$B$3:$AB$61,M$1,1)),0,VLOOKUP($F138,'Pay scales'!$B$3:$AB$61,M$1,1))</f>
        <v>58889</v>
      </c>
      <c r="N138" s="2">
        <f>IF(ISERROR(VLOOKUP($F138,'Pay scales'!$B$3:$AB$61,N$1,1)),0,VLOOKUP($F138,'Pay scales'!$B$3:$AB$61,N$1,1))</f>
        <v>58306</v>
      </c>
      <c r="P138" s="20">
        <f t="shared" si="4"/>
        <v>2</v>
      </c>
      <c r="Q138" s="47">
        <f t="shared" si="5"/>
        <v>1.3734530129157183E-4</v>
      </c>
      <c r="R138" s="48">
        <f>$Q138*G138</f>
        <v>8.8856916123595315</v>
      </c>
      <c r="S138" s="48">
        <f>$Q138*H138</f>
        <v>8.8856916123595315</v>
      </c>
      <c r="T138" s="48">
        <f>$Q138*I138</f>
        <v>8.7328262920220112</v>
      </c>
      <c r="U138" s="48">
        <f>$Q138*J138</f>
        <v>8.4990645892237566</v>
      </c>
      <c r="V138" s="48">
        <f>$Q138*K138</f>
        <v>8.3324647387570803</v>
      </c>
      <c r="W138" s="48">
        <f>$Q138*L138</f>
        <v>8.1690238302201088</v>
      </c>
      <c r="X138" s="48">
        <f>$Q138*M138</f>
        <v>8.0881274477593728</v>
      </c>
      <c r="Y138" s="48">
        <f>$Q138*N138</f>
        <v>8.0080551371063873</v>
      </c>
    </row>
    <row r="139" spans="1:25" x14ac:dyDescent="0.25">
      <c r="A139" s="20">
        <v>9</v>
      </c>
      <c r="B139" s="2">
        <v>31895</v>
      </c>
      <c r="E139" s="20">
        <f>SUMIF(B:B,F139,A:A)</f>
        <v>5</v>
      </c>
      <c r="F139" s="2">
        <v>68703</v>
      </c>
      <c r="G139" s="2">
        <f>IF(ISERROR(VLOOKUP($F139,'Pay scales'!$B$3:$AB$61,G$1,1)),0,VLOOKUP($F139,'Pay scales'!$B$3:$AB$61,G$1,1))</f>
        <v>64696</v>
      </c>
      <c r="H139" s="2">
        <f>IF(ISERROR(VLOOKUP($F139,'Pay scales'!$B$3:$AB$61,H$1,1)),0,VLOOKUP($F139,'Pay scales'!$B$3:$AB$61,H$1,1))</f>
        <v>64696</v>
      </c>
      <c r="I139" s="2">
        <f>IF(ISERROR(VLOOKUP($F139,'Pay scales'!$B$3:$AB$61,I$1,1)),0,VLOOKUP($F139,'Pay scales'!$B$3:$AB$61,I$1,1))</f>
        <v>63583</v>
      </c>
      <c r="J139" s="2">
        <f>IF(ISERROR(VLOOKUP($F139,'Pay scales'!$B$3:$AB$61,J$1,1)),0,VLOOKUP($F139,'Pay scales'!$B$3:$AB$61,J$1,1))</f>
        <v>61881</v>
      </c>
      <c r="K139" s="2">
        <f>IF(ISERROR(VLOOKUP($F139,'Pay scales'!$B$3:$AB$61,K$1,1)),0,VLOOKUP($F139,'Pay scales'!$B$3:$AB$61,K$1,1))</f>
        <v>60668</v>
      </c>
      <c r="L139" s="2">
        <f>IF(ISERROR(VLOOKUP($F139,'Pay scales'!$B$3:$AB$61,L$1,1)),0,VLOOKUP($F139,'Pay scales'!$B$3:$AB$61,L$1,1))</f>
        <v>59478</v>
      </c>
      <c r="M139" s="2">
        <f>IF(ISERROR(VLOOKUP($F139,'Pay scales'!$B$3:$AB$61,M$1,1)),0,VLOOKUP($F139,'Pay scales'!$B$3:$AB$61,M$1,1))</f>
        <v>58889</v>
      </c>
      <c r="N139" s="2">
        <f>IF(ISERROR(VLOOKUP($F139,'Pay scales'!$B$3:$AB$61,N$1,1)),0,VLOOKUP($F139,'Pay scales'!$B$3:$AB$61,N$1,1))</f>
        <v>58306</v>
      </c>
      <c r="P139" s="20">
        <f t="shared" si="4"/>
        <v>5</v>
      </c>
      <c r="Q139" s="47">
        <f t="shared" si="5"/>
        <v>3.4336325322892954E-4</v>
      </c>
      <c r="R139" s="48">
        <f>$Q139*G139</f>
        <v>22.214229030898824</v>
      </c>
      <c r="S139" s="48">
        <f>$Q139*H139</f>
        <v>22.214229030898824</v>
      </c>
      <c r="T139" s="48">
        <f>$Q139*I139</f>
        <v>21.832065730055028</v>
      </c>
      <c r="U139" s="48">
        <f>$Q139*J139</f>
        <v>21.247661473059388</v>
      </c>
      <c r="V139" s="48">
        <f>$Q139*K139</f>
        <v>20.831161846892698</v>
      </c>
      <c r="W139" s="48">
        <f>$Q139*L139</f>
        <v>20.42255957555027</v>
      </c>
      <c r="X139" s="48">
        <f>$Q139*M139</f>
        <v>20.22031861939843</v>
      </c>
      <c r="Y139" s="48">
        <f>$Q139*N139</f>
        <v>20.020137842765966</v>
      </c>
    </row>
    <row r="140" spans="1:25" x14ac:dyDescent="0.25">
      <c r="A140" s="50">
        <v>14.11487</v>
      </c>
      <c r="B140" s="51">
        <v>31895</v>
      </c>
      <c r="C140" s="53" t="s">
        <v>268</v>
      </c>
      <c r="D140" s="53"/>
      <c r="E140" s="52">
        <f>SUM(E4:E139)</f>
        <v>15003.057800000004</v>
      </c>
      <c r="N140" s="53" t="s">
        <v>271</v>
      </c>
      <c r="O140" s="53"/>
      <c r="P140" s="52">
        <f>SUM(P4:P139)</f>
        <v>14561.837800000005</v>
      </c>
      <c r="Q140" s="58" t="s">
        <v>266</v>
      </c>
      <c r="R140" s="57">
        <f>SUM(R4:R139)</f>
        <v>23430.070782736617</v>
      </c>
      <c r="S140" s="57">
        <f t="shared" ref="S140:Y140" si="6">SUM(S4:S139)</f>
        <v>23430.070782736617</v>
      </c>
      <c r="T140" s="57">
        <f t="shared" si="6"/>
        <v>23025.23737463549</v>
      </c>
      <c r="U140" s="57">
        <f t="shared" si="6"/>
        <v>22408.946689759858</v>
      </c>
      <c r="V140" s="57">
        <f t="shared" si="6"/>
        <v>21666.48695115597</v>
      </c>
      <c r="W140" s="57">
        <f t="shared" si="6"/>
        <v>20983.245984477322</v>
      </c>
      <c r="X140" s="57">
        <f t="shared" si="6"/>
        <v>20736.140572347253</v>
      </c>
      <c r="Y140" s="57">
        <f t="shared" si="6"/>
        <v>20495.303530275552</v>
      </c>
    </row>
    <row r="141" spans="1:25" x14ac:dyDescent="0.25">
      <c r="A141" s="20">
        <v>48.24</v>
      </c>
      <c r="B141" s="2">
        <v>32234</v>
      </c>
      <c r="R141" s="47"/>
      <c r="S141" s="47"/>
      <c r="T141" s="47"/>
      <c r="U141" s="47"/>
      <c r="V141" s="47"/>
      <c r="W141" s="47"/>
      <c r="X141" s="47"/>
    </row>
    <row r="142" spans="1:25" x14ac:dyDescent="0.25">
      <c r="A142" s="20">
        <v>3</v>
      </c>
      <c r="B142" s="2">
        <v>32798</v>
      </c>
    </row>
    <row r="143" spans="1:25" x14ac:dyDescent="0.25">
      <c r="A143" s="20">
        <v>15</v>
      </c>
      <c r="B143" s="2">
        <v>32798</v>
      </c>
    </row>
    <row r="144" spans="1:25" x14ac:dyDescent="0.25">
      <c r="A144" s="50">
        <v>27.791889999999999</v>
      </c>
      <c r="B144" s="51">
        <v>32798</v>
      </c>
    </row>
    <row r="145" spans="1:2" x14ac:dyDescent="0.25">
      <c r="A145" s="20">
        <v>7</v>
      </c>
      <c r="B145" s="2">
        <v>32868</v>
      </c>
    </row>
    <row r="146" spans="1:2" x14ac:dyDescent="0.25">
      <c r="A146" s="20">
        <v>14</v>
      </c>
      <c r="B146" s="2">
        <v>33459</v>
      </c>
    </row>
    <row r="147" spans="1:2" x14ac:dyDescent="0.25">
      <c r="A147" s="20">
        <v>0.92</v>
      </c>
      <c r="B147" s="2">
        <v>33486</v>
      </c>
    </row>
    <row r="148" spans="1:2" x14ac:dyDescent="0.25">
      <c r="A148" s="20">
        <v>3</v>
      </c>
      <c r="B148" s="2">
        <v>33486</v>
      </c>
    </row>
    <row r="149" spans="1:2" x14ac:dyDescent="0.25">
      <c r="A149" s="20">
        <v>62</v>
      </c>
      <c r="B149" s="2">
        <v>33486</v>
      </c>
    </row>
    <row r="150" spans="1:2" x14ac:dyDescent="0.25">
      <c r="A150" s="50">
        <v>29.09459</v>
      </c>
      <c r="B150" s="51">
        <v>33486</v>
      </c>
    </row>
    <row r="151" spans="1:2" x14ac:dyDescent="0.25">
      <c r="A151" s="20">
        <v>57</v>
      </c>
      <c r="B151" s="2">
        <v>34062</v>
      </c>
    </row>
    <row r="152" spans="1:2" x14ac:dyDescent="0.25">
      <c r="A152" s="20">
        <v>2.68</v>
      </c>
      <c r="B152" s="2">
        <v>34373</v>
      </c>
    </row>
    <row r="153" spans="1:2" x14ac:dyDescent="0.25">
      <c r="A153" s="20">
        <v>20</v>
      </c>
      <c r="B153" s="2">
        <v>34373</v>
      </c>
    </row>
    <row r="154" spans="1:2" x14ac:dyDescent="0.25">
      <c r="A154" s="50">
        <v>144.85330000000002</v>
      </c>
      <c r="B154" s="51">
        <v>34373</v>
      </c>
    </row>
    <row r="155" spans="1:2" x14ac:dyDescent="0.25">
      <c r="A155" s="20">
        <v>1</v>
      </c>
      <c r="B155" s="2">
        <v>35298</v>
      </c>
    </row>
    <row r="156" spans="1:2" x14ac:dyDescent="0.25">
      <c r="A156" s="20">
        <v>3</v>
      </c>
      <c r="B156" s="2">
        <v>35336</v>
      </c>
    </row>
    <row r="157" spans="1:2" x14ac:dyDescent="0.25">
      <c r="A157" s="20">
        <v>1</v>
      </c>
      <c r="B157" s="2">
        <v>35336</v>
      </c>
    </row>
    <row r="158" spans="1:2" x14ac:dyDescent="0.25">
      <c r="A158" s="50">
        <v>14.27919</v>
      </c>
      <c r="B158" s="51">
        <v>35336</v>
      </c>
    </row>
    <row r="159" spans="1:2" x14ac:dyDescent="0.25">
      <c r="A159" s="20">
        <v>5</v>
      </c>
      <c r="B159" s="2">
        <v>35682</v>
      </c>
    </row>
    <row r="160" spans="1:2" x14ac:dyDescent="0.25">
      <c r="A160" s="20">
        <v>0.74</v>
      </c>
      <c r="B160" s="2">
        <v>36371</v>
      </c>
    </row>
    <row r="161" spans="1:2" x14ac:dyDescent="0.25">
      <c r="A161" s="20">
        <v>2</v>
      </c>
      <c r="B161" s="2">
        <v>36371</v>
      </c>
    </row>
    <row r="162" spans="1:2" x14ac:dyDescent="0.25">
      <c r="A162" s="50">
        <v>11.32433</v>
      </c>
      <c r="B162" s="51">
        <v>36371</v>
      </c>
    </row>
    <row r="163" spans="1:2" x14ac:dyDescent="0.25">
      <c r="A163" s="20">
        <v>52</v>
      </c>
      <c r="B163" s="2">
        <v>36579</v>
      </c>
    </row>
    <row r="164" spans="1:2" x14ac:dyDescent="0.25">
      <c r="A164" s="20">
        <v>2.2000000000000002</v>
      </c>
      <c r="B164" s="2">
        <v>36922</v>
      </c>
    </row>
    <row r="165" spans="1:2" x14ac:dyDescent="0.25">
      <c r="A165" s="20">
        <v>5</v>
      </c>
      <c r="B165" s="2">
        <v>37260</v>
      </c>
    </row>
    <row r="166" spans="1:2" x14ac:dyDescent="0.25">
      <c r="A166" s="20">
        <v>0.67</v>
      </c>
      <c r="B166" s="2">
        <v>37568</v>
      </c>
    </row>
    <row r="167" spans="1:2" x14ac:dyDescent="0.25">
      <c r="A167" s="20">
        <v>2</v>
      </c>
      <c r="B167" s="2">
        <v>37568</v>
      </c>
    </row>
    <row r="168" spans="1:2" x14ac:dyDescent="0.25">
      <c r="A168" s="20">
        <v>1</v>
      </c>
      <c r="B168" s="2">
        <v>37568</v>
      </c>
    </row>
    <row r="169" spans="1:2" x14ac:dyDescent="0.25">
      <c r="A169" s="50">
        <v>6</v>
      </c>
      <c r="B169" s="51">
        <v>37568</v>
      </c>
    </row>
    <row r="170" spans="1:2" x14ac:dyDescent="0.25">
      <c r="A170" s="20">
        <v>22</v>
      </c>
      <c r="B170" s="2">
        <v>38148</v>
      </c>
    </row>
    <row r="171" spans="1:2" x14ac:dyDescent="0.25">
      <c r="A171" s="20">
        <v>1</v>
      </c>
      <c r="B171" s="2">
        <v>38553</v>
      </c>
    </row>
    <row r="172" spans="1:2" x14ac:dyDescent="0.25">
      <c r="A172" s="20">
        <v>1</v>
      </c>
      <c r="B172" s="2">
        <v>38553</v>
      </c>
    </row>
    <row r="173" spans="1:2" x14ac:dyDescent="0.25">
      <c r="A173" s="50">
        <v>9.3135099999999991</v>
      </c>
      <c r="B173" s="51">
        <v>38553</v>
      </c>
    </row>
    <row r="174" spans="1:2" x14ac:dyDescent="0.25">
      <c r="A174" s="20">
        <v>3</v>
      </c>
      <c r="B174" s="2">
        <v>39117</v>
      </c>
    </row>
    <row r="175" spans="1:2" x14ac:dyDescent="0.25">
      <c r="A175" s="20">
        <v>1</v>
      </c>
      <c r="B175" s="2">
        <v>39571</v>
      </c>
    </row>
    <row r="176" spans="1:2" x14ac:dyDescent="0.25">
      <c r="A176" s="20">
        <v>2</v>
      </c>
      <c r="B176" s="2">
        <v>39571</v>
      </c>
    </row>
    <row r="177" spans="1:2" x14ac:dyDescent="0.25">
      <c r="A177" s="50">
        <v>35.1892</v>
      </c>
      <c r="B177" s="51">
        <v>39571</v>
      </c>
    </row>
    <row r="178" spans="1:2" x14ac:dyDescent="0.25">
      <c r="A178" s="20">
        <v>12</v>
      </c>
      <c r="B178" s="2">
        <v>40155</v>
      </c>
    </row>
    <row r="179" spans="1:2" x14ac:dyDescent="0.25">
      <c r="A179" s="20">
        <v>9</v>
      </c>
      <c r="B179" s="2">
        <v>40578</v>
      </c>
    </row>
    <row r="180" spans="1:2" x14ac:dyDescent="0.25">
      <c r="A180" s="20">
        <v>3</v>
      </c>
      <c r="B180" s="2">
        <v>40578</v>
      </c>
    </row>
    <row r="181" spans="1:2" x14ac:dyDescent="0.25">
      <c r="A181" s="20">
        <v>1</v>
      </c>
      <c r="B181" s="2">
        <v>40578</v>
      </c>
    </row>
    <row r="182" spans="1:2" x14ac:dyDescent="0.25">
      <c r="A182" s="50">
        <v>2.9324299999999996</v>
      </c>
      <c r="B182" s="51">
        <v>40578</v>
      </c>
    </row>
    <row r="183" spans="1:2" x14ac:dyDescent="0.25">
      <c r="A183" s="20">
        <v>1</v>
      </c>
      <c r="B183" s="2">
        <v>41346</v>
      </c>
    </row>
    <row r="184" spans="1:2" x14ac:dyDescent="0.25">
      <c r="A184" s="20">
        <v>0</v>
      </c>
      <c r="B184" s="2">
        <v>41591</v>
      </c>
    </row>
    <row r="185" spans="1:2" x14ac:dyDescent="0.25">
      <c r="A185" s="50">
        <v>4</v>
      </c>
      <c r="B185" s="51">
        <v>41591</v>
      </c>
    </row>
    <row r="186" spans="1:2" x14ac:dyDescent="0.25">
      <c r="A186" s="20">
        <v>2</v>
      </c>
      <c r="B186" s="2">
        <v>42336</v>
      </c>
    </row>
    <row r="187" spans="1:2" x14ac:dyDescent="0.25">
      <c r="A187" s="20">
        <v>0</v>
      </c>
      <c r="B187" s="2">
        <v>42614</v>
      </c>
    </row>
    <row r="188" spans="1:2" x14ac:dyDescent="0.25">
      <c r="A188" s="20">
        <v>5</v>
      </c>
      <c r="B188" s="2">
        <v>42614</v>
      </c>
    </row>
    <row r="189" spans="1:2" x14ac:dyDescent="0.25">
      <c r="A189" s="50">
        <v>0.91891999999999996</v>
      </c>
      <c r="B189" s="51">
        <v>42614</v>
      </c>
    </row>
    <row r="190" spans="1:2" x14ac:dyDescent="0.25">
      <c r="A190" s="20">
        <v>15</v>
      </c>
      <c r="B190" s="2">
        <v>43356</v>
      </c>
    </row>
    <row r="191" spans="1:2" x14ac:dyDescent="0.25">
      <c r="A191" s="20">
        <v>0</v>
      </c>
      <c r="B191" s="2">
        <v>43570</v>
      </c>
    </row>
    <row r="192" spans="1:2" x14ac:dyDescent="0.25">
      <c r="A192" s="50">
        <v>4</v>
      </c>
      <c r="B192" s="51">
        <v>43570</v>
      </c>
    </row>
    <row r="193" spans="1:2" x14ac:dyDescent="0.25">
      <c r="A193" s="20">
        <v>2</v>
      </c>
      <c r="B193" s="2">
        <v>44364</v>
      </c>
    </row>
    <row r="194" spans="1:2" x14ac:dyDescent="0.25">
      <c r="A194" s="20">
        <v>0</v>
      </c>
      <c r="B194" s="2">
        <v>44624</v>
      </c>
    </row>
    <row r="195" spans="1:2" x14ac:dyDescent="0.25">
      <c r="A195" s="50">
        <v>13.33784</v>
      </c>
      <c r="B195" s="51">
        <v>44624</v>
      </c>
    </row>
    <row r="196" spans="1:2" x14ac:dyDescent="0.25">
      <c r="A196" s="20">
        <v>1</v>
      </c>
      <c r="B196" s="2">
        <v>45648</v>
      </c>
    </row>
    <row r="197" spans="1:2" x14ac:dyDescent="0.25">
      <c r="A197" s="50">
        <v>2</v>
      </c>
      <c r="B197" s="51">
        <v>45648</v>
      </c>
    </row>
    <row r="198" spans="1:2" x14ac:dyDescent="0.25">
      <c r="A198" s="20">
        <v>8</v>
      </c>
      <c r="B198" s="2">
        <v>46392</v>
      </c>
    </row>
    <row r="199" spans="1:2" x14ac:dyDescent="0.25">
      <c r="A199" s="20">
        <v>5</v>
      </c>
      <c r="B199" s="2">
        <v>46662</v>
      </c>
    </row>
    <row r="200" spans="1:2" x14ac:dyDescent="0.25">
      <c r="A200" s="50">
        <v>1</v>
      </c>
      <c r="B200" s="51">
        <v>46662</v>
      </c>
    </row>
    <row r="201" spans="1:2" x14ac:dyDescent="0.25">
      <c r="A201" s="20">
        <v>3</v>
      </c>
      <c r="B201" s="2">
        <v>47352</v>
      </c>
    </row>
    <row r="202" spans="1:2" x14ac:dyDescent="0.25">
      <c r="A202" s="20">
        <v>0</v>
      </c>
      <c r="B202" s="2">
        <v>47665</v>
      </c>
    </row>
    <row r="203" spans="1:2" x14ac:dyDescent="0.25">
      <c r="A203" s="50">
        <v>2</v>
      </c>
      <c r="B203" s="51">
        <v>47665</v>
      </c>
    </row>
    <row r="204" spans="1:2" x14ac:dyDescent="0.25">
      <c r="A204" s="50">
        <v>4</v>
      </c>
      <c r="B204" s="51">
        <v>48684</v>
      </c>
    </row>
    <row r="205" spans="1:2" x14ac:dyDescent="0.25">
      <c r="A205" s="20">
        <v>0</v>
      </c>
      <c r="B205" s="2">
        <v>48690</v>
      </c>
    </row>
    <row r="206" spans="1:2" x14ac:dyDescent="0.25">
      <c r="A206" s="20">
        <v>1</v>
      </c>
      <c r="B206" s="2">
        <v>49428</v>
      </c>
    </row>
    <row r="207" spans="1:2" x14ac:dyDescent="0.25">
      <c r="A207" s="20">
        <v>1</v>
      </c>
      <c r="B207" s="2">
        <v>49718</v>
      </c>
    </row>
    <row r="208" spans="1:2" x14ac:dyDescent="0.25">
      <c r="A208" s="50">
        <v>3.7162199999999999</v>
      </c>
      <c r="B208" s="51">
        <v>49738</v>
      </c>
    </row>
    <row r="209" spans="1:2" x14ac:dyDescent="0.25">
      <c r="A209" s="20">
        <v>0.41</v>
      </c>
      <c r="B209" s="2">
        <v>49840</v>
      </c>
    </row>
    <row r="210" spans="1:2" x14ac:dyDescent="0.25">
      <c r="A210" s="20">
        <v>2</v>
      </c>
      <c r="B210" s="2">
        <v>50451</v>
      </c>
    </row>
    <row r="211" spans="1:2" x14ac:dyDescent="0.25">
      <c r="A211" s="50">
        <v>2</v>
      </c>
      <c r="B211" s="51">
        <v>50739</v>
      </c>
    </row>
    <row r="212" spans="1:2" x14ac:dyDescent="0.25">
      <c r="A212" s="20">
        <v>0</v>
      </c>
      <c r="B212" s="2">
        <v>50747</v>
      </c>
    </row>
    <row r="213" spans="1:2" x14ac:dyDescent="0.25">
      <c r="A213" s="20">
        <v>11</v>
      </c>
      <c r="B213" s="2">
        <v>51444</v>
      </c>
    </row>
    <row r="214" spans="1:2" x14ac:dyDescent="0.25">
      <c r="A214" s="20">
        <v>1</v>
      </c>
      <c r="B214" s="2">
        <v>51675</v>
      </c>
    </row>
    <row r="215" spans="1:2" x14ac:dyDescent="0.25">
      <c r="A215" s="50">
        <v>3.8378399999999999</v>
      </c>
      <c r="B215" s="51">
        <v>51772</v>
      </c>
    </row>
    <row r="216" spans="1:2" x14ac:dyDescent="0.25">
      <c r="A216" s="20">
        <v>2</v>
      </c>
      <c r="B216" s="2">
        <v>52677</v>
      </c>
    </row>
    <row r="217" spans="1:2" x14ac:dyDescent="0.25">
      <c r="A217" s="50">
        <v>11.59595</v>
      </c>
      <c r="B217" s="51">
        <v>52811</v>
      </c>
    </row>
    <row r="218" spans="1:2" x14ac:dyDescent="0.25">
      <c r="A218" s="20">
        <v>0</v>
      </c>
      <c r="B218" s="2">
        <v>53671</v>
      </c>
    </row>
    <row r="219" spans="1:2" x14ac:dyDescent="0.25">
      <c r="A219" s="20">
        <v>0</v>
      </c>
      <c r="B219" s="2">
        <v>54678</v>
      </c>
    </row>
    <row r="220" spans="1:2" x14ac:dyDescent="0.25">
      <c r="A220" s="20">
        <v>0</v>
      </c>
      <c r="B220" s="2">
        <v>55678</v>
      </c>
    </row>
    <row r="221" spans="1:2" x14ac:dyDescent="0.25">
      <c r="A221" s="20">
        <v>4</v>
      </c>
      <c r="B221" s="2">
        <v>56640</v>
      </c>
    </row>
    <row r="222" spans="1:2" x14ac:dyDescent="0.25">
      <c r="A222" s="20">
        <v>0</v>
      </c>
      <c r="B222" s="2">
        <v>56685</v>
      </c>
    </row>
    <row r="223" spans="1:2" x14ac:dyDescent="0.25">
      <c r="A223" s="20">
        <v>1</v>
      </c>
      <c r="B223" s="2">
        <v>57709</v>
      </c>
    </row>
    <row r="224" spans="1:2" x14ac:dyDescent="0.25">
      <c r="A224" s="20">
        <v>1</v>
      </c>
      <c r="B224" s="2">
        <v>58725</v>
      </c>
    </row>
    <row r="225" spans="1:2" x14ac:dyDescent="0.25">
      <c r="A225" s="20">
        <v>0</v>
      </c>
      <c r="B225" s="2">
        <v>59754</v>
      </c>
    </row>
    <row r="226" spans="1:2" x14ac:dyDescent="0.25">
      <c r="A226" s="50">
        <v>1</v>
      </c>
      <c r="B226" s="51">
        <v>61330</v>
      </c>
    </row>
    <row r="227" spans="1:2" x14ac:dyDescent="0.25">
      <c r="A227" s="20">
        <v>1</v>
      </c>
      <c r="B227" s="2">
        <v>62127</v>
      </c>
    </row>
    <row r="228" spans="1:2" x14ac:dyDescent="0.25">
      <c r="A228" s="20">
        <v>3</v>
      </c>
      <c r="B228" s="2">
        <v>63234</v>
      </c>
    </row>
    <row r="229" spans="1:2" x14ac:dyDescent="0.25">
      <c r="A229" s="20">
        <v>2</v>
      </c>
      <c r="B229" s="2">
        <v>67599</v>
      </c>
    </row>
    <row r="230" spans="1:2" x14ac:dyDescent="0.25">
      <c r="A230" s="20">
        <v>5</v>
      </c>
      <c r="B230" s="2">
        <v>68703</v>
      </c>
    </row>
  </sheetData>
  <mergeCells count="10">
    <mergeCell ref="E1:F1"/>
    <mergeCell ref="A2:B2"/>
    <mergeCell ref="N140:O140"/>
    <mergeCell ref="R2:Y2"/>
    <mergeCell ref="C140:D140"/>
    <mergeCell ref="E2:E3"/>
    <mergeCell ref="F2:F3"/>
    <mergeCell ref="P2:P3"/>
    <mergeCell ref="Q2:Q3"/>
    <mergeCell ref="G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FF22-5EBF-410B-B776-A98E8F7DCF4E}">
  <dimension ref="A1:R61"/>
  <sheetViews>
    <sheetView workbookViewId="0">
      <pane xSplit="1" ySplit="2" topLeftCell="B26" activePane="bottomRight" state="frozen"/>
      <selection pane="topRight" activeCell="B1" sqref="B1"/>
      <selection pane="bottomLeft" activeCell="A2" sqref="A2"/>
      <selection pane="bottomRight" activeCell="I46" sqref="I46:I61"/>
    </sheetView>
  </sheetViews>
  <sheetFormatPr defaultColWidth="10.5703125" defaultRowHeight="15" x14ac:dyDescent="0.25"/>
  <sheetData>
    <row r="1" spans="1:18" x14ac:dyDescent="0.25">
      <c r="A1" s="59" t="s">
        <v>1</v>
      </c>
      <c r="B1" s="53" t="s">
        <v>257</v>
      </c>
      <c r="C1" s="53"/>
      <c r="D1" s="53"/>
      <c r="E1" s="53"/>
      <c r="F1" s="53"/>
      <c r="G1" s="53"/>
      <c r="H1" s="53"/>
      <c r="I1" s="53"/>
      <c r="J1" s="13"/>
      <c r="K1" s="59" t="s">
        <v>1</v>
      </c>
      <c r="L1" s="53" t="s">
        <v>272</v>
      </c>
      <c r="M1" s="53"/>
      <c r="N1" s="53"/>
      <c r="O1" s="53"/>
      <c r="P1" s="53"/>
      <c r="Q1" s="53"/>
      <c r="R1" s="53"/>
    </row>
    <row r="2" spans="1:18" s="3" customFormat="1" x14ac:dyDescent="0.25">
      <c r="A2" s="59"/>
      <c r="B2" s="55">
        <v>44652</v>
      </c>
      <c r="C2" s="55">
        <v>44287</v>
      </c>
      <c r="D2" s="55">
        <v>43922</v>
      </c>
      <c r="E2" s="55">
        <v>43556</v>
      </c>
      <c r="F2" s="55">
        <v>43191</v>
      </c>
      <c r="G2" s="55">
        <v>42826</v>
      </c>
      <c r="H2" s="55">
        <v>42461</v>
      </c>
      <c r="I2" s="55">
        <v>42095</v>
      </c>
      <c r="J2" s="55"/>
      <c r="K2" s="59"/>
      <c r="L2" s="55">
        <v>44652</v>
      </c>
      <c r="M2" s="55">
        <v>44287</v>
      </c>
      <c r="N2" s="55">
        <v>43922</v>
      </c>
      <c r="O2" s="55">
        <v>43556</v>
      </c>
      <c r="P2" s="55">
        <v>43191</v>
      </c>
      <c r="Q2" s="55">
        <v>42826</v>
      </c>
      <c r="R2" s="55">
        <v>42461</v>
      </c>
    </row>
    <row r="3" spans="1:18" x14ac:dyDescent="0.25">
      <c r="A3">
        <v>1</v>
      </c>
      <c r="B3" s="2">
        <v>18333</v>
      </c>
      <c r="C3" s="2">
        <v>18333</v>
      </c>
      <c r="D3" s="2">
        <v>17842</v>
      </c>
      <c r="E3" s="2">
        <v>17364</v>
      </c>
      <c r="F3" s="2">
        <v>16495</v>
      </c>
      <c r="G3" s="2">
        <v>15115</v>
      </c>
      <c r="H3" s="2">
        <v>14615</v>
      </c>
      <c r="I3" s="2">
        <v>13715</v>
      </c>
      <c r="K3">
        <v>1</v>
      </c>
      <c r="L3" s="47">
        <f t="shared" ref="L3:L61" si="0">B3/C3-1</f>
        <v>0</v>
      </c>
      <c r="M3" s="47">
        <f t="shared" ref="M3:M61" si="1">C3/D3-1</f>
        <v>2.7519336397264782E-2</v>
      </c>
      <c r="N3" s="47">
        <f t="shared" ref="N3:N61" si="2">D3/E3-1</f>
        <v>2.7528219304307822E-2</v>
      </c>
      <c r="O3" s="47">
        <f t="shared" ref="O3:O61" si="3">E3/F3-1</f>
        <v>5.2682631100333444E-2</v>
      </c>
      <c r="P3" s="47">
        <f t="shared" ref="P3:P61" si="4">F3/G3-1</f>
        <v>9.1300033079722231E-2</v>
      </c>
      <c r="Q3" s="47">
        <f t="shared" ref="Q3:Q61" si="5">G3/H3-1</f>
        <v>3.4211426616489904E-2</v>
      </c>
      <c r="R3" s="47">
        <f>H3/I3-1</f>
        <v>6.5621582209259843E-2</v>
      </c>
    </row>
    <row r="4" spans="1:18" x14ac:dyDescent="0.25">
      <c r="A4">
        <v>2</v>
      </c>
      <c r="B4" s="2">
        <v>18516</v>
      </c>
      <c r="C4" s="2">
        <v>18516</v>
      </c>
      <c r="D4" s="2">
        <v>18198</v>
      </c>
      <c r="E4" s="2">
        <v>17711</v>
      </c>
      <c r="F4" s="2">
        <v>16755</v>
      </c>
      <c r="G4" s="2">
        <v>15375</v>
      </c>
      <c r="H4" s="2">
        <v>14975</v>
      </c>
      <c r="I4" s="2">
        <v>14075</v>
      </c>
      <c r="K4">
        <v>2</v>
      </c>
      <c r="L4" s="47">
        <f t="shared" si="0"/>
        <v>0</v>
      </c>
      <c r="M4" s="47">
        <f t="shared" si="1"/>
        <v>1.747444774151008E-2</v>
      </c>
      <c r="N4" s="47">
        <f t="shared" si="2"/>
        <v>2.749703574050022E-2</v>
      </c>
      <c r="O4" s="47">
        <f t="shared" si="3"/>
        <v>5.7057594747836449E-2</v>
      </c>
      <c r="P4" s="47">
        <f t="shared" si="4"/>
        <v>8.9756097560975689E-2</v>
      </c>
      <c r="Q4" s="47">
        <f t="shared" si="5"/>
        <v>2.6711185308847973E-2</v>
      </c>
      <c r="R4" s="47">
        <f t="shared" ref="R4:R61" si="6">H4/I4-1</f>
        <v>6.3943161634103074E-2</v>
      </c>
    </row>
    <row r="5" spans="1:18" x14ac:dyDescent="0.25">
      <c r="A5">
        <v>3</v>
      </c>
      <c r="B5" s="2">
        <v>18887</v>
      </c>
      <c r="C5" s="2">
        <v>18887</v>
      </c>
      <c r="D5" s="2">
        <v>18562</v>
      </c>
      <c r="E5" s="2">
        <v>18065</v>
      </c>
      <c r="F5" s="2">
        <v>17007</v>
      </c>
      <c r="G5" s="2">
        <v>15807</v>
      </c>
      <c r="H5" s="2">
        <v>15507</v>
      </c>
      <c r="I5" s="2">
        <v>15207</v>
      </c>
      <c r="K5">
        <v>3</v>
      </c>
      <c r="L5" s="47">
        <f t="shared" si="0"/>
        <v>0</v>
      </c>
      <c r="M5" s="47">
        <f t="shared" si="1"/>
        <v>1.7508889128326599E-2</v>
      </c>
      <c r="N5" s="47">
        <f t="shared" si="2"/>
        <v>2.7511763077774809E-2</v>
      </c>
      <c r="O5" s="47">
        <f t="shared" si="3"/>
        <v>6.2209678367730836E-2</v>
      </c>
      <c r="P5" s="47">
        <f t="shared" si="4"/>
        <v>7.5915733535775187E-2</v>
      </c>
      <c r="Q5" s="47">
        <f t="shared" si="5"/>
        <v>1.9346101760495227E-2</v>
      </c>
      <c r="R5" s="47">
        <f t="shared" si="6"/>
        <v>1.9727756954034392E-2</v>
      </c>
    </row>
    <row r="6" spans="1:18" x14ac:dyDescent="0.25">
      <c r="A6">
        <v>4</v>
      </c>
      <c r="B6" s="2">
        <v>19264</v>
      </c>
      <c r="C6" s="2">
        <v>19264</v>
      </c>
      <c r="D6" s="2">
        <v>18933</v>
      </c>
      <c r="E6" s="2">
        <v>18426</v>
      </c>
      <c r="F6" s="2">
        <v>17391</v>
      </c>
      <c r="G6" s="2">
        <v>16491</v>
      </c>
      <c r="H6" s="2">
        <v>16191</v>
      </c>
      <c r="I6" s="2">
        <v>15941</v>
      </c>
      <c r="K6">
        <v>4</v>
      </c>
      <c r="L6" s="47">
        <f t="shared" si="0"/>
        <v>0</v>
      </c>
      <c r="M6" s="47">
        <f t="shared" si="1"/>
        <v>1.7482702160249275E-2</v>
      </c>
      <c r="N6" s="47">
        <f t="shared" si="2"/>
        <v>2.7515467274503491E-2</v>
      </c>
      <c r="O6" s="47">
        <f t="shared" si="3"/>
        <v>5.9513541486976074E-2</v>
      </c>
      <c r="P6" s="47">
        <f t="shared" si="4"/>
        <v>5.4575222848826543E-2</v>
      </c>
      <c r="Q6" s="47">
        <f t="shared" si="5"/>
        <v>1.8528812303131303E-2</v>
      </c>
      <c r="R6" s="47">
        <f t="shared" si="6"/>
        <v>1.5682830437237394E-2</v>
      </c>
    </row>
    <row r="7" spans="1:18" x14ac:dyDescent="0.25">
      <c r="A7">
        <v>5</v>
      </c>
      <c r="B7" s="2">
        <v>19650</v>
      </c>
      <c r="C7" s="2">
        <v>19650</v>
      </c>
      <c r="D7" s="2">
        <v>19312</v>
      </c>
      <c r="E7" s="2">
        <v>18795</v>
      </c>
      <c r="F7" s="2">
        <v>17972</v>
      </c>
      <c r="G7" s="2">
        <v>17072</v>
      </c>
      <c r="H7" s="2">
        <v>16772</v>
      </c>
      <c r="I7" s="2">
        <v>16572</v>
      </c>
      <c r="K7">
        <v>5</v>
      </c>
      <c r="L7" s="47">
        <f t="shared" si="0"/>
        <v>0</v>
      </c>
      <c r="M7" s="47">
        <f t="shared" si="1"/>
        <v>1.7502071251035645E-2</v>
      </c>
      <c r="N7" s="47">
        <f t="shared" si="2"/>
        <v>2.7507315775472163E-2</v>
      </c>
      <c r="O7" s="47">
        <f t="shared" si="3"/>
        <v>4.5793456487869921E-2</v>
      </c>
      <c r="P7" s="47">
        <f t="shared" si="4"/>
        <v>5.271790065604498E-2</v>
      </c>
      <c r="Q7" s="47">
        <f t="shared" si="5"/>
        <v>1.7886954447889236E-2</v>
      </c>
      <c r="R7" s="47">
        <f t="shared" si="6"/>
        <v>1.2068549360366942E-2</v>
      </c>
    </row>
    <row r="8" spans="1:18" x14ac:dyDescent="0.25">
      <c r="A8">
        <v>6</v>
      </c>
      <c r="B8" s="2">
        <v>20043</v>
      </c>
      <c r="C8" s="2">
        <v>20043</v>
      </c>
      <c r="D8" s="2">
        <v>19698</v>
      </c>
      <c r="E8" s="2">
        <v>19171</v>
      </c>
      <c r="F8" s="2">
        <v>18672</v>
      </c>
      <c r="G8" s="2">
        <v>17772</v>
      </c>
      <c r="H8" s="2">
        <v>17547</v>
      </c>
      <c r="I8" s="2">
        <v>17372</v>
      </c>
      <c r="K8">
        <v>6</v>
      </c>
      <c r="L8" s="47">
        <f t="shared" si="0"/>
        <v>0</v>
      </c>
      <c r="M8" s="47">
        <f t="shared" si="1"/>
        <v>1.7514468473956768E-2</v>
      </c>
      <c r="N8" s="47">
        <f t="shared" si="2"/>
        <v>2.7489437170726605E-2</v>
      </c>
      <c r="O8" s="47">
        <f t="shared" si="3"/>
        <v>2.6724507283633292E-2</v>
      </c>
      <c r="P8" s="47">
        <f t="shared" si="4"/>
        <v>5.0641458474004031E-2</v>
      </c>
      <c r="Q8" s="47">
        <f t="shared" si="5"/>
        <v>1.2822704735852231E-2</v>
      </c>
      <c r="R8" s="47">
        <f t="shared" si="6"/>
        <v>1.0073681786783251E-2</v>
      </c>
    </row>
    <row r="9" spans="1:18" x14ac:dyDescent="0.25">
      <c r="A9">
        <v>7</v>
      </c>
      <c r="B9" s="2">
        <v>20444</v>
      </c>
      <c r="C9" s="2">
        <v>20444</v>
      </c>
      <c r="D9" s="2">
        <v>20092</v>
      </c>
      <c r="E9" s="2">
        <v>19554</v>
      </c>
      <c r="F9" s="2">
        <v>18870</v>
      </c>
      <c r="G9" s="2">
        <v>18070</v>
      </c>
      <c r="H9" s="2">
        <v>17891</v>
      </c>
      <c r="I9" s="2">
        <v>17714</v>
      </c>
      <c r="K9">
        <v>7</v>
      </c>
      <c r="L9" s="47">
        <f t="shared" si="0"/>
        <v>0</v>
      </c>
      <c r="M9" s="47">
        <f t="shared" si="1"/>
        <v>1.7519410710730599E-2</v>
      </c>
      <c r="N9" s="47">
        <f t="shared" si="2"/>
        <v>2.7513552214380788E-2</v>
      </c>
      <c r="O9" s="47">
        <f t="shared" si="3"/>
        <v>3.6248012718600897E-2</v>
      </c>
      <c r="P9" s="47">
        <f t="shared" si="4"/>
        <v>4.4272274488101893E-2</v>
      </c>
      <c r="Q9" s="47">
        <f t="shared" si="5"/>
        <v>1.0005030462243658E-2</v>
      </c>
      <c r="R9" s="47">
        <f t="shared" si="6"/>
        <v>9.9920966467201833E-3</v>
      </c>
    </row>
    <row r="10" spans="1:18" x14ac:dyDescent="0.25">
      <c r="A10">
        <v>8</v>
      </c>
      <c r="B10" s="2">
        <v>20852</v>
      </c>
      <c r="C10" s="2">
        <v>20852</v>
      </c>
      <c r="D10" s="2">
        <v>20493</v>
      </c>
      <c r="E10" s="2">
        <v>19945</v>
      </c>
      <c r="F10" s="2">
        <v>19446</v>
      </c>
      <c r="G10" s="2">
        <v>18746</v>
      </c>
      <c r="H10" s="2">
        <v>18560</v>
      </c>
      <c r="I10" s="2">
        <v>18376</v>
      </c>
      <c r="K10">
        <v>8</v>
      </c>
      <c r="L10" s="47">
        <f t="shared" si="0"/>
        <v>0</v>
      </c>
      <c r="M10" s="47">
        <f t="shared" si="1"/>
        <v>1.751817693846669E-2</v>
      </c>
      <c r="N10" s="47">
        <f t="shared" si="2"/>
        <v>2.7475557783905646E-2</v>
      </c>
      <c r="O10" s="47">
        <f t="shared" si="3"/>
        <v>2.5660804278514915E-2</v>
      </c>
      <c r="P10" s="47">
        <f t="shared" si="4"/>
        <v>3.7341299477221757E-2</v>
      </c>
      <c r="Q10" s="47">
        <f t="shared" si="5"/>
        <v>1.0021551724137989E-2</v>
      </c>
      <c r="R10" s="47">
        <f t="shared" si="6"/>
        <v>1.0013060513713645E-2</v>
      </c>
    </row>
    <row r="11" spans="1:18" x14ac:dyDescent="0.25">
      <c r="A11">
        <v>9</v>
      </c>
      <c r="B11" s="2">
        <v>21269</v>
      </c>
      <c r="C11" s="2">
        <v>21269</v>
      </c>
      <c r="D11" s="2">
        <v>20903</v>
      </c>
      <c r="E11" s="2">
        <v>20344</v>
      </c>
      <c r="F11" s="2">
        <v>19819</v>
      </c>
      <c r="G11" s="2">
        <v>19430</v>
      </c>
      <c r="H11" s="2">
        <v>19238</v>
      </c>
      <c r="I11" s="2">
        <v>19048</v>
      </c>
      <c r="K11">
        <v>9</v>
      </c>
      <c r="L11" s="47">
        <f t="shared" si="0"/>
        <v>0</v>
      </c>
      <c r="M11" s="47">
        <f t="shared" si="1"/>
        <v>1.7509448404535277E-2</v>
      </c>
      <c r="N11" s="47">
        <f t="shared" si="2"/>
        <v>2.7477388910735367E-2</v>
      </c>
      <c r="O11" s="47">
        <f t="shared" si="3"/>
        <v>2.6489732075281269E-2</v>
      </c>
      <c r="P11" s="47">
        <f t="shared" si="4"/>
        <v>2.0020586721564593E-2</v>
      </c>
      <c r="Q11" s="47">
        <f t="shared" si="5"/>
        <v>9.980247426967459E-3</v>
      </c>
      <c r="R11" s="47">
        <f t="shared" si="6"/>
        <v>9.9748005039899112E-3</v>
      </c>
    </row>
    <row r="12" spans="1:18" x14ac:dyDescent="0.25">
      <c r="A12">
        <v>10</v>
      </c>
      <c r="B12" s="2">
        <v>21695</v>
      </c>
      <c r="C12" s="2">
        <v>21695</v>
      </c>
      <c r="D12" s="2">
        <v>21322</v>
      </c>
      <c r="E12" s="2">
        <v>20751</v>
      </c>
      <c r="F12" s="2">
        <v>19819</v>
      </c>
      <c r="G12" s="2">
        <v>19430</v>
      </c>
      <c r="H12" s="2">
        <v>19238</v>
      </c>
      <c r="I12" s="2">
        <v>19048</v>
      </c>
      <c r="K12">
        <v>10</v>
      </c>
      <c r="L12" s="47">
        <f t="shared" si="0"/>
        <v>0</v>
      </c>
      <c r="M12" s="47">
        <f t="shared" si="1"/>
        <v>1.7493668511396665E-2</v>
      </c>
      <c r="N12" s="47">
        <f t="shared" si="2"/>
        <v>2.7516746180906937E-2</v>
      </c>
      <c r="O12" s="47">
        <f t="shared" si="3"/>
        <v>4.7025581512689874E-2</v>
      </c>
      <c r="P12" s="47">
        <f t="shared" si="4"/>
        <v>2.0020586721564593E-2</v>
      </c>
      <c r="Q12" s="47">
        <f t="shared" si="5"/>
        <v>9.980247426967459E-3</v>
      </c>
      <c r="R12" s="47">
        <f t="shared" si="6"/>
        <v>9.9748005039899112E-3</v>
      </c>
    </row>
    <row r="13" spans="1:18" x14ac:dyDescent="0.25">
      <c r="A13">
        <v>11</v>
      </c>
      <c r="B13" s="2">
        <v>22129</v>
      </c>
      <c r="C13" s="2">
        <v>22129</v>
      </c>
      <c r="D13" s="2">
        <v>21748</v>
      </c>
      <c r="E13" s="2">
        <v>21166</v>
      </c>
      <c r="F13" s="2">
        <v>20541</v>
      </c>
      <c r="G13" s="2">
        <v>20138</v>
      </c>
      <c r="H13" s="2">
        <v>19939</v>
      </c>
      <c r="I13" s="2">
        <v>19742</v>
      </c>
      <c r="K13">
        <v>11</v>
      </c>
      <c r="L13" s="47">
        <f t="shared" si="0"/>
        <v>0</v>
      </c>
      <c r="M13" s="47">
        <f t="shared" si="1"/>
        <v>1.7518852308258337E-2</v>
      </c>
      <c r="N13" s="47">
        <f t="shared" si="2"/>
        <v>2.7496929037134965E-2</v>
      </c>
      <c r="O13" s="47">
        <f t="shared" si="3"/>
        <v>3.0426950976096601E-2</v>
      </c>
      <c r="P13" s="47">
        <f t="shared" si="4"/>
        <v>2.0011917767404963E-2</v>
      </c>
      <c r="Q13" s="47">
        <f t="shared" si="5"/>
        <v>9.9804403430463484E-3</v>
      </c>
      <c r="R13" s="47">
        <f t="shared" si="6"/>
        <v>9.9787255597203472E-3</v>
      </c>
    </row>
    <row r="14" spans="1:18" x14ac:dyDescent="0.25">
      <c r="A14">
        <v>12</v>
      </c>
      <c r="B14" s="2">
        <v>22571</v>
      </c>
      <c r="C14" s="2">
        <v>22571</v>
      </c>
      <c r="D14" s="2">
        <v>22183</v>
      </c>
      <c r="E14" s="2">
        <v>21589</v>
      </c>
      <c r="F14" s="2">
        <v>21074</v>
      </c>
      <c r="G14" s="2">
        <v>20661</v>
      </c>
      <c r="H14" s="2">
        <v>20456</v>
      </c>
      <c r="I14" s="2">
        <v>20253</v>
      </c>
      <c r="K14">
        <v>12</v>
      </c>
      <c r="L14" s="47">
        <f t="shared" si="0"/>
        <v>0</v>
      </c>
      <c r="M14" s="47">
        <f t="shared" si="1"/>
        <v>1.7490871387999762E-2</v>
      </c>
      <c r="N14" s="47">
        <f t="shared" si="2"/>
        <v>2.7514011765250812E-2</v>
      </c>
      <c r="O14" s="47">
        <f t="shared" si="3"/>
        <v>2.4437695738825038E-2</v>
      </c>
      <c r="P14" s="47">
        <f t="shared" si="4"/>
        <v>1.9989351919074583E-2</v>
      </c>
      <c r="Q14" s="47">
        <f t="shared" si="5"/>
        <v>1.00215095815408E-2</v>
      </c>
      <c r="R14" s="47">
        <f t="shared" si="6"/>
        <v>1.0023206438552368E-2</v>
      </c>
    </row>
    <row r="15" spans="1:18" x14ac:dyDescent="0.25">
      <c r="A15">
        <v>13</v>
      </c>
      <c r="B15" s="2">
        <v>23023</v>
      </c>
      <c r="C15" s="2">
        <v>23023</v>
      </c>
      <c r="D15" s="2">
        <v>22627</v>
      </c>
      <c r="E15" s="2">
        <v>22021</v>
      </c>
      <c r="F15" s="2">
        <v>21074</v>
      </c>
      <c r="G15" s="2">
        <v>20661</v>
      </c>
      <c r="H15" s="2">
        <v>20456</v>
      </c>
      <c r="I15" s="2">
        <v>20253</v>
      </c>
      <c r="K15">
        <v>13</v>
      </c>
      <c r="L15" s="47">
        <f t="shared" si="0"/>
        <v>0</v>
      </c>
      <c r="M15" s="47">
        <f t="shared" si="1"/>
        <v>1.7501215362177858E-2</v>
      </c>
      <c r="N15" s="47">
        <f t="shared" si="2"/>
        <v>2.7519186231324655E-2</v>
      </c>
      <c r="O15" s="47">
        <f t="shared" si="3"/>
        <v>4.4936889057606511E-2</v>
      </c>
      <c r="P15" s="47">
        <f t="shared" si="4"/>
        <v>1.9989351919074583E-2</v>
      </c>
      <c r="Q15" s="47">
        <f t="shared" si="5"/>
        <v>1.00215095815408E-2</v>
      </c>
      <c r="R15" s="47">
        <f t="shared" si="6"/>
        <v>1.0023206438552368E-2</v>
      </c>
    </row>
    <row r="16" spans="1:18" x14ac:dyDescent="0.25">
      <c r="A16">
        <v>14</v>
      </c>
      <c r="B16" s="2">
        <v>23484</v>
      </c>
      <c r="C16" s="2">
        <v>23484</v>
      </c>
      <c r="D16" s="2">
        <v>23080</v>
      </c>
      <c r="E16" s="2">
        <v>22462</v>
      </c>
      <c r="F16" s="2">
        <v>21693</v>
      </c>
      <c r="G16" s="2">
        <v>21268</v>
      </c>
      <c r="H16" s="2">
        <v>21057</v>
      </c>
      <c r="I16" s="2">
        <v>20849</v>
      </c>
      <c r="K16">
        <v>14</v>
      </c>
      <c r="L16" s="47">
        <f t="shared" si="0"/>
        <v>0</v>
      </c>
      <c r="M16" s="47">
        <f t="shared" si="1"/>
        <v>1.7504332755632568E-2</v>
      </c>
      <c r="N16" s="47">
        <f t="shared" si="2"/>
        <v>2.7513133291781733E-2</v>
      </c>
      <c r="O16" s="47">
        <f t="shared" si="3"/>
        <v>3.5449223251740269E-2</v>
      </c>
      <c r="P16" s="47">
        <f t="shared" si="4"/>
        <v>1.9983073161557341E-2</v>
      </c>
      <c r="Q16" s="47">
        <f t="shared" si="5"/>
        <v>1.0020420762691717E-2</v>
      </c>
      <c r="R16" s="47">
        <f t="shared" si="6"/>
        <v>9.9764976737493072E-3</v>
      </c>
    </row>
    <row r="17" spans="1:18" x14ac:dyDescent="0.25">
      <c r="A17">
        <v>15</v>
      </c>
      <c r="B17" s="2">
        <v>23953</v>
      </c>
      <c r="C17" s="2">
        <v>23953</v>
      </c>
      <c r="D17" s="2">
        <v>23541</v>
      </c>
      <c r="E17" s="2">
        <v>22911</v>
      </c>
      <c r="F17" s="2">
        <v>22401</v>
      </c>
      <c r="G17" s="2">
        <v>21962</v>
      </c>
      <c r="H17" s="2">
        <v>21745</v>
      </c>
      <c r="I17" s="2">
        <v>21530</v>
      </c>
      <c r="K17">
        <v>15</v>
      </c>
      <c r="L17" s="47">
        <f t="shared" si="0"/>
        <v>0</v>
      </c>
      <c r="M17" s="47">
        <f t="shared" si="1"/>
        <v>1.7501380570069225E-2</v>
      </c>
      <c r="N17" s="47">
        <f t="shared" si="2"/>
        <v>2.7497708524289566E-2</v>
      </c>
      <c r="O17" s="47">
        <f t="shared" si="3"/>
        <v>2.27668407660373E-2</v>
      </c>
      <c r="P17" s="47">
        <f t="shared" si="4"/>
        <v>1.9989072033512523E-2</v>
      </c>
      <c r="Q17" s="47">
        <f t="shared" si="5"/>
        <v>9.9793055874912717E-3</v>
      </c>
      <c r="R17" s="47">
        <f t="shared" si="6"/>
        <v>9.9860659544821484E-3</v>
      </c>
    </row>
    <row r="18" spans="1:18" x14ac:dyDescent="0.25">
      <c r="A18">
        <v>16</v>
      </c>
      <c r="B18" s="2">
        <v>24432</v>
      </c>
      <c r="C18" s="2">
        <v>24432</v>
      </c>
      <c r="D18" s="2">
        <v>24012</v>
      </c>
      <c r="E18" s="2">
        <v>23369</v>
      </c>
      <c r="F18" s="2">
        <v>22401</v>
      </c>
      <c r="G18" s="2">
        <v>21962</v>
      </c>
      <c r="H18" s="2">
        <v>21745</v>
      </c>
      <c r="I18" s="2">
        <v>21530</v>
      </c>
      <c r="K18">
        <v>16</v>
      </c>
      <c r="L18" s="47">
        <f t="shared" si="0"/>
        <v>0</v>
      </c>
      <c r="M18" s="47">
        <f t="shared" si="1"/>
        <v>1.7491254372813625E-2</v>
      </c>
      <c r="N18" s="47">
        <f t="shared" si="2"/>
        <v>2.7515084085754538E-2</v>
      </c>
      <c r="O18" s="47">
        <f t="shared" si="3"/>
        <v>4.3212356591223688E-2</v>
      </c>
      <c r="P18" s="47">
        <f t="shared" si="4"/>
        <v>1.9989072033512523E-2</v>
      </c>
      <c r="Q18" s="47">
        <f t="shared" si="5"/>
        <v>9.9793055874912717E-3</v>
      </c>
      <c r="R18" s="47">
        <f t="shared" si="6"/>
        <v>9.9860659544821484E-3</v>
      </c>
    </row>
    <row r="19" spans="1:18" x14ac:dyDescent="0.25">
      <c r="A19">
        <v>17</v>
      </c>
      <c r="B19" s="2">
        <v>24920</v>
      </c>
      <c r="C19" s="2">
        <v>24920</v>
      </c>
      <c r="D19" s="2">
        <v>24491</v>
      </c>
      <c r="E19" s="2">
        <v>23836</v>
      </c>
      <c r="F19" s="2">
        <v>23111</v>
      </c>
      <c r="G19" s="2">
        <v>22658</v>
      </c>
      <c r="H19" s="2">
        <v>22434</v>
      </c>
      <c r="I19" s="2">
        <v>22212</v>
      </c>
      <c r="K19">
        <v>17</v>
      </c>
      <c r="L19" s="47">
        <f t="shared" si="0"/>
        <v>0</v>
      </c>
      <c r="M19" s="47">
        <f t="shared" si="1"/>
        <v>1.7516638765260772E-2</v>
      </c>
      <c r="N19" s="47">
        <f t="shared" si="2"/>
        <v>2.7479442859540182E-2</v>
      </c>
      <c r="O19" s="47">
        <f t="shared" si="3"/>
        <v>3.1370343126649658E-2</v>
      </c>
      <c r="P19" s="47">
        <f t="shared" si="4"/>
        <v>1.9992938476476318E-2</v>
      </c>
      <c r="Q19" s="47">
        <f t="shared" si="5"/>
        <v>9.9848444325576491E-3</v>
      </c>
      <c r="R19" s="47">
        <f t="shared" si="6"/>
        <v>9.9945975148567623E-3</v>
      </c>
    </row>
    <row r="20" spans="1:18" x14ac:dyDescent="0.25">
      <c r="A20">
        <v>18</v>
      </c>
      <c r="B20" s="2">
        <v>25419</v>
      </c>
      <c r="C20" s="2">
        <v>25419</v>
      </c>
      <c r="D20" s="2">
        <v>24982</v>
      </c>
      <c r="E20" s="2">
        <v>24313</v>
      </c>
      <c r="F20" s="2">
        <v>23111</v>
      </c>
      <c r="G20" s="2">
        <v>22658</v>
      </c>
      <c r="H20" s="2">
        <v>22434</v>
      </c>
      <c r="I20" s="2">
        <v>22212</v>
      </c>
      <c r="K20">
        <v>18</v>
      </c>
      <c r="L20" s="47">
        <f t="shared" si="0"/>
        <v>0</v>
      </c>
      <c r="M20" s="47">
        <f t="shared" si="1"/>
        <v>1.7492594668160999E-2</v>
      </c>
      <c r="N20" s="47">
        <f t="shared" si="2"/>
        <v>2.7516143626866274E-2</v>
      </c>
      <c r="O20" s="47">
        <f t="shared" si="3"/>
        <v>5.2009865432045332E-2</v>
      </c>
      <c r="P20" s="47">
        <f t="shared" si="4"/>
        <v>1.9992938476476318E-2</v>
      </c>
      <c r="Q20" s="47">
        <f t="shared" si="5"/>
        <v>9.9848444325576491E-3</v>
      </c>
      <c r="R20" s="47">
        <f t="shared" si="6"/>
        <v>9.9945975148567623E-3</v>
      </c>
    </row>
    <row r="21" spans="1:18" x14ac:dyDescent="0.25">
      <c r="A21">
        <v>19</v>
      </c>
      <c r="B21" s="2">
        <v>25927</v>
      </c>
      <c r="C21" s="2">
        <v>25927</v>
      </c>
      <c r="D21" s="2">
        <v>25481</v>
      </c>
      <c r="E21" s="2">
        <v>24799</v>
      </c>
      <c r="F21" s="2">
        <v>23866</v>
      </c>
      <c r="G21" s="2">
        <v>23398</v>
      </c>
      <c r="H21" s="2">
        <v>23166</v>
      </c>
      <c r="I21" s="2">
        <v>22937</v>
      </c>
      <c r="K21">
        <v>19</v>
      </c>
      <c r="L21" s="47">
        <f t="shared" si="0"/>
        <v>0</v>
      </c>
      <c r="M21" s="47">
        <f t="shared" si="1"/>
        <v>1.7503237706526509E-2</v>
      </c>
      <c r="N21" s="47">
        <f t="shared" si="2"/>
        <v>2.7501108915682027E-2</v>
      </c>
      <c r="O21" s="47">
        <f t="shared" si="3"/>
        <v>3.9093270761753063E-2</v>
      </c>
      <c r="P21" s="47">
        <f t="shared" si="4"/>
        <v>2.0001709547824653E-2</v>
      </c>
      <c r="Q21" s="47">
        <f t="shared" si="5"/>
        <v>1.0014676681343371E-2</v>
      </c>
      <c r="R21" s="47">
        <f t="shared" si="6"/>
        <v>9.9838688581768142E-3</v>
      </c>
    </row>
    <row r="22" spans="1:18" x14ac:dyDescent="0.25">
      <c r="A22">
        <v>20</v>
      </c>
      <c r="B22" s="2">
        <v>26446</v>
      </c>
      <c r="C22" s="2">
        <v>26446</v>
      </c>
      <c r="D22" s="2">
        <v>25991</v>
      </c>
      <c r="E22" s="2">
        <v>25295</v>
      </c>
      <c r="F22" s="2">
        <v>24657</v>
      </c>
      <c r="G22" s="2">
        <v>24174</v>
      </c>
      <c r="H22" s="2">
        <v>23935</v>
      </c>
      <c r="I22" s="2">
        <v>23698</v>
      </c>
      <c r="K22">
        <v>20</v>
      </c>
      <c r="L22" s="47">
        <f t="shared" si="0"/>
        <v>0</v>
      </c>
      <c r="M22" s="47">
        <f t="shared" si="1"/>
        <v>1.7506059789927253E-2</v>
      </c>
      <c r="N22" s="47">
        <f t="shared" si="2"/>
        <v>2.7515319233049951E-2</v>
      </c>
      <c r="O22" s="47">
        <f t="shared" si="3"/>
        <v>2.5875005069554202E-2</v>
      </c>
      <c r="P22" s="47">
        <f t="shared" si="4"/>
        <v>1.9980143956316754E-2</v>
      </c>
      <c r="Q22" s="47">
        <f t="shared" si="5"/>
        <v>9.9853770628786087E-3</v>
      </c>
      <c r="R22" s="47">
        <f t="shared" si="6"/>
        <v>1.00008439530761E-2</v>
      </c>
    </row>
    <row r="23" spans="1:18" x14ac:dyDescent="0.25">
      <c r="A23">
        <v>21</v>
      </c>
      <c r="B23" s="2">
        <v>26975</v>
      </c>
      <c r="C23" s="2">
        <v>26975</v>
      </c>
      <c r="D23" s="2">
        <v>26511</v>
      </c>
      <c r="E23" s="2">
        <v>25801</v>
      </c>
      <c r="F23" s="2">
        <v>24657</v>
      </c>
      <c r="G23" s="2">
        <v>24174</v>
      </c>
      <c r="H23" s="2">
        <v>23935</v>
      </c>
      <c r="I23" s="2">
        <v>23698</v>
      </c>
      <c r="K23">
        <v>21</v>
      </c>
      <c r="L23" s="47">
        <f t="shared" si="0"/>
        <v>0</v>
      </c>
      <c r="M23" s="47">
        <f t="shared" si="1"/>
        <v>1.7502168911017968E-2</v>
      </c>
      <c r="N23" s="47">
        <f t="shared" si="2"/>
        <v>2.751831324367271E-2</v>
      </c>
      <c r="O23" s="47">
        <f t="shared" si="3"/>
        <v>4.6396560814373267E-2</v>
      </c>
      <c r="P23" s="47">
        <f t="shared" si="4"/>
        <v>1.9980143956316754E-2</v>
      </c>
      <c r="Q23" s="47">
        <f t="shared" si="5"/>
        <v>9.9853770628786087E-3</v>
      </c>
      <c r="R23" s="47">
        <f t="shared" si="6"/>
        <v>1.00008439530761E-2</v>
      </c>
    </row>
    <row r="24" spans="1:18" x14ac:dyDescent="0.25">
      <c r="A24">
        <v>22</v>
      </c>
      <c r="B24" s="2">
        <v>27514</v>
      </c>
      <c r="C24" s="2">
        <v>27514</v>
      </c>
      <c r="D24" s="2">
        <v>27041</v>
      </c>
      <c r="E24" s="2">
        <v>26317</v>
      </c>
      <c r="F24" s="2">
        <v>25463</v>
      </c>
      <c r="G24" s="2">
        <v>24964</v>
      </c>
      <c r="H24" s="2">
        <v>24717</v>
      </c>
      <c r="I24" s="2">
        <v>24472</v>
      </c>
      <c r="K24">
        <v>22</v>
      </c>
      <c r="L24" s="47">
        <f t="shared" si="0"/>
        <v>0</v>
      </c>
      <c r="M24" s="47">
        <f t="shared" si="1"/>
        <v>1.7491956658407526E-2</v>
      </c>
      <c r="N24" s="47">
        <f t="shared" si="2"/>
        <v>2.7510734506212664E-2</v>
      </c>
      <c r="O24" s="47">
        <f t="shared" si="3"/>
        <v>3.3538860307112284E-2</v>
      </c>
      <c r="P24" s="47">
        <f t="shared" si="4"/>
        <v>1.9988783848742253E-2</v>
      </c>
      <c r="Q24" s="47">
        <f t="shared" si="5"/>
        <v>9.9931221426547978E-3</v>
      </c>
      <c r="R24" s="47">
        <f t="shared" si="6"/>
        <v>1.0011441647597152E-2</v>
      </c>
    </row>
    <row r="25" spans="1:18" x14ac:dyDescent="0.25">
      <c r="A25">
        <v>23</v>
      </c>
      <c r="B25" s="2">
        <v>28226</v>
      </c>
      <c r="C25" s="2">
        <v>28226</v>
      </c>
      <c r="D25" s="2">
        <v>27741</v>
      </c>
      <c r="E25" s="2">
        <v>26999</v>
      </c>
      <c r="F25" s="2">
        <v>26470</v>
      </c>
      <c r="G25" s="2">
        <v>25951</v>
      </c>
      <c r="H25" s="2">
        <v>25694</v>
      </c>
      <c r="I25" s="2">
        <v>25440</v>
      </c>
      <c r="K25">
        <v>23</v>
      </c>
      <c r="L25" s="47">
        <f t="shared" si="0"/>
        <v>0</v>
      </c>
      <c r="M25" s="47">
        <f t="shared" si="1"/>
        <v>1.7483147687538336E-2</v>
      </c>
      <c r="N25" s="47">
        <f t="shared" si="2"/>
        <v>2.7482499351827894E-2</v>
      </c>
      <c r="O25" s="47">
        <f t="shared" si="3"/>
        <v>1.9984888553078894E-2</v>
      </c>
      <c r="P25" s="47">
        <f t="shared" si="4"/>
        <v>1.9999229316789435E-2</v>
      </c>
      <c r="Q25" s="47">
        <f t="shared" si="5"/>
        <v>1.0002335175527399E-2</v>
      </c>
      <c r="R25" s="47">
        <f t="shared" si="6"/>
        <v>9.9842767295597046E-3</v>
      </c>
    </row>
    <row r="26" spans="1:18" x14ac:dyDescent="0.25">
      <c r="A26">
        <v>24</v>
      </c>
      <c r="B26" s="2">
        <v>29174</v>
      </c>
      <c r="C26" s="2">
        <v>29174</v>
      </c>
      <c r="D26" s="2">
        <v>28672</v>
      </c>
      <c r="E26" s="2">
        <v>27905</v>
      </c>
      <c r="F26" s="2">
        <v>27358</v>
      </c>
      <c r="G26" s="2">
        <v>26822</v>
      </c>
      <c r="H26" s="2">
        <v>26556</v>
      </c>
      <c r="I26" s="2">
        <v>26293</v>
      </c>
      <c r="K26">
        <v>24</v>
      </c>
      <c r="L26" s="47">
        <f t="shared" si="0"/>
        <v>0</v>
      </c>
      <c r="M26" s="47">
        <f t="shared" si="1"/>
        <v>1.7508370535714191E-2</v>
      </c>
      <c r="N26" s="47">
        <f t="shared" si="2"/>
        <v>2.7486113599713313E-2</v>
      </c>
      <c r="O26" s="47">
        <f t="shared" si="3"/>
        <v>1.9994151619270317E-2</v>
      </c>
      <c r="P26" s="47">
        <f t="shared" si="4"/>
        <v>1.9983595555886913E-2</v>
      </c>
      <c r="Q26" s="47">
        <f t="shared" si="5"/>
        <v>1.0016568760355504E-2</v>
      </c>
      <c r="R26" s="47">
        <f t="shared" si="6"/>
        <v>1.0002662305556687E-2</v>
      </c>
    </row>
    <row r="27" spans="1:18" x14ac:dyDescent="0.25">
      <c r="A27">
        <v>25</v>
      </c>
      <c r="B27" s="2">
        <v>30095</v>
      </c>
      <c r="C27" s="2">
        <v>30095</v>
      </c>
      <c r="D27" s="2">
        <v>29577</v>
      </c>
      <c r="E27" s="2">
        <v>28785</v>
      </c>
      <c r="F27" s="2">
        <v>28221</v>
      </c>
      <c r="G27" s="2">
        <v>27668</v>
      </c>
      <c r="H27" s="2">
        <v>27394</v>
      </c>
      <c r="I27" s="2">
        <v>27123</v>
      </c>
      <c r="K27">
        <v>25</v>
      </c>
      <c r="L27" s="47">
        <f t="shared" si="0"/>
        <v>0</v>
      </c>
      <c r="M27" s="47">
        <f t="shared" si="1"/>
        <v>1.7513608547181869E-2</v>
      </c>
      <c r="N27" s="47">
        <f t="shared" si="2"/>
        <v>2.7514330380406404E-2</v>
      </c>
      <c r="O27" s="47">
        <f t="shared" si="3"/>
        <v>1.9985117465717073E-2</v>
      </c>
      <c r="P27" s="47">
        <f t="shared" si="4"/>
        <v>1.9986988578863718E-2</v>
      </c>
      <c r="Q27" s="47">
        <f t="shared" si="5"/>
        <v>1.0002190260641086E-2</v>
      </c>
      <c r="R27" s="47">
        <f t="shared" si="6"/>
        <v>9.9915201120819308E-3</v>
      </c>
    </row>
    <row r="28" spans="1:18" x14ac:dyDescent="0.25">
      <c r="A28">
        <v>26</v>
      </c>
      <c r="B28" s="2">
        <v>30984</v>
      </c>
      <c r="C28" s="2">
        <v>30984</v>
      </c>
      <c r="D28" s="2">
        <v>30451</v>
      </c>
      <c r="E28" s="2">
        <v>29636</v>
      </c>
      <c r="F28" s="2">
        <v>29055</v>
      </c>
      <c r="G28" s="2">
        <v>28485</v>
      </c>
      <c r="H28" s="2">
        <v>28203</v>
      </c>
      <c r="I28" s="2">
        <v>27924</v>
      </c>
      <c r="K28">
        <v>26</v>
      </c>
      <c r="L28" s="47">
        <f t="shared" si="0"/>
        <v>0</v>
      </c>
      <c r="M28" s="47">
        <f t="shared" si="1"/>
        <v>1.7503530261731903E-2</v>
      </c>
      <c r="N28" s="47">
        <f t="shared" si="2"/>
        <v>2.750033742745317E-2</v>
      </c>
      <c r="O28" s="47">
        <f t="shared" si="3"/>
        <v>1.9996558251591745E-2</v>
      </c>
      <c r="P28" s="47">
        <f t="shared" si="4"/>
        <v>2.0010531858873026E-2</v>
      </c>
      <c r="Q28" s="47">
        <f t="shared" si="5"/>
        <v>9.9989362833741158E-3</v>
      </c>
      <c r="R28" s="47">
        <f t="shared" si="6"/>
        <v>9.9914052428018429E-3</v>
      </c>
    </row>
    <row r="29" spans="1:18" x14ac:dyDescent="0.25">
      <c r="A29">
        <v>27</v>
      </c>
      <c r="B29" s="2">
        <v>31895</v>
      </c>
      <c r="C29" s="2">
        <v>31895</v>
      </c>
      <c r="D29" s="2">
        <v>31346</v>
      </c>
      <c r="E29" s="2">
        <v>30507</v>
      </c>
      <c r="F29" s="2">
        <v>29909</v>
      </c>
      <c r="G29" s="2">
        <v>29323</v>
      </c>
      <c r="H29" s="2">
        <v>29033</v>
      </c>
      <c r="I29" s="2">
        <v>28746</v>
      </c>
      <c r="K29">
        <v>27</v>
      </c>
      <c r="L29" s="47">
        <f t="shared" si="0"/>
        <v>0</v>
      </c>
      <c r="M29" s="47">
        <f t="shared" si="1"/>
        <v>1.7514196388694003E-2</v>
      </c>
      <c r="N29" s="47">
        <f t="shared" si="2"/>
        <v>2.7501884813321498E-2</v>
      </c>
      <c r="O29" s="47">
        <f t="shared" si="3"/>
        <v>1.99939817446253E-2</v>
      </c>
      <c r="P29" s="47">
        <f t="shared" si="4"/>
        <v>1.9984312655594527E-2</v>
      </c>
      <c r="Q29" s="47">
        <f t="shared" si="5"/>
        <v>9.9886336238073081E-3</v>
      </c>
      <c r="R29" s="47">
        <f t="shared" si="6"/>
        <v>9.9839977736033703E-3</v>
      </c>
    </row>
    <row r="30" spans="1:18" x14ac:dyDescent="0.25">
      <c r="A30">
        <v>28</v>
      </c>
      <c r="B30" s="2">
        <v>32798</v>
      </c>
      <c r="C30" s="2">
        <v>32798</v>
      </c>
      <c r="D30" s="2">
        <v>32234</v>
      </c>
      <c r="E30" s="2">
        <v>31371</v>
      </c>
      <c r="F30" s="2">
        <v>30756</v>
      </c>
      <c r="G30" s="2">
        <v>30153</v>
      </c>
      <c r="H30" s="2">
        <v>29854</v>
      </c>
      <c r="I30" s="2">
        <v>29558</v>
      </c>
      <c r="K30">
        <v>28</v>
      </c>
      <c r="L30" s="47">
        <f t="shared" si="0"/>
        <v>0</v>
      </c>
      <c r="M30" s="47">
        <f t="shared" si="1"/>
        <v>1.7497052801389801E-2</v>
      </c>
      <c r="N30" s="47">
        <f t="shared" si="2"/>
        <v>2.750948328073699E-2</v>
      </c>
      <c r="O30" s="47">
        <f t="shared" si="3"/>
        <v>1.9996098322278666E-2</v>
      </c>
      <c r="P30" s="47">
        <f t="shared" si="4"/>
        <v>1.9998010148243983E-2</v>
      </c>
      <c r="Q30" s="47">
        <f t="shared" si="5"/>
        <v>1.001540832049308E-2</v>
      </c>
      <c r="R30" s="47">
        <f t="shared" si="6"/>
        <v>1.0014209351106196E-2</v>
      </c>
    </row>
    <row r="31" spans="1:18" x14ac:dyDescent="0.25">
      <c r="A31">
        <v>29</v>
      </c>
      <c r="B31" s="2">
        <v>33486</v>
      </c>
      <c r="C31" s="2">
        <v>33486</v>
      </c>
      <c r="D31" s="2">
        <v>32910</v>
      </c>
      <c r="E31" s="2">
        <v>32029</v>
      </c>
      <c r="F31" s="2">
        <v>31401</v>
      </c>
      <c r="G31" s="2">
        <v>30785</v>
      </c>
      <c r="H31" s="2">
        <v>30480</v>
      </c>
      <c r="I31" s="2">
        <v>30178</v>
      </c>
      <c r="K31">
        <v>29</v>
      </c>
      <c r="L31" s="47">
        <f t="shared" si="0"/>
        <v>0</v>
      </c>
      <c r="M31" s="47">
        <f t="shared" si="1"/>
        <v>1.7502278942570726E-2</v>
      </c>
      <c r="N31" s="47">
        <f t="shared" si="2"/>
        <v>2.750632239532913E-2</v>
      </c>
      <c r="O31" s="47">
        <f t="shared" si="3"/>
        <v>1.9999363077608967E-2</v>
      </c>
      <c r="P31" s="47">
        <f t="shared" si="4"/>
        <v>2.0009745005684643E-2</v>
      </c>
      <c r="Q31" s="47">
        <f t="shared" si="5"/>
        <v>1.0006561679789971E-2</v>
      </c>
      <c r="R31" s="47">
        <f t="shared" si="6"/>
        <v>1.0007290078865472E-2</v>
      </c>
    </row>
    <row r="32" spans="1:18" x14ac:dyDescent="0.25">
      <c r="A32">
        <v>30</v>
      </c>
      <c r="B32" s="2">
        <v>34373</v>
      </c>
      <c r="C32" s="2">
        <v>34373</v>
      </c>
      <c r="D32" s="2">
        <v>33782</v>
      </c>
      <c r="E32" s="2">
        <v>32878</v>
      </c>
      <c r="F32" s="2">
        <v>32233</v>
      </c>
      <c r="G32" s="2">
        <v>31601</v>
      </c>
      <c r="H32" s="2">
        <v>31288</v>
      </c>
      <c r="I32" s="2">
        <v>30978</v>
      </c>
      <c r="K32">
        <v>30</v>
      </c>
      <c r="L32" s="47">
        <f t="shared" si="0"/>
        <v>0</v>
      </c>
      <c r="M32" s="47">
        <f t="shared" si="1"/>
        <v>1.7494523710851917E-2</v>
      </c>
      <c r="N32" s="47">
        <f t="shared" si="2"/>
        <v>2.7495589756067806E-2</v>
      </c>
      <c r="O32" s="47">
        <f t="shared" si="3"/>
        <v>2.0010548195948274E-2</v>
      </c>
      <c r="P32" s="47">
        <f t="shared" si="4"/>
        <v>1.9999367108635813E-2</v>
      </c>
      <c r="Q32" s="47">
        <f t="shared" si="5"/>
        <v>1.0003835336231059E-2</v>
      </c>
      <c r="R32" s="47">
        <f t="shared" si="6"/>
        <v>1.0007101814190733E-2</v>
      </c>
    </row>
    <row r="33" spans="1:18" x14ac:dyDescent="0.25">
      <c r="A33">
        <v>31</v>
      </c>
      <c r="B33" s="2">
        <v>35336</v>
      </c>
      <c r="C33" s="2">
        <v>35336</v>
      </c>
      <c r="D33" s="2">
        <v>34728</v>
      </c>
      <c r="E33" s="2">
        <v>33799</v>
      </c>
      <c r="F33" s="2">
        <v>33136</v>
      </c>
      <c r="G33" s="2">
        <v>32486</v>
      </c>
      <c r="H33" s="2">
        <v>32164</v>
      </c>
      <c r="I33" s="2">
        <v>31846</v>
      </c>
      <c r="K33">
        <v>31</v>
      </c>
      <c r="L33" s="47">
        <f t="shared" si="0"/>
        <v>0</v>
      </c>
      <c r="M33" s="47">
        <f t="shared" si="1"/>
        <v>1.7507486754203994E-2</v>
      </c>
      <c r="N33" s="47">
        <f t="shared" si="2"/>
        <v>2.7486020296458413E-2</v>
      </c>
      <c r="O33" s="47">
        <f t="shared" si="3"/>
        <v>2.0008450024142865E-2</v>
      </c>
      <c r="P33" s="47">
        <f t="shared" si="4"/>
        <v>2.0008619097457325E-2</v>
      </c>
      <c r="Q33" s="47">
        <f t="shared" si="5"/>
        <v>1.0011192637731536E-2</v>
      </c>
      <c r="R33" s="47">
        <f t="shared" si="6"/>
        <v>9.9855554857752882E-3</v>
      </c>
    </row>
    <row r="34" spans="1:18" x14ac:dyDescent="0.25">
      <c r="A34">
        <v>32</v>
      </c>
      <c r="B34" s="2">
        <v>36371</v>
      </c>
      <c r="C34" s="2">
        <v>36371</v>
      </c>
      <c r="D34" s="2">
        <v>35745</v>
      </c>
      <c r="E34" s="2">
        <v>34788</v>
      </c>
      <c r="F34" s="2">
        <v>34106</v>
      </c>
      <c r="G34" s="2">
        <v>33437</v>
      </c>
      <c r="H34" s="2">
        <v>33106</v>
      </c>
      <c r="I34" s="2">
        <v>32778</v>
      </c>
      <c r="K34">
        <v>32</v>
      </c>
      <c r="L34" s="47">
        <f t="shared" si="0"/>
        <v>0</v>
      </c>
      <c r="M34" s="47">
        <f t="shared" si="1"/>
        <v>1.7512938872569661E-2</v>
      </c>
      <c r="N34" s="47">
        <f t="shared" si="2"/>
        <v>2.7509486029665409E-2</v>
      </c>
      <c r="O34" s="47">
        <f t="shared" si="3"/>
        <v>1.9996481557497114E-2</v>
      </c>
      <c r="P34" s="47">
        <f t="shared" si="4"/>
        <v>2.0007775817208584E-2</v>
      </c>
      <c r="Q34" s="47">
        <f t="shared" si="5"/>
        <v>9.998187639702838E-3</v>
      </c>
      <c r="R34" s="47">
        <f t="shared" si="6"/>
        <v>1.0006711818902891E-2</v>
      </c>
    </row>
    <row r="35" spans="1:18" x14ac:dyDescent="0.25">
      <c r="A35">
        <v>33</v>
      </c>
      <c r="B35" s="2">
        <v>37568</v>
      </c>
      <c r="C35" s="2">
        <v>37568</v>
      </c>
      <c r="D35" s="2">
        <v>36922</v>
      </c>
      <c r="E35" s="2">
        <v>35934</v>
      </c>
      <c r="F35" s="2">
        <v>35229</v>
      </c>
      <c r="G35" s="2">
        <v>34538</v>
      </c>
      <c r="H35">
        <v>34196</v>
      </c>
      <c r="I35">
        <v>33857</v>
      </c>
      <c r="K35">
        <v>33</v>
      </c>
      <c r="L35" s="47">
        <f t="shared" si="0"/>
        <v>0</v>
      </c>
      <c r="M35" s="47">
        <f t="shared" si="1"/>
        <v>1.7496343643356171E-2</v>
      </c>
      <c r="N35" s="47">
        <f t="shared" si="2"/>
        <v>2.7494851672510645E-2</v>
      </c>
      <c r="O35" s="47">
        <f t="shared" si="3"/>
        <v>2.0011921996082815E-2</v>
      </c>
      <c r="P35" s="47">
        <f t="shared" si="4"/>
        <v>2.0006948867913543E-2</v>
      </c>
      <c r="Q35" s="47">
        <f t="shared" si="5"/>
        <v>1.0001169727453574E-2</v>
      </c>
      <c r="R35" s="47">
        <f t="shared" si="6"/>
        <v>1.001270047552949E-2</v>
      </c>
    </row>
    <row r="36" spans="1:18" x14ac:dyDescent="0.25">
      <c r="A36">
        <v>34</v>
      </c>
      <c r="B36" s="2">
        <v>38553</v>
      </c>
      <c r="C36" s="2">
        <v>38553</v>
      </c>
      <c r="D36" s="2">
        <v>37890</v>
      </c>
      <c r="E36" s="2">
        <v>36876</v>
      </c>
      <c r="F36" s="2">
        <v>36153</v>
      </c>
      <c r="G36" s="2">
        <v>35444</v>
      </c>
      <c r="H36" s="2">
        <v>35093</v>
      </c>
      <c r="I36" s="2">
        <v>34746</v>
      </c>
      <c r="K36">
        <v>34</v>
      </c>
      <c r="L36" s="47">
        <f t="shared" si="0"/>
        <v>0</v>
      </c>
      <c r="M36" s="47">
        <f t="shared" si="1"/>
        <v>1.7498020585906549E-2</v>
      </c>
      <c r="N36" s="47">
        <f t="shared" si="2"/>
        <v>2.7497559388220072E-2</v>
      </c>
      <c r="O36" s="47">
        <f t="shared" si="3"/>
        <v>1.9998340386689906E-2</v>
      </c>
      <c r="P36" s="47">
        <f t="shared" si="4"/>
        <v>2.0003385622390235E-2</v>
      </c>
      <c r="Q36" s="47">
        <f t="shared" si="5"/>
        <v>1.0001994699797789E-2</v>
      </c>
      <c r="R36" s="47">
        <f t="shared" si="6"/>
        <v>9.9867610660220318E-3</v>
      </c>
    </row>
    <row r="37" spans="1:18" x14ac:dyDescent="0.25">
      <c r="A37">
        <v>35</v>
      </c>
      <c r="B37" s="2">
        <v>39571</v>
      </c>
      <c r="C37" s="2">
        <v>39571</v>
      </c>
      <c r="D37" s="2">
        <v>38890</v>
      </c>
      <c r="E37" s="2">
        <v>37849</v>
      </c>
      <c r="F37" s="2">
        <v>37107</v>
      </c>
      <c r="G37" s="2">
        <v>36379</v>
      </c>
      <c r="H37" s="2">
        <v>36019</v>
      </c>
      <c r="I37" s="2">
        <v>35662</v>
      </c>
      <c r="K37">
        <v>35</v>
      </c>
      <c r="L37" s="47">
        <f t="shared" si="0"/>
        <v>0</v>
      </c>
      <c r="M37" s="47">
        <f t="shared" si="1"/>
        <v>1.7510928259192537E-2</v>
      </c>
      <c r="N37" s="47">
        <f t="shared" si="2"/>
        <v>2.7504029168538224E-2</v>
      </c>
      <c r="O37" s="47">
        <f t="shared" si="3"/>
        <v>1.9996227126957145E-2</v>
      </c>
      <c r="P37" s="47">
        <f t="shared" si="4"/>
        <v>2.0011545122185836E-2</v>
      </c>
      <c r="Q37" s="47">
        <f t="shared" si="5"/>
        <v>9.9947250062466519E-3</v>
      </c>
      <c r="R37" s="47">
        <f t="shared" si="6"/>
        <v>1.001065559979808E-2</v>
      </c>
    </row>
    <row r="38" spans="1:18" x14ac:dyDescent="0.25">
      <c r="A38">
        <v>36</v>
      </c>
      <c r="B38" s="2">
        <v>40578</v>
      </c>
      <c r="C38" s="2">
        <v>40578</v>
      </c>
      <c r="D38" s="2">
        <v>39880</v>
      </c>
      <c r="E38" s="2">
        <v>38813</v>
      </c>
      <c r="F38" s="2">
        <v>38052</v>
      </c>
      <c r="G38" s="2">
        <v>37306</v>
      </c>
      <c r="H38" s="2">
        <v>36937</v>
      </c>
      <c r="I38" s="2">
        <v>36571</v>
      </c>
      <c r="K38">
        <v>36</v>
      </c>
      <c r="L38" s="47">
        <f t="shared" si="0"/>
        <v>0</v>
      </c>
      <c r="M38" s="47">
        <f t="shared" si="1"/>
        <v>1.7502507522567656E-2</v>
      </c>
      <c r="N38" s="47">
        <f t="shared" si="2"/>
        <v>2.7490789168577612E-2</v>
      </c>
      <c r="O38" s="47">
        <f t="shared" si="3"/>
        <v>1.99989488068959E-2</v>
      </c>
      <c r="P38" s="47">
        <f t="shared" si="4"/>
        <v>1.9996783359245152E-2</v>
      </c>
      <c r="Q38" s="47">
        <f t="shared" si="5"/>
        <v>9.9899829439316079E-3</v>
      </c>
      <c r="R38" s="47">
        <f t="shared" si="6"/>
        <v>1.0007929780427194E-2</v>
      </c>
    </row>
    <row r="39" spans="1:18" x14ac:dyDescent="0.25">
      <c r="A39">
        <v>37</v>
      </c>
      <c r="B39" s="2">
        <v>41591</v>
      </c>
      <c r="C39" s="2">
        <v>41591</v>
      </c>
      <c r="D39" s="2">
        <v>40876</v>
      </c>
      <c r="E39" s="2">
        <v>39782</v>
      </c>
      <c r="F39" s="2">
        <v>39002</v>
      </c>
      <c r="G39" s="2">
        <v>38237</v>
      </c>
      <c r="H39" s="2">
        <v>37858</v>
      </c>
      <c r="I39" s="2">
        <v>37483</v>
      </c>
      <c r="K39">
        <v>37</v>
      </c>
      <c r="L39" s="47">
        <f t="shared" si="0"/>
        <v>0</v>
      </c>
      <c r="M39" s="47">
        <f t="shared" si="1"/>
        <v>1.7491926803014035E-2</v>
      </c>
      <c r="N39" s="47">
        <f t="shared" si="2"/>
        <v>2.749987431501677E-2</v>
      </c>
      <c r="O39" s="47">
        <f t="shared" si="3"/>
        <v>1.9998974411568726E-2</v>
      </c>
      <c r="P39" s="47">
        <f t="shared" si="4"/>
        <v>2.0006799696628885E-2</v>
      </c>
      <c r="Q39" s="47">
        <f t="shared" si="5"/>
        <v>1.0011094088435701E-2</v>
      </c>
      <c r="R39" s="47">
        <f t="shared" si="6"/>
        <v>1.0004535389376512E-2</v>
      </c>
    </row>
    <row r="40" spans="1:18" x14ac:dyDescent="0.25">
      <c r="A40">
        <v>38</v>
      </c>
      <c r="B40" s="2">
        <v>42614</v>
      </c>
      <c r="C40" s="2">
        <v>42614</v>
      </c>
      <c r="D40" s="2">
        <v>41881</v>
      </c>
      <c r="E40" s="2">
        <v>40760</v>
      </c>
      <c r="F40" s="2">
        <v>39961</v>
      </c>
      <c r="G40" s="2">
        <v>39177</v>
      </c>
      <c r="H40" s="2">
        <v>38789</v>
      </c>
      <c r="I40" s="2">
        <v>38405</v>
      </c>
      <c r="K40">
        <v>38</v>
      </c>
      <c r="L40" s="47">
        <f t="shared" si="0"/>
        <v>0</v>
      </c>
      <c r="M40" s="47">
        <f t="shared" si="1"/>
        <v>1.750196986700403E-2</v>
      </c>
      <c r="N40" s="47">
        <f t="shared" si="2"/>
        <v>2.7502453385672254E-2</v>
      </c>
      <c r="O40" s="47">
        <f t="shared" si="3"/>
        <v>1.9994494632266546E-2</v>
      </c>
      <c r="P40" s="47">
        <f t="shared" si="4"/>
        <v>2.0011741583071618E-2</v>
      </c>
      <c r="Q40" s="47">
        <f t="shared" si="5"/>
        <v>1.0002835855525971E-2</v>
      </c>
      <c r="R40" s="47">
        <f t="shared" si="6"/>
        <v>9.998698086186586E-3</v>
      </c>
    </row>
    <row r="41" spans="1:18" x14ac:dyDescent="0.25">
      <c r="A41">
        <v>39</v>
      </c>
      <c r="B41" s="2">
        <v>43570</v>
      </c>
      <c r="C41" s="2">
        <v>43570</v>
      </c>
      <c r="D41" s="2">
        <v>42821</v>
      </c>
      <c r="E41" s="2">
        <v>41675</v>
      </c>
      <c r="F41" s="2">
        <v>40858</v>
      </c>
      <c r="G41" s="2">
        <v>40057</v>
      </c>
      <c r="H41" s="2">
        <v>39660</v>
      </c>
      <c r="I41" s="2">
        <v>39267</v>
      </c>
      <c r="K41">
        <v>39</v>
      </c>
      <c r="L41" s="47">
        <f t="shared" si="0"/>
        <v>0</v>
      </c>
      <c r="M41" s="47">
        <f t="shared" si="1"/>
        <v>1.7491417762312889E-2</v>
      </c>
      <c r="N41" s="47">
        <f t="shared" si="2"/>
        <v>2.7498500299939943E-2</v>
      </c>
      <c r="O41" s="47">
        <f t="shared" si="3"/>
        <v>1.9996083998237824E-2</v>
      </c>
      <c r="P41" s="47">
        <f t="shared" si="4"/>
        <v>1.9996504980402952E-2</v>
      </c>
      <c r="Q41" s="47">
        <f t="shared" si="5"/>
        <v>1.0010085728693996E-2</v>
      </c>
      <c r="R41" s="47">
        <f t="shared" si="6"/>
        <v>1.0008404003361671E-2</v>
      </c>
    </row>
    <row r="42" spans="1:18" x14ac:dyDescent="0.25">
      <c r="A42">
        <v>40</v>
      </c>
      <c r="B42" s="2">
        <v>44624</v>
      </c>
      <c r="C42" s="2">
        <v>44624</v>
      </c>
      <c r="D42" s="2">
        <v>43857</v>
      </c>
      <c r="E42" s="2">
        <v>42683</v>
      </c>
      <c r="F42" s="2">
        <v>41846</v>
      </c>
      <c r="G42" s="2">
        <v>41025</v>
      </c>
      <c r="H42" s="2">
        <v>40619</v>
      </c>
      <c r="I42" s="2">
        <v>40217</v>
      </c>
      <c r="K42">
        <v>40</v>
      </c>
      <c r="L42" s="47">
        <f t="shared" si="0"/>
        <v>0</v>
      </c>
      <c r="M42" s="47">
        <f t="shared" si="1"/>
        <v>1.7488656314841311E-2</v>
      </c>
      <c r="N42" s="47">
        <f t="shared" si="2"/>
        <v>2.7505095705550264E-2</v>
      </c>
      <c r="O42" s="47">
        <f t="shared" si="3"/>
        <v>2.0001911771734493E-2</v>
      </c>
      <c r="P42" s="47">
        <f t="shared" si="4"/>
        <v>2.001218769043267E-2</v>
      </c>
      <c r="Q42" s="47">
        <f t="shared" si="5"/>
        <v>9.9953223860755891E-3</v>
      </c>
      <c r="R42" s="47">
        <f t="shared" si="6"/>
        <v>9.9957729318447264E-3</v>
      </c>
    </row>
    <row r="43" spans="1:18" x14ac:dyDescent="0.25">
      <c r="A43">
        <v>41</v>
      </c>
      <c r="B43" s="2">
        <v>45648</v>
      </c>
      <c r="C43" s="2">
        <v>45648</v>
      </c>
      <c r="D43" s="2">
        <v>44863</v>
      </c>
      <c r="E43" s="2">
        <v>43662</v>
      </c>
      <c r="F43" s="2">
        <v>42806</v>
      </c>
      <c r="G43" s="2">
        <v>41967</v>
      </c>
      <c r="H43" s="2">
        <v>41551</v>
      </c>
      <c r="I43" s="2">
        <v>41140</v>
      </c>
      <c r="K43">
        <v>41</v>
      </c>
      <c r="L43" s="47">
        <f t="shared" si="0"/>
        <v>0</v>
      </c>
      <c r="M43" s="47">
        <f t="shared" si="1"/>
        <v>1.749771526647792E-2</v>
      </c>
      <c r="N43" s="47">
        <f t="shared" si="2"/>
        <v>2.7506756447253977E-2</v>
      </c>
      <c r="O43" s="47">
        <f t="shared" si="3"/>
        <v>1.9997196654674587E-2</v>
      </c>
      <c r="P43" s="47">
        <f t="shared" si="4"/>
        <v>1.9991898396358954E-2</v>
      </c>
      <c r="Q43" s="47">
        <f t="shared" si="5"/>
        <v>1.0011792736636993E-2</v>
      </c>
      <c r="R43" s="47">
        <f t="shared" si="6"/>
        <v>9.9902771025766057E-3</v>
      </c>
    </row>
    <row r="44" spans="1:18" x14ac:dyDescent="0.25">
      <c r="A44">
        <v>42</v>
      </c>
      <c r="B44" s="2">
        <v>46662</v>
      </c>
      <c r="C44" s="2">
        <v>46662</v>
      </c>
      <c r="D44" s="2">
        <v>45859</v>
      </c>
      <c r="E44" s="2">
        <v>44632</v>
      </c>
      <c r="F44" s="2">
        <v>43757</v>
      </c>
      <c r="G44" s="2">
        <v>42899</v>
      </c>
      <c r="H44" s="2">
        <v>42474</v>
      </c>
      <c r="I44" s="2">
        <v>42053</v>
      </c>
      <c r="K44">
        <v>42</v>
      </c>
      <c r="L44" s="47">
        <f t="shared" si="0"/>
        <v>0</v>
      </c>
      <c r="M44" s="47">
        <f t="shared" si="1"/>
        <v>1.7510194291196823E-2</v>
      </c>
      <c r="N44" s="47">
        <f t="shared" si="2"/>
        <v>2.7491485929378001E-2</v>
      </c>
      <c r="O44" s="47">
        <f t="shared" si="3"/>
        <v>1.9996800511917989E-2</v>
      </c>
      <c r="P44" s="47">
        <f t="shared" si="4"/>
        <v>2.0000466211333556E-2</v>
      </c>
      <c r="Q44" s="47">
        <f t="shared" si="5"/>
        <v>1.0006121391910261E-2</v>
      </c>
      <c r="R44" s="47">
        <f t="shared" si="6"/>
        <v>1.0011176372672681E-2</v>
      </c>
    </row>
    <row r="45" spans="1:18" x14ac:dyDescent="0.25">
      <c r="A45">
        <v>43</v>
      </c>
      <c r="B45" s="2">
        <v>47665</v>
      </c>
      <c r="C45" s="2">
        <v>47665</v>
      </c>
      <c r="D45" s="2">
        <v>46845</v>
      </c>
      <c r="E45" s="2">
        <v>45591</v>
      </c>
      <c r="F45" s="2">
        <v>44697</v>
      </c>
      <c r="G45" s="2">
        <v>43821</v>
      </c>
      <c r="H45" s="2">
        <v>43387</v>
      </c>
      <c r="I45" s="2">
        <v>42957</v>
      </c>
      <c r="K45">
        <v>43</v>
      </c>
      <c r="L45" s="47">
        <f t="shared" si="0"/>
        <v>0</v>
      </c>
      <c r="M45" s="47">
        <f t="shared" si="1"/>
        <v>1.7504536236524704E-2</v>
      </c>
      <c r="N45" s="47">
        <f t="shared" si="2"/>
        <v>2.7505428703033408E-2</v>
      </c>
      <c r="O45" s="47">
        <f t="shared" si="3"/>
        <v>2.0001342371971376E-2</v>
      </c>
      <c r="P45" s="47">
        <f t="shared" si="4"/>
        <v>1.9990415554186347E-2</v>
      </c>
      <c r="Q45" s="47">
        <f t="shared" si="5"/>
        <v>1.0002996289210975E-2</v>
      </c>
      <c r="R45" s="47">
        <f t="shared" si="6"/>
        <v>1.0010010010010006E-2</v>
      </c>
    </row>
    <row r="46" spans="1:18" x14ac:dyDescent="0.25">
      <c r="A46">
        <v>44</v>
      </c>
      <c r="B46" s="2">
        <v>48545</v>
      </c>
      <c r="C46" s="2">
        <v>48545</v>
      </c>
      <c r="D46" s="2">
        <v>47710</v>
      </c>
      <c r="E46" s="2">
        <v>46433</v>
      </c>
      <c r="F46" s="2">
        <v>45523</v>
      </c>
      <c r="G46" s="2">
        <v>44630</v>
      </c>
      <c r="H46" s="2">
        <v>44188</v>
      </c>
      <c r="I46" s="2">
        <v>43750</v>
      </c>
      <c r="K46">
        <v>44</v>
      </c>
      <c r="L46" s="47">
        <f t="shared" si="0"/>
        <v>0</v>
      </c>
      <c r="M46" s="47">
        <f t="shared" si="1"/>
        <v>1.7501571997484699E-2</v>
      </c>
      <c r="N46" s="47">
        <f t="shared" si="2"/>
        <v>2.75019921176749E-2</v>
      </c>
      <c r="O46" s="47">
        <f t="shared" si="3"/>
        <v>1.9989895217801923E-2</v>
      </c>
      <c r="P46" s="47">
        <f t="shared" si="4"/>
        <v>2.0008962581223422E-2</v>
      </c>
      <c r="Q46" s="47">
        <f t="shared" si="5"/>
        <v>1.0002715669412465E-2</v>
      </c>
      <c r="R46" s="47">
        <f t="shared" si="6"/>
        <v>1.001142857142856E-2</v>
      </c>
    </row>
    <row r="47" spans="1:18" x14ac:dyDescent="0.25">
      <c r="A47">
        <v>45</v>
      </c>
      <c r="B47" s="2">
        <v>49472</v>
      </c>
      <c r="C47" s="2">
        <v>49472</v>
      </c>
      <c r="D47" s="2">
        <v>48621</v>
      </c>
      <c r="E47" s="2">
        <v>47320</v>
      </c>
      <c r="F47" s="2">
        <v>46392</v>
      </c>
      <c r="G47" s="2">
        <v>45482</v>
      </c>
      <c r="H47" s="2">
        <v>45032</v>
      </c>
      <c r="I47" s="2">
        <v>44586</v>
      </c>
      <c r="K47">
        <v>45</v>
      </c>
      <c r="L47" s="47">
        <f t="shared" si="0"/>
        <v>0</v>
      </c>
      <c r="M47" s="47">
        <f t="shared" si="1"/>
        <v>1.7502725159910248E-2</v>
      </c>
      <c r="N47" s="47">
        <f t="shared" si="2"/>
        <v>2.7493660185967883E-2</v>
      </c>
      <c r="O47" s="47">
        <f t="shared" si="3"/>
        <v>2.0003448870494989E-2</v>
      </c>
      <c r="P47" s="47">
        <f t="shared" si="4"/>
        <v>2.0007915219207639E-2</v>
      </c>
      <c r="Q47" s="47">
        <f t="shared" si="5"/>
        <v>9.9928939420856899E-3</v>
      </c>
      <c r="R47" s="47">
        <f t="shared" si="6"/>
        <v>1.0003139999102961E-2</v>
      </c>
    </row>
    <row r="48" spans="1:18" x14ac:dyDescent="0.25">
      <c r="A48">
        <v>46</v>
      </c>
      <c r="B48" s="2">
        <v>50343</v>
      </c>
      <c r="C48" s="2">
        <v>50343</v>
      </c>
      <c r="D48" s="2">
        <v>49477</v>
      </c>
      <c r="E48" s="2">
        <v>48153</v>
      </c>
      <c r="F48" s="2">
        <v>47209</v>
      </c>
      <c r="G48" s="2">
        <v>46283</v>
      </c>
      <c r="H48" s="2">
        <v>45825</v>
      </c>
      <c r="I48" s="2">
        <v>45371</v>
      </c>
      <c r="K48">
        <v>46</v>
      </c>
      <c r="L48" s="47">
        <f t="shared" si="0"/>
        <v>0</v>
      </c>
      <c r="M48" s="47">
        <f t="shared" si="1"/>
        <v>1.7503082240232892E-2</v>
      </c>
      <c r="N48" s="47">
        <f t="shared" si="2"/>
        <v>2.7495690818848173E-2</v>
      </c>
      <c r="O48" s="47">
        <f t="shared" si="3"/>
        <v>1.9996187167701018E-2</v>
      </c>
      <c r="P48" s="47">
        <f t="shared" si="4"/>
        <v>2.0007346109802704E-2</v>
      </c>
      <c r="Q48" s="47">
        <f t="shared" si="5"/>
        <v>9.9945444626294844E-3</v>
      </c>
      <c r="R48" s="47">
        <f t="shared" si="6"/>
        <v>1.0006391748032861E-2</v>
      </c>
    </row>
    <row r="49" spans="1:18" x14ac:dyDescent="0.25">
      <c r="A49">
        <v>47</v>
      </c>
      <c r="B49" s="2">
        <v>51250</v>
      </c>
      <c r="C49" s="2">
        <v>51250</v>
      </c>
      <c r="D49" s="2">
        <v>50369</v>
      </c>
      <c r="E49" s="2">
        <v>49021</v>
      </c>
      <c r="F49" s="2">
        <v>48060</v>
      </c>
      <c r="G49" s="2">
        <v>47118</v>
      </c>
      <c r="H49" s="2">
        <v>46651</v>
      </c>
      <c r="I49" s="2">
        <v>46189</v>
      </c>
      <c r="K49">
        <v>47</v>
      </c>
      <c r="L49" s="47">
        <f t="shared" si="0"/>
        <v>0</v>
      </c>
      <c r="M49" s="47">
        <f t="shared" si="1"/>
        <v>1.7490917032301656E-2</v>
      </c>
      <c r="N49" s="47">
        <f t="shared" si="2"/>
        <v>2.7498419044899025E-2</v>
      </c>
      <c r="O49" s="47">
        <f t="shared" si="3"/>
        <v>1.9995838535164401E-2</v>
      </c>
      <c r="P49" s="47">
        <f t="shared" si="4"/>
        <v>1.9992359607793109E-2</v>
      </c>
      <c r="Q49" s="47">
        <f t="shared" si="5"/>
        <v>1.0010503526183712E-2</v>
      </c>
      <c r="R49" s="47">
        <f t="shared" si="6"/>
        <v>1.0002381519409465E-2</v>
      </c>
    </row>
    <row r="50" spans="1:18" x14ac:dyDescent="0.25">
      <c r="A50">
        <v>48</v>
      </c>
      <c r="B50" s="2">
        <v>52199</v>
      </c>
      <c r="C50" s="2">
        <v>52199</v>
      </c>
      <c r="D50" s="2">
        <v>51301</v>
      </c>
      <c r="E50" s="2">
        <v>49928</v>
      </c>
      <c r="F50" s="2">
        <v>48949</v>
      </c>
      <c r="G50" s="2">
        <v>47989</v>
      </c>
      <c r="H50" s="2">
        <v>47514</v>
      </c>
      <c r="I50" s="2">
        <v>47044</v>
      </c>
      <c r="K50">
        <v>48</v>
      </c>
      <c r="L50" s="47">
        <f t="shared" si="0"/>
        <v>0</v>
      </c>
      <c r="M50" s="47">
        <f t="shared" si="1"/>
        <v>1.7504532075398149E-2</v>
      </c>
      <c r="N50" s="47">
        <f t="shared" si="2"/>
        <v>2.7499599423169263E-2</v>
      </c>
      <c r="O50" s="47">
        <f t="shared" si="3"/>
        <v>2.0000408588531027E-2</v>
      </c>
      <c r="P50" s="47">
        <f t="shared" si="4"/>
        <v>2.0004584383921387E-2</v>
      </c>
      <c r="Q50" s="47">
        <f t="shared" si="5"/>
        <v>9.9970535000211136E-3</v>
      </c>
      <c r="R50" s="47">
        <f t="shared" si="6"/>
        <v>9.9906470538220216E-3</v>
      </c>
    </row>
    <row r="51" spans="1:18" x14ac:dyDescent="0.25">
      <c r="A51">
        <v>49</v>
      </c>
      <c r="B51" s="2">
        <v>53213</v>
      </c>
      <c r="C51" s="2">
        <v>53213</v>
      </c>
      <c r="D51" s="2">
        <v>52298</v>
      </c>
      <c r="E51" s="2">
        <v>50898</v>
      </c>
      <c r="F51" s="2">
        <v>49900</v>
      </c>
      <c r="G51" s="2">
        <v>48922</v>
      </c>
      <c r="H51" s="2">
        <v>48438</v>
      </c>
      <c r="I51" s="2">
        <v>47958</v>
      </c>
      <c r="K51">
        <v>49</v>
      </c>
      <c r="L51" s="47">
        <f t="shared" si="0"/>
        <v>0</v>
      </c>
      <c r="M51" s="47">
        <f t="shared" si="1"/>
        <v>1.7495888944127902E-2</v>
      </c>
      <c r="N51" s="47">
        <f t="shared" si="2"/>
        <v>2.7505992376910759E-2</v>
      </c>
      <c r="O51" s="47">
        <f t="shared" si="3"/>
        <v>2.0000000000000018E-2</v>
      </c>
      <c r="P51" s="47">
        <f t="shared" si="4"/>
        <v>1.9991006091329089E-2</v>
      </c>
      <c r="Q51" s="47">
        <f t="shared" si="5"/>
        <v>9.9921549196910764E-3</v>
      </c>
      <c r="R51" s="47">
        <f t="shared" si="6"/>
        <v>1.0008757662955059E-2</v>
      </c>
    </row>
    <row r="52" spans="1:18" x14ac:dyDescent="0.25">
      <c r="A52">
        <v>50</v>
      </c>
      <c r="B52" s="2">
        <v>54220</v>
      </c>
      <c r="C52" s="2">
        <v>54220</v>
      </c>
      <c r="D52" s="2">
        <v>53287</v>
      </c>
      <c r="E52" s="2">
        <v>51861</v>
      </c>
      <c r="F52" s="2">
        <v>50844</v>
      </c>
      <c r="G52" s="2">
        <v>49847</v>
      </c>
      <c r="H52" s="2">
        <v>49353</v>
      </c>
      <c r="I52" s="2">
        <v>48864</v>
      </c>
      <c r="K52">
        <v>50</v>
      </c>
      <c r="L52" s="47">
        <f t="shared" si="0"/>
        <v>0</v>
      </c>
      <c r="M52" s="47">
        <f t="shared" si="1"/>
        <v>1.7508960909790483E-2</v>
      </c>
      <c r="N52" s="47">
        <f t="shared" si="2"/>
        <v>2.7496577389560573E-2</v>
      </c>
      <c r="O52" s="47">
        <f t="shared" si="3"/>
        <v>2.000236016049084E-2</v>
      </c>
      <c r="P52" s="47">
        <f t="shared" si="4"/>
        <v>2.0001203683270852E-2</v>
      </c>
      <c r="Q52" s="47">
        <f t="shared" si="5"/>
        <v>1.0009523230604112E-2</v>
      </c>
      <c r="R52" s="47">
        <f t="shared" si="6"/>
        <v>1.0007367387033339E-2</v>
      </c>
    </row>
    <row r="53" spans="1:18" x14ac:dyDescent="0.25">
      <c r="A53">
        <v>51</v>
      </c>
      <c r="B53" s="2">
        <v>55243</v>
      </c>
      <c r="C53" s="2">
        <v>55243</v>
      </c>
      <c r="D53" s="2">
        <v>54293</v>
      </c>
      <c r="E53" s="2">
        <v>52840</v>
      </c>
      <c r="F53" s="2">
        <v>51804</v>
      </c>
      <c r="G53" s="2">
        <v>50788</v>
      </c>
      <c r="H53" s="2">
        <v>50285</v>
      </c>
      <c r="I53" s="2">
        <v>49787</v>
      </c>
      <c r="K53">
        <v>51</v>
      </c>
      <c r="L53" s="47">
        <f t="shared" si="0"/>
        <v>0</v>
      </c>
      <c r="M53" s="47">
        <f t="shared" si="1"/>
        <v>1.7497651630965283E-2</v>
      </c>
      <c r="N53" s="47">
        <f t="shared" si="2"/>
        <v>2.7498107494322577E-2</v>
      </c>
      <c r="O53" s="47">
        <f t="shared" si="3"/>
        <v>1.9998455717705088E-2</v>
      </c>
      <c r="P53" s="47">
        <f t="shared" si="4"/>
        <v>2.000472552571475E-2</v>
      </c>
      <c r="Q53" s="47">
        <f t="shared" si="5"/>
        <v>1.0002982996917487E-2</v>
      </c>
      <c r="R53" s="47">
        <f t="shared" si="6"/>
        <v>1.0002611123385519E-2</v>
      </c>
    </row>
    <row r="54" spans="1:18" x14ac:dyDescent="0.25">
      <c r="A54">
        <v>52</v>
      </c>
      <c r="B54" s="2">
        <v>56268</v>
      </c>
      <c r="C54" s="2">
        <v>56268</v>
      </c>
      <c r="D54" s="2">
        <v>55300</v>
      </c>
      <c r="E54" s="2">
        <v>53820</v>
      </c>
      <c r="F54" s="2">
        <v>52765</v>
      </c>
      <c r="G54" s="2">
        <v>51730</v>
      </c>
      <c r="H54" s="2">
        <v>51218</v>
      </c>
      <c r="I54" s="2">
        <v>50711</v>
      </c>
      <c r="K54">
        <v>52</v>
      </c>
      <c r="L54" s="47">
        <f t="shared" si="0"/>
        <v>0</v>
      </c>
      <c r="M54" s="47">
        <f t="shared" si="1"/>
        <v>1.7504520795660117E-2</v>
      </c>
      <c r="N54" s="47">
        <f t="shared" si="2"/>
        <v>2.7499070977331952E-2</v>
      </c>
      <c r="O54" s="47">
        <f t="shared" si="3"/>
        <v>1.9994314412963066E-2</v>
      </c>
      <c r="P54" s="47">
        <f t="shared" si="4"/>
        <v>2.0007732456988281E-2</v>
      </c>
      <c r="Q54" s="47">
        <f t="shared" si="5"/>
        <v>9.9964856105274613E-3</v>
      </c>
      <c r="R54" s="47">
        <f t="shared" si="6"/>
        <v>9.9978308453787523E-3</v>
      </c>
    </row>
    <row r="55" spans="1:18" x14ac:dyDescent="0.25">
      <c r="A55">
        <v>53</v>
      </c>
      <c r="B55" s="2">
        <v>57289</v>
      </c>
      <c r="C55" s="2">
        <v>57289</v>
      </c>
      <c r="D55" s="2">
        <v>56304</v>
      </c>
      <c r="E55" s="2">
        <v>54797</v>
      </c>
      <c r="F55" s="2">
        <v>53723</v>
      </c>
      <c r="G55" s="2">
        <v>52670</v>
      </c>
      <c r="H55" s="2">
        <v>52149</v>
      </c>
      <c r="I55" s="2">
        <v>51633</v>
      </c>
      <c r="K55">
        <v>53</v>
      </c>
      <c r="L55" s="47">
        <f t="shared" si="0"/>
        <v>0</v>
      </c>
      <c r="M55" s="47">
        <f t="shared" si="1"/>
        <v>1.7494316567206569E-2</v>
      </c>
      <c r="N55" s="47">
        <f t="shared" si="2"/>
        <v>2.7501505556873473E-2</v>
      </c>
      <c r="O55" s="47">
        <f t="shared" si="3"/>
        <v>1.9991437559332192E-2</v>
      </c>
      <c r="P55" s="47">
        <f t="shared" si="4"/>
        <v>1.9992405543952874E-2</v>
      </c>
      <c r="Q55" s="47">
        <f t="shared" si="5"/>
        <v>9.9906038466701652E-3</v>
      </c>
      <c r="R55" s="47">
        <f t="shared" si="6"/>
        <v>9.9936087385974481E-3</v>
      </c>
    </row>
    <row r="56" spans="1:18" x14ac:dyDescent="0.25">
      <c r="A56">
        <v>54</v>
      </c>
      <c r="B56" s="2">
        <v>58312</v>
      </c>
      <c r="C56" s="2">
        <v>58312</v>
      </c>
      <c r="D56" s="2">
        <v>57309</v>
      </c>
      <c r="E56" s="2">
        <v>55775</v>
      </c>
      <c r="F56" s="2">
        <v>54681</v>
      </c>
      <c r="G56" s="2">
        <v>53609</v>
      </c>
      <c r="H56" s="2">
        <v>53078</v>
      </c>
      <c r="I56" s="2">
        <v>52552</v>
      </c>
      <c r="K56">
        <v>54</v>
      </c>
      <c r="L56" s="47">
        <f t="shared" si="0"/>
        <v>0</v>
      </c>
      <c r="M56" s="47">
        <f t="shared" si="1"/>
        <v>1.7501614057128911E-2</v>
      </c>
      <c r="N56" s="47">
        <f t="shared" si="2"/>
        <v>2.7503361721201269E-2</v>
      </c>
      <c r="O56" s="47">
        <f t="shared" si="3"/>
        <v>2.0006949397413987E-2</v>
      </c>
      <c r="P56" s="47">
        <f t="shared" si="4"/>
        <v>1.9996642354828564E-2</v>
      </c>
      <c r="Q56" s="47">
        <f t="shared" si="5"/>
        <v>1.0004144843438034E-2</v>
      </c>
      <c r="R56" s="47">
        <f t="shared" si="6"/>
        <v>1.0009133810321202E-2</v>
      </c>
    </row>
    <row r="57" spans="1:18" x14ac:dyDescent="0.25">
      <c r="A57">
        <v>55</v>
      </c>
      <c r="B57" s="2">
        <v>59550</v>
      </c>
      <c r="C57" s="2">
        <v>59550</v>
      </c>
      <c r="D57" s="2">
        <v>58526</v>
      </c>
      <c r="E57" s="2">
        <v>56960</v>
      </c>
      <c r="F57" s="2">
        <v>55843</v>
      </c>
      <c r="G57" s="2">
        <v>54748</v>
      </c>
      <c r="H57" s="2">
        <v>54206</v>
      </c>
      <c r="I57" s="2">
        <v>53669</v>
      </c>
      <c r="K57">
        <v>55</v>
      </c>
      <c r="L57" s="47">
        <f t="shared" si="0"/>
        <v>0</v>
      </c>
      <c r="M57" s="47">
        <f t="shared" si="1"/>
        <v>1.749649728325875E-2</v>
      </c>
      <c r="N57" s="47">
        <f t="shared" si="2"/>
        <v>2.7492977528089879E-2</v>
      </c>
      <c r="O57" s="47">
        <f t="shared" si="3"/>
        <v>2.000250702863382E-2</v>
      </c>
      <c r="P57" s="47">
        <f t="shared" si="4"/>
        <v>2.0000730620296725E-2</v>
      </c>
      <c r="Q57" s="47">
        <f t="shared" si="5"/>
        <v>9.9988931114636248E-3</v>
      </c>
      <c r="R57" s="47">
        <f t="shared" si="6"/>
        <v>1.0005776146378764E-2</v>
      </c>
    </row>
    <row r="58" spans="1:18" x14ac:dyDescent="0.25">
      <c r="A58">
        <v>56</v>
      </c>
      <c r="B58" s="2">
        <v>60799</v>
      </c>
      <c r="C58" s="2">
        <v>60799</v>
      </c>
      <c r="D58" s="2">
        <v>59753</v>
      </c>
      <c r="E58" s="2">
        <v>58154</v>
      </c>
      <c r="F58" s="2">
        <v>57014</v>
      </c>
      <c r="G58" s="2">
        <v>55896</v>
      </c>
      <c r="H58" s="2">
        <v>55343</v>
      </c>
      <c r="I58" s="2">
        <v>54795</v>
      </c>
      <c r="K58">
        <v>56</v>
      </c>
      <c r="L58" s="47">
        <f t="shared" si="0"/>
        <v>0</v>
      </c>
      <c r="M58" s="47">
        <f t="shared" si="1"/>
        <v>1.7505397218549712E-2</v>
      </c>
      <c r="N58" s="47">
        <f t="shared" si="2"/>
        <v>2.7495959005399362E-2</v>
      </c>
      <c r="O58" s="47">
        <f t="shared" si="3"/>
        <v>1.9995088925527149E-2</v>
      </c>
      <c r="P58" s="47">
        <f t="shared" si="4"/>
        <v>2.0001431229426103E-2</v>
      </c>
      <c r="Q58" s="47">
        <f t="shared" si="5"/>
        <v>9.9922302730246493E-3</v>
      </c>
      <c r="R58" s="47">
        <f t="shared" si="6"/>
        <v>1.0000912492015734E-2</v>
      </c>
    </row>
    <row r="59" spans="1:18" x14ac:dyDescent="0.25">
      <c r="A59">
        <v>57</v>
      </c>
      <c r="B59" s="2">
        <v>62068</v>
      </c>
      <c r="C59" s="2">
        <v>62068</v>
      </c>
      <c r="D59" s="2">
        <v>61000</v>
      </c>
      <c r="E59" s="2">
        <v>59367</v>
      </c>
      <c r="F59" s="2">
        <v>58203</v>
      </c>
      <c r="G59" s="2">
        <v>57062</v>
      </c>
      <c r="H59" s="2">
        <v>56497</v>
      </c>
      <c r="I59" s="2">
        <v>55938</v>
      </c>
      <c r="K59">
        <v>57</v>
      </c>
      <c r="L59" s="47">
        <f t="shared" si="0"/>
        <v>0</v>
      </c>
      <c r="M59" s="47">
        <f t="shared" si="1"/>
        <v>1.7508196721311542E-2</v>
      </c>
      <c r="N59" s="47">
        <f t="shared" si="2"/>
        <v>2.7506864082739613E-2</v>
      </c>
      <c r="O59" s="47">
        <f t="shared" si="3"/>
        <v>1.9998969125302857E-2</v>
      </c>
      <c r="P59" s="47">
        <f t="shared" si="4"/>
        <v>1.9995794048578652E-2</v>
      </c>
      <c r="Q59" s="47">
        <f t="shared" si="5"/>
        <v>1.0000531001645996E-2</v>
      </c>
      <c r="R59" s="47">
        <f t="shared" si="6"/>
        <v>9.9932067646322231E-3</v>
      </c>
    </row>
    <row r="60" spans="1:18" x14ac:dyDescent="0.25">
      <c r="A60">
        <v>58</v>
      </c>
      <c r="B60" s="2">
        <v>63365</v>
      </c>
      <c r="C60" s="2">
        <v>63365</v>
      </c>
      <c r="D60" s="2">
        <v>62275</v>
      </c>
      <c r="E60" s="2">
        <v>60608</v>
      </c>
      <c r="F60" s="2">
        <v>59420</v>
      </c>
      <c r="G60" s="2">
        <v>58255</v>
      </c>
      <c r="H60" s="2">
        <v>57678</v>
      </c>
      <c r="I60" s="2">
        <v>57107</v>
      </c>
      <c r="K60">
        <v>58</v>
      </c>
      <c r="L60" s="47">
        <f t="shared" si="0"/>
        <v>0</v>
      </c>
      <c r="M60" s="47">
        <f t="shared" si="1"/>
        <v>1.7503010839020394E-2</v>
      </c>
      <c r="N60" s="47">
        <f t="shared" si="2"/>
        <v>2.750461985216468E-2</v>
      </c>
      <c r="O60" s="47">
        <f t="shared" si="3"/>
        <v>1.9993268259845154E-2</v>
      </c>
      <c r="P60" s="47">
        <f t="shared" si="4"/>
        <v>1.9998283409149442E-2</v>
      </c>
      <c r="Q60" s="47">
        <f t="shared" si="5"/>
        <v>1.0003814279274659E-2</v>
      </c>
      <c r="R60" s="47">
        <f t="shared" si="6"/>
        <v>9.9987742308298433E-3</v>
      </c>
    </row>
    <row r="61" spans="1:18" x14ac:dyDescent="0.25">
      <c r="A61">
        <v>59</v>
      </c>
      <c r="B61" s="2">
        <v>64696</v>
      </c>
      <c r="C61" s="2">
        <v>64696</v>
      </c>
      <c r="D61" s="2">
        <v>63583</v>
      </c>
      <c r="E61" s="2">
        <v>61881</v>
      </c>
      <c r="F61" s="2">
        <v>60668</v>
      </c>
      <c r="G61" s="2">
        <v>59478</v>
      </c>
      <c r="H61" s="2">
        <v>58889</v>
      </c>
      <c r="I61" s="2">
        <v>58306</v>
      </c>
      <c r="K61">
        <v>59</v>
      </c>
      <c r="L61" s="47">
        <f t="shared" si="0"/>
        <v>0</v>
      </c>
      <c r="M61" s="47">
        <f t="shared" si="1"/>
        <v>1.7504678923611738E-2</v>
      </c>
      <c r="N61" s="47">
        <f t="shared" si="2"/>
        <v>2.7504403613386907E-2</v>
      </c>
      <c r="O61" s="47">
        <f t="shared" si="3"/>
        <v>1.9994066064482174E-2</v>
      </c>
      <c r="P61" s="47">
        <f t="shared" si="4"/>
        <v>2.000739769326465E-2</v>
      </c>
      <c r="Q61" s="47">
        <f t="shared" si="5"/>
        <v>1.0001867921003882E-2</v>
      </c>
      <c r="R61" s="47">
        <f t="shared" si="6"/>
        <v>9.9989709463863541E-3</v>
      </c>
    </row>
  </sheetData>
  <mergeCells count="4">
    <mergeCell ref="B1:I1"/>
    <mergeCell ref="L1:R1"/>
    <mergeCell ref="A1:A2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D414-1406-4086-8863-AA1A1D88B224}">
  <dimension ref="A1:I7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3" max="8" width="11.28515625" customWidth="1"/>
    <col min="9" max="9" width="10.7109375" bestFit="1" customWidth="1"/>
  </cols>
  <sheetData>
    <row r="1" spans="1:9" ht="15.75" customHeight="1" x14ac:dyDescent="0.25">
      <c r="A1" s="61" t="s">
        <v>281</v>
      </c>
      <c r="B1" s="61" t="s">
        <v>282</v>
      </c>
      <c r="C1" s="36" t="s">
        <v>287</v>
      </c>
      <c r="D1" s="36"/>
      <c r="E1" s="36"/>
      <c r="F1" s="36"/>
      <c r="G1" s="36"/>
      <c r="H1" s="36"/>
      <c r="I1" s="36"/>
    </row>
    <row r="2" spans="1:9" ht="38.25" customHeight="1" x14ac:dyDescent="0.25">
      <c r="A2" s="61"/>
      <c r="B2" s="61"/>
      <c r="C2" s="62">
        <v>42095</v>
      </c>
      <c r="D2" s="62">
        <v>42461</v>
      </c>
      <c r="E2" s="62">
        <v>42826</v>
      </c>
      <c r="F2" s="62">
        <v>43191</v>
      </c>
      <c r="G2" s="62">
        <v>43556</v>
      </c>
      <c r="H2" s="62">
        <v>43922</v>
      </c>
      <c r="I2" s="62">
        <v>44287</v>
      </c>
    </row>
    <row r="3" spans="1:9" x14ac:dyDescent="0.25">
      <c r="A3" s="63">
        <v>6</v>
      </c>
      <c r="B3" s="63">
        <v>1</v>
      </c>
      <c r="C3" s="64">
        <v>13614</v>
      </c>
      <c r="D3" s="64">
        <v>14514</v>
      </c>
      <c r="E3" s="64">
        <v>15014</v>
      </c>
      <c r="F3" s="64">
        <v>16394</v>
      </c>
      <c r="G3" s="64">
        <v>17364</v>
      </c>
      <c r="H3" s="64">
        <v>17842</v>
      </c>
      <c r="I3" s="64">
        <v>18333</v>
      </c>
    </row>
    <row r="4" spans="1:9" x14ac:dyDescent="0.25">
      <c r="A4" s="63">
        <v>7</v>
      </c>
      <c r="B4" s="63">
        <v>1</v>
      </c>
      <c r="C4" s="64">
        <v>13715</v>
      </c>
      <c r="D4" s="64">
        <v>14615</v>
      </c>
      <c r="E4" s="64">
        <v>15115</v>
      </c>
      <c r="F4" s="64">
        <v>16495</v>
      </c>
      <c r="G4" s="64">
        <v>17364</v>
      </c>
      <c r="H4" s="64">
        <v>17842</v>
      </c>
      <c r="I4" s="64">
        <v>18333</v>
      </c>
    </row>
    <row r="5" spans="1:9" x14ac:dyDescent="0.25">
      <c r="A5" s="63">
        <v>8</v>
      </c>
      <c r="B5" s="63">
        <v>2</v>
      </c>
      <c r="C5" s="64">
        <v>13871</v>
      </c>
      <c r="D5" s="64">
        <v>14771</v>
      </c>
      <c r="E5" s="64">
        <v>15246</v>
      </c>
      <c r="F5" s="64">
        <v>16626</v>
      </c>
      <c r="G5" s="64">
        <v>17711</v>
      </c>
      <c r="H5" s="64">
        <v>18198</v>
      </c>
      <c r="I5" s="64">
        <v>18698</v>
      </c>
    </row>
    <row r="6" spans="1:9" x14ac:dyDescent="0.25">
      <c r="A6" s="63">
        <v>9</v>
      </c>
      <c r="B6" s="63">
        <v>2</v>
      </c>
      <c r="C6" s="64">
        <v>14075</v>
      </c>
      <c r="D6" s="64">
        <v>14975</v>
      </c>
      <c r="E6" s="64">
        <v>15375</v>
      </c>
      <c r="F6" s="64">
        <v>16755</v>
      </c>
      <c r="G6" s="64">
        <v>17711</v>
      </c>
      <c r="H6" s="64">
        <v>18198</v>
      </c>
      <c r="I6" s="64">
        <v>18698</v>
      </c>
    </row>
    <row r="7" spans="1:9" x14ac:dyDescent="0.25">
      <c r="A7" s="63">
        <v>10</v>
      </c>
      <c r="B7" s="63">
        <v>3</v>
      </c>
      <c r="C7" s="64">
        <v>14338</v>
      </c>
      <c r="D7" s="64">
        <v>15238</v>
      </c>
      <c r="E7" s="64">
        <v>15613</v>
      </c>
      <c r="F7" s="64">
        <v>16863</v>
      </c>
      <c r="G7" s="64">
        <v>18065</v>
      </c>
      <c r="H7" s="64">
        <v>18562</v>
      </c>
      <c r="I7" s="64">
        <v>19072</v>
      </c>
    </row>
    <row r="8" spans="1:9" x14ac:dyDescent="0.25">
      <c r="A8" s="63">
        <v>11</v>
      </c>
      <c r="B8" s="63">
        <v>3</v>
      </c>
      <c r="C8" s="64">
        <v>15207</v>
      </c>
      <c r="D8" s="64">
        <v>15507</v>
      </c>
      <c r="E8" s="64">
        <v>15807</v>
      </c>
      <c r="F8" s="64">
        <v>17007</v>
      </c>
      <c r="G8" s="64">
        <v>18065</v>
      </c>
      <c r="H8" s="64">
        <v>18562</v>
      </c>
      <c r="I8" s="64">
        <v>19072</v>
      </c>
    </row>
    <row r="9" spans="1:9" x14ac:dyDescent="0.25">
      <c r="A9" s="63">
        <v>12</v>
      </c>
      <c r="B9" s="63">
        <v>4</v>
      </c>
      <c r="C9" s="64">
        <v>15523</v>
      </c>
      <c r="D9" s="64">
        <v>15823</v>
      </c>
      <c r="E9" s="64">
        <v>16123</v>
      </c>
      <c r="F9" s="64">
        <v>17173</v>
      </c>
      <c r="G9" s="64">
        <v>18426</v>
      </c>
      <c r="H9" s="64">
        <v>18933</v>
      </c>
      <c r="I9" s="64">
        <v>19454</v>
      </c>
    </row>
    <row r="10" spans="1:9" x14ac:dyDescent="0.25">
      <c r="A10" s="63">
        <v>13</v>
      </c>
      <c r="B10" s="63">
        <v>4</v>
      </c>
      <c r="C10" s="64">
        <v>15941</v>
      </c>
      <c r="D10" s="64">
        <v>16191</v>
      </c>
      <c r="E10" s="64">
        <v>16491</v>
      </c>
      <c r="F10" s="64">
        <v>17391</v>
      </c>
      <c r="G10" s="64">
        <v>18426</v>
      </c>
      <c r="H10" s="64">
        <v>18933</v>
      </c>
      <c r="I10" s="64">
        <v>19454</v>
      </c>
    </row>
    <row r="11" spans="1:9" x14ac:dyDescent="0.25">
      <c r="A11" s="63">
        <v>14</v>
      </c>
      <c r="B11" s="63">
        <v>5</v>
      </c>
      <c r="C11" s="64">
        <v>16231</v>
      </c>
      <c r="D11" s="64">
        <v>16481</v>
      </c>
      <c r="E11" s="64">
        <v>16781</v>
      </c>
      <c r="F11" s="64">
        <v>17681</v>
      </c>
      <c r="G11" s="64">
        <v>18795</v>
      </c>
      <c r="H11" s="64">
        <v>19312</v>
      </c>
      <c r="I11" s="64">
        <v>19843</v>
      </c>
    </row>
    <row r="12" spans="1:9" x14ac:dyDescent="0.25">
      <c r="A12" s="63">
        <v>15</v>
      </c>
      <c r="B12" s="63">
        <v>5</v>
      </c>
      <c r="C12" s="64">
        <v>16572</v>
      </c>
      <c r="D12" s="64">
        <v>16772</v>
      </c>
      <c r="E12" s="64">
        <v>17072</v>
      </c>
      <c r="F12" s="64">
        <v>17972</v>
      </c>
      <c r="G12" s="64">
        <v>18795</v>
      </c>
      <c r="H12" s="64">
        <v>19312</v>
      </c>
      <c r="I12" s="64">
        <v>19843</v>
      </c>
    </row>
    <row r="13" spans="1:9" x14ac:dyDescent="0.25">
      <c r="A13" s="63">
        <v>16</v>
      </c>
      <c r="B13" s="63">
        <v>6</v>
      </c>
      <c r="C13" s="64">
        <v>16969</v>
      </c>
      <c r="D13" s="64">
        <v>17169</v>
      </c>
      <c r="E13" s="64">
        <v>17419</v>
      </c>
      <c r="F13" s="64">
        <v>18319</v>
      </c>
      <c r="G13" s="64">
        <v>19171</v>
      </c>
      <c r="H13" s="64">
        <v>19698</v>
      </c>
      <c r="I13" s="64">
        <v>20240</v>
      </c>
    </row>
    <row r="14" spans="1:9" x14ac:dyDescent="0.25">
      <c r="A14" s="63">
        <v>17</v>
      </c>
      <c r="B14" s="63">
        <v>6</v>
      </c>
      <c r="C14" s="64">
        <v>17372</v>
      </c>
      <c r="D14" s="64">
        <v>17547</v>
      </c>
      <c r="E14" s="64">
        <v>17772</v>
      </c>
      <c r="F14" s="64">
        <v>18672</v>
      </c>
      <c r="G14" s="64">
        <v>19171</v>
      </c>
      <c r="H14" s="64">
        <v>19698</v>
      </c>
      <c r="I14" s="64">
        <v>20240</v>
      </c>
    </row>
    <row r="15" spans="1:9" x14ac:dyDescent="0.25">
      <c r="A15" s="63">
        <v>18</v>
      </c>
      <c r="B15" s="63">
        <v>7</v>
      </c>
      <c r="C15" s="64">
        <v>17714</v>
      </c>
      <c r="D15" s="64">
        <v>17891</v>
      </c>
      <c r="E15" s="64">
        <v>18070</v>
      </c>
      <c r="F15" s="64">
        <v>18870</v>
      </c>
      <c r="G15" s="64">
        <v>19554</v>
      </c>
      <c r="H15" s="64">
        <v>20092</v>
      </c>
      <c r="I15" s="64">
        <v>20645</v>
      </c>
    </row>
    <row r="16" spans="1:9" x14ac:dyDescent="0.25">
      <c r="A16" s="63">
        <v>19</v>
      </c>
      <c r="B16" s="63">
        <v>8</v>
      </c>
      <c r="C16" s="64">
        <v>18376</v>
      </c>
      <c r="D16" s="64">
        <v>18560</v>
      </c>
      <c r="E16" s="64">
        <v>18746</v>
      </c>
      <c r="F16" s="64">
        <v>19446</v>
      </c>
      <c r="G16" s="64">
        <v>19945</v>
      </c>
      <c r="H16" s="64">
        <v>20493</v>
      </c>
      <c r="I16" s="64">
        <v>21057</v>
      </c>
    </row>
    <row r="17" spans="1:9" x14ac:dyDescent="0.25">
      <c r="A17" s="63">
        <v>20</v>
      </c>
      <c r="B17" s="63">
        <v>9</v>
      </c>
      <c r="C17" s="64">
        <v>19048</v>
      </c>
      <c r="D17" s="64">
        <v>19238</v>
      </c>
      <c r="E17" s="64">
        <v>19430</v>
      </c>
      <c r="F17" s="64">
        <v>19819</v>
      </c>
      <c r="G17" s="64">
        <v>20344</v>
      </c>
      <c r="H17" s="64">
        <v>20903</v>
      </c>
      <c r="I17" s="64">
        <v>21478</v>
      </c>
    </row>
    <row r="18" spans="1:9" x14ac:dyDescent="0.25">
      <c r="A18" s="63">
        <v>20</v>
      </c>
      <c r="B18" s="63">
        <v>10</v>
      </c>
      <c r="C18" s="64">
        <v>19048</v>
      </c>
      <c r="D18" s="64">
        <v>19238</v>
      </c>
      <c r="E18" s="64">
        <v>19430</v>
      </c>
      <c r="F18" s="64">
        <v>19819</v>
      </c>
      <c r="G18" s="64">
        <v>20751</v>
      </c>
      <c r="H18" s="64">
        <v>21322</v>
      </c>
      <c r="I18" s="64">
        <v>21908</v>
      </c>
    </row>
    <row r="19" spans="1:9" x14ac:dyDescent="0.25">
      <c r="A19" s="63">
        <v>21</v>
      </c>
      <c r="B19" s="63">
        <v>11</v>
      </c>
      <c r="C19" s="64">
        <v>19742</v>
      </c>
      <c r="D19" s="64">
        <v>19939</v>
      </c>
      <c r="E19" s="64">
        <v>20138</v>
      </c>
      <c r="F19" s="64">
        <v>20541</v>
      </c>
      <c r="G19" s="64">
        <v>21166</v>
      </c>
      <c r="H19" s="64">
        <v>21748</v>
      </c>
      <c r="I19" s="64">
        <v>22346</v>
      </c>
    </row>
    <row r="20" spans="1:9" x14ac:dyDescent="0.25">
      <c r="A20" s="63">
        <v>22</v>
      </c>
      <c r="B20" s="63">
        <v>12</v>
      </c>
      <c r="C20" s="64">
        <v>20253</v>
      </c>
      <c r="D20" s="64">
        <v>20456</v>
      </c>
      <c r="E20" s="64">
        <v>20661</v>
      </c>
      <c r="F20" s="64">
        <v>21074</v>
      </c>
      <c r="G20" s="64">
        <v>21589</v>
      </c>
      <c r="H20" s="64">
        <v>22183</v>
      </c>
      <c r="I20" s="64">
        <v>22793</v>
      </c>
    </row>
    <row r="21" spans="1:9" x14ac:dyDescent="0.25">
      <c r="A21" s="65"/>
      <c r="B21" s="63">
        <v>13</v>
      </c>
      <c r="C21" s="64">
        <v>20253</v>
      </c>
      <c r="D21" s="64">
        <v>20456</v>
      </c>
      <c r="E21" s="64">
        <v>20661</v>
      </c>
      <c r="F21" s="64">
        <v>21074</v>
      </c>
      <c r="G21" s="64">
        <v>22021</v>
      </c>
      <c r="H21" s="64">
        <v>22627</v>
      </c>
      <c r="I21" s="64">
        <v>23249</v>
      </c>
    </row>
    <row r="22" spans="1:9" x14ac:dyDescent="0.25">
      <c r="A22" s="63">
        <v>23</v>
      </c>
      <c r="B22" s="63">
        <v>14</v>
      </c>
      <c r="C22" s="64">
        <v>20849</v>
      </c>
      <c r="D22" s="64">
        <v>21057</v>
      </c>
      <c r="E22" s="64">
        <v>21268</v>
      </c>
      <c r="F22" s="64">
        <v>21693</v>
      </c>
      <c r="G22" s="64">
        <v>22462</v>
      </c>
      <c r="H22" s="64">
        <v>23080</v>
      </c>
      <c r="I22" s="64">
        <v>23715</v>
      </c>
    </row>
    <row r="23" spans="1:9" x14ac:dyDescent="0.25">
      <c r="A23" s="63">
        <v>24</v>
      </c>
      <c r="B23" s="63">
        <v>15</v>
      </c>
      <c r="C23" s="64">
        <v>21530</v>
      </c>
      <c r="D23" s="64">
        <v>21745</v>
      </c>
      <c r="E23" s="64">
        <v>21962</v>
      </c>
      <c r="F23" s="64">
        <v>22401</v>
      </c>
      <c r="G23" s="64">
        <v>22911</v>
      </c>
      <c r="H23" s="64">
        <v>23541</v>
      </c>
      <c r="I23" s="64">
        <v>24188</v>
      </c>
    </row>
    <row r="24" spans="1:9" x14ac:dyDescent="0.25">
      <c r="A24" s="65"/>
      <c r="B24" s="63">
        <v>16</v>
      </c>
      <c r="C24" s="64">
        <v>21530</v>
      </c>
      <c r="D24" s="64">
        <v>21745</v>
      </c>
      <c r="E24" s="64">
        <v>21962</v>
      </c>
      <c r="F24" s="64">
        <v>22401</v>
      </c>
      <c r="G24" s="64">
        <v>23369</v>
      </c>
      <c r="H24" s="64">
        <v>24012</v>
      </c>
      <c r="I24" s="64">
        <v>24672</v>
      </c>
    </row>
    <row r="25" spans="1:9" x14ac:dyDescent="0.25">
      <c r="A25" s="63">
        <v>25</v>
      </c>
      <c r="B25" s="63">
        <v>17</v>
      </c>
      <c r="C25" s="64">
        <v>22212</v>
      </c>
      <c r="D25" s="64">
        <v>22434</v>
      </c>
      <c r="E25" s="64">
        <v>22658</v>
      </c>
      <c r="F25" s="64">
        <v>23111</v>
      </c>
      <c r="G25" s="64">
        <v>23836</v>
      </c>
      <c r="H25" s="64">
        <v>24491</v>
      </c>
      <c r="I25" s="64">
        <v>25165</v>
      </c>
    </row>
    <row r="26" spans="1:9" x14ac:dyDescent="0.25">
      <c r="A26" s="65"/>
      <c r="B26" s="63">
        <v>18</v>
      </c>
      <c r="C26" s="64">
        <v>22212</v>
      </c>
      <c r="D26" s="64">
        <v>22434</v>
      </c>
      <c r="E26" s="64">
        <v>22658</v>
      </c>
      <c r="F26" s="64">
        <v>23111</v>
      </c>
      <c r="G26" s="64">
        <v>24313</v>
      </c>
      <c r="H26" s="64">
        <v>24982</v>
      </c>
      <c r="I26" s="64">
        <v>25669</v>
      </c>
    </row>
    <row r="27" spans="1:9" x14ac:dyDescent="0.25">
      <c r="A27" s="63">
        <v>26</v>
      </c>
      <c r="B27" s="63">
        <v>19</v>
      </c>
      <c r="C27" s="64">
        <v>22937</v>
      </c>
      <c r="D27" s="64">
        <v>23166</v>
      </c>
      <c r="E27" s="64">
        <v>23398</v>
      </c>
      <c r="F27" s="64">
        <v>23866</v>
      </c>
      <c r="G27" s="64">
        <v>24799</v>
      </c>
      <c r="H27" s="64">
        <v>25481</v>
      </c>
      <c r="I27" s="64">
        <v>26182</v>
      </c>
    </row>
    <row r="28" spans="1:9" x14ac:dyDescent="0.25">
      <c r="A28" s="63">
        <v>27</v>
      </c>
      <c r="B28" s="63">
        <v>20</v>
      </c>
      <c r="C28" s="64">
        <v>23698</v>
      </c>
      <c r="D28" s="64">
        <v>23935</v>
      </c>
      <c r="E28" s="64">
        <v>24174</v>
      </c>
      <c r="F28" s="64">
        <v>24657</v>
      </c>
      <c r="G28" s="64">
        <v>25295</v>
      </c>
      <c r="H28" s="64">
        <v>25991</v>
      </c>
      <c r="I28" s="64">
        <v>26706</v>
      </c>
    </row>
    <row r="29" spans="1:9" x14ac:dyDescent="0.25">
      <c r="A29" s="65"/>
      <c r="B29" s="63">
        <v>21</v>
      </c>
      <c r="C29" s="64">
        <v>23698</v>
      </c>
      <c r="D29" s="64">
        <v>23935</v>
      </c>
      <c r="E29" s="64">
        <v>24174</v>
      </c>
      <c r="F29" s="64">
        <v>24657</v>
      </c>
      <c r="G29" s="64">
        <v>25801</v>
      </c>
      <c r="H29" s="64">
        <v>26511</v>
      </c>
      <c r="I29" s="64">
        <v>27240</v>
      </c>
    </row>
    <row r="30" spans="1:9" x14ac:dyDescent="0.25">
      <c r="A30" s="63">
        <v>28</v>
      </c>
      <c r="B30" s="63">
        <v>22</v>
      </c>
      <c r="C30" s="64">
        <v>24472</v>
      </c>
      <c r="D30" s="64">
        <v>24717</v>
      </c>
      <c r="E30" s="64">
        <v>24964</v>
      </c>
      <c r="F30" s="64">
        <v>25463</v>
      </c>
      <c r="G30" s="64">
        <v>26317</v>
      </c>
      <c r="H30" s="64">
        <v>27041</v>
      </c>
      <c r="I30" s="64">
        <v>27785</v>
      </c>
    </row>
    <row r="31" spans="1:9" x14ac:dyDescent="0.25">
      <c r="A31" s="63">
        <v>29</v>
      </c>
      <c r="B31" s="63">
        <v>23</v>
      </c>
      <c r="C31" s="64">
        <v>25440</v>
      </c>
      <c r="D31" s="64">
        <v>25694</v>
      </c>
      <c r="E31" s="64">
        <v>25951</v>
      </c>
      <c r="F31" s="64">
        <v>26470</v>
      </c>
      <c r="G31" s="64">
        <v>26999</v>
      </c>
      <c r="H31" s="64">
        <v>27741</v>
      </c>
      <c r="I31" s="64">
        <v>28504</v>
      </c>
    </row>
    <row r="32" spans="1:9" x14ac:dyDescent="0.25">
      <c r="A32" s="63">
        <v>30</v>
      </c>
      <c r="B32" s="63">
        <v>24</v>
      </c>
      <c r="C32" s="64">
        <v>26293</v>
      </c>
      <c r="D32" s="64">
        <v>26556</v>
      </c>
      <c r="E32" s="64">
        <v>26822</v>
      </c>
      <c r="F32" s="64">
        <v>27358</v>
      </c>
      <c r="G32" s="64">
        <v>27905</v>
      </c>
      <c r="H32" s="64">
        <v>28672</v>
      </c>
      <c r="I32" s="64">
        <v>29460</v>
      </c>
    </row>
    <row r="33" spans="1:9" x14ac:dyDescent="0.25">
      <c r="A33" s="63">
        <v>31</v>
      </c>
      <c r="B33" s="63">
        <v>25</v>
      </c>
      <c r="C33" s="64">
        <v>27123</v>
      </c>
      <c r="D33" s="64">
        <v>27394</v>
      </c>
      <c r="E33" s="64">
        <v>27668</v>
      </c>
      <c r="F33" s="64">
        <v>28221</v>
      </c>
      <c r="G33" s="64">
        <v>28785</v>
      </c>
      <c r="H33" s="64">
        <v>29577</v>
      </c>
      <c r="I33" s="64">
        <v>30390</v>
      </c>
    </row>
    <row r="34" spans="1:9" x14ac:dyDescent="0.25">
      <c r="A34" s="63">
        <v>32</v>
      </c>
      <c r="B34" s="63">
        <v>26</v>
      </c>
      <c r="C34" s="64">
        <v>27924</v>
      </c>
      <c r="D34" s="64">
        <v>28203</v>
      </c>
      <c r="E34" s="64">
        <v>28485</v>
      </c>
      <c r="F34" s="64">
        <v>29055</v>
      </c>
      <c r="G34" s="64">
        <v>29636</v>
      </c>
      <c r="H34" s="64">
        <v>30451</v>
      </c>
      <c r="I34" s="64">
        <v>31288</v>
      </c>
    </row>
    <row r="35" spans="1:9" x14ac:dyDescent="0.25">
      <c r="A35" s="63">
        <v>33</v>
      </c>
      <c r="B35" s="63">
        <v>27</v>
      </c>
      <c r="C35" s="64">
        <v>28746</v>
      </c>
      <c r="D35" s="64">
        <v>29033</v>
      </c>
      <c r="E35" s="64">
        <v>29323</v>
      </c>
      <c r="F35" s="64">
        <v>29909</v>
      </c>
      <c r="G35" s="64">
        <v>30507</v>
      </c>
      <c r="H35" s="64">
        <v>31346</v>
      </c>
      <c r="I35" s="64">
        <v>32208</v>
      </c>
    </row>
    <row r="36" spans="1:9" x14ac:dyDescent="0.25">
      <c r="A36" s="63">
        <v>34</v>
      </c>
      <c r="B36" s="63">
        <v>28</v>
      </c>
      <c r="C36" s="64">
        <v>29558</v>
      </c>
      <c r="D36" s="64">
        <v>29854</v>
      </c>
      <c r="E36" s="64">
        <v>30153</v>
      </c>
      <c r="F36" s="64">
        <v>30756</v>
      </c>
      <c r="G36" s="64">
        <v>31371</v>
      </c>
      <c r="H36" s="64">
        <v>32234</v>
      </c>
      <c r="I36" s="64">
        <v>33120</v>
      </c>
    </row>
    <row r="37" spans="1:9" x14ac:dyDescent="0.25">
      <c r="A37" s="63">
        <v>35</v>
      </c>
      <c r="B37" s="63">
        <v>29</v>
      </c>
      <c r="C37" s="64">
        <v>30178</v>
      </c>
      <c r="D37" s="64">
        <v>30480</v>
      </c>
      <c r="E37" s="64">
        <v>30785</v>
      </c>
      <c r="F37" s="64">
        <v>31401</v>
      </c>
      <c r="G37" s="64">
        <v>32029</v>
      </c>
      <c r="H37" s="64">
        <v>32910</v>
      </c>
      <c r="I37" s="64">
        <v>33815</v>
      </c>
    </row>
    <row r="38" spans="1:9" x14ac:dyDescent="0.25">
      <c r="A38" s="63">
        <v>36</v>
      </c>
      <c r="B38" s="63">
        <v>30</v>
      </c>
      <c r="C38" s="64">
        <v>30978</v>
      </c>
      <c r="D38" s="64">
        <v>31288</v>
      </c>
      <c r="E38" s="64">
        <v>31601</v>
      </c>
      <c r="F38" s="64">
        <v>32233</v>
      </c>
      <c r="G38" s="64">
        <v>32878</v>
      </c>
      <c r="H38" s="64">
        <v>33782</v>
      </c>
      <c r="I38" s="64">
        <v>34711</v>
      </c>
    </row>
    <row r="39" spans="1:9" x14ac:dyDescent="0.25">
      <c r="A39" s="63">
        <v>37</v>
      </c>
      <c r="B39" s="63">
        <v>31</v>
      </c>
      <c r="C39" s="64">
        <v>31846</v>
      </c>
      <c r="D39" s="64">
        <v>32164</v>
      </c>
      <c r="E39" s="64">
        <v>32486</v>
      </c>
      <c r="F39" s="64">
        <v>33136</v>
      </c>
      <c r="G39" s="64">
        <v>33799</v>
      </c>
      <c r="H39" s="64">
        <v>34728</v>
      </c>
      <c r="I39" s="64">
        <v>35683</v>
      </c>
    </row>
    <row r="40" spans="1:9" x14ac:dyDescent="0.25">
      <c r="A40" s="63">
        <v>38</v>
      </c>
      <c r="B40" s="63">
        <v>32</v>
      </c>
      <c r="C40" s="64">
        <v>32778</v>
      </c>
      <c r="D40" s="64">
        <v>33106</v>
      </c>
      <c r="E40" s="64">
        <v>33437</v>
      </c>
      <c r="F40" s="64">
        <v>34106</v>
      </c>
      <c r="G40" s="64">
        <v>34788</v>
      </c>
      <c r="H40" s="64">
        <v>35745</v>
      </c>
      <c r="I40" s="64">
        <v>36728</v>
      </c>
    </row>
    <row r="41" spans="1:9" x14ac:dyDescent="0.25">
      <c r="A41" s="63">
        <v>39</v>
      </c>
      <c r="B41" s="63">
        <v>33</v>
      </c>
      <c r="C41" s="64">
        <v>33857</v>
      </c>
      <c r="D41" s="64">
        <v>34196</v>
      </c>
      <c r="E41" s="64">
        <v>34538</v>
      </c>
      <c r="F41" s="64">
        <v>35229</v>
      </c>
      <c r="G41" s="64">
        <v>35934</v>
      </c>
      <c r="H41" s="64">
        <v>36922</v>
      </c>
      <c r="I41" s="64">
        <v>37937</v>
      </c>
    </row>
    <row r="42" spans="1:9" x14ac:dyDescent="0.25">
      <c r="A42" s="63">
        <v>40</v>
      </c>
      <c r="B42" s="63">
        <v>34</v>
      </c>
      <c r="C42" s="64">
        <v>34746</v>
      </c>
      <c r="D42" s="64">
        <v>35093</v>
      </c>
      <c r="E42" s="64">
        <v>35444</v>
      </c>
      <c r="F42" s="64">
        <v>36153</v>
      </c>
      <c r="G42" s="64">
        <v>36876</v>
      </c>
      <c r="H42" s="64">
        <v>37890</v>
      </c>
      <c r="I42" s="64">
        <v>38932</v>
      </c>
    </row>
    <row r="43" spans="1:9" x14ac:dyDescent="0.25">
      <c r="A43" s="63">
        <v>41</v>
      </c>
      <c r="B43" s="63">
        <v>35</v>
      </c>
      <c r="C43" s="64">
        <v>35662</v>
      </c>
      <c r="D43" s="64">
        <v>36019</v>
      </c>
      <c r="E43" s="64">
        <v>36379</v>
      </c>
      <c r="F43" s="64">
        <v>37107</v>
      </c>
      <c r="G43" s="64">
        <v>37849</v>
      </c>
      <c r="H43" s="64">
        <v>38890</v>
      </c>
      <c r="I43" s="64">
        <v>39959</v>
      </c>
    </row>
    <row r="44" spans="1:9" x14ac:dyDescent="0.25">
      <c r="A44" s="63">
        <v>42</v>
      </c>
      <c r="B44" s="63">
        <v>36</v>
      </c>
      <c r="C44" s="64">
        <v>36571</v>
      </c>
      <c r="D44" s="64">
        <v>36937</v>
      </c>
      <c r="E44" s="64">
        <v>37306</v>
      </c>
      <c r="F44" s="64">
        <v>38052</v>
      </c>
      <c r="G44" s="64">
        <v>38813</v>
      </c>
      <c r="H44" s="64">
        <v>39880</v>
      </c>
      <c r="I44" s="64">
        <v>40977</v>
      </c>
    </row>
    <row r="45" spans="1:9" x14ac:dyDescent="0.25">
      <c r="A45" s="63">
        <v>43</v>
      </c>
      <c r="B45" s="63">
        <v>37</v>
      </c>
      <c r="C45" s="64">
        <v>37483</v>
      </c>
      <c r="D45" s="64">
        <v>37858</v>
      </c>
      <c r="E45" s="64">
        <v>38237</v>
      </c>
      <c r="F45" s="64">
        <v>39002</v>
      </c>
      <c r="G45" s="64">
        <v>39782</v>
      </c>
      <c r="H45" s="64">
        <v>40876</v>
      </c>
      <c r="I45" s="64">
        <v>42000</v>
      </c>
    </row>
    <row r="46" spans="1:9" x14ac:dyDescent="0.25">
      <c r="A46" s="63">
        <v>44</v>
      </c>
      <c r="B46" s="63">
        <v>38</v>
      </c>
      <c r="C46" s="64">
        <v>38405</v>
      </c>
      <c r="D46" s="64">
        <v>38789</v>
      </c>
      <c r="E46" s="64">
        <v>39177</v>
      </c>
      <c r="F46" s="64">
        <v>39961</v>
      </c>
      <c r="G46" s="64">
        <v>40760</v>
      </c>
      <c r="H46" s="64">
        <v>41881</v>
      </c>
      <c r="I46" s="64">
        <v>43033</v>
      </c>
    </row>
    <row r="47" spans="1:9" x14ac:dyDescent="0.25">
      <c r="A47" s="63">
        <v>45</v>
      </c>
      <c r="B47" s="63">
        <v>39</v>
      </c>
      <c r="C47" s="64">
        <v>39267</v>
      </c>
      <c r="D47" s="64">
        <v>39660</v>
      </c>
      <c r="E47" s="64">
        <v>40057</v>
      </c>
      <c r="F47" s="64">
        <v>40858</v>
      </c>
      <c r="G47" s="64">
        <v>41675</v>
      </c>
      <c r="H47" s="64">
        <v>42821</v>
      </c>
      <c r="I47" s="64">
        <v>43999</v>
      </c>
    </row>
    <row r="48" spans="1:9" x14ac:dyDescent="0.25">
      <c r="A48" s="63">
        <v>46</v>
      </c>
      <c r="B48" s="63">
        <v>40</v>
      </c>
      <c r="C48" s="64">
        <v>40217</v>
      </c>
      <c r="D48" s="64">
        <v>40619</v>
      </c>
      <c r="E48" s="64">
        <v>41025</v>
      </c>
      <c r="F48" s="64">
        <v>41846</v>
      </c>
      <c r="G48" s="64">
        <v>42683</v>
      </c>
      <c r="H48" s="64">
        <v>43857</v>
      </c>
      <c r="I48" s="64">
        <v>45063</v>
      </c>
    </row>
    <row r="49" spans="1:9" x14ac:dyDescent="0.25">
      <c r="A49" s="63">
        <v>47</v>
      </c>
      <c r="B49" s="63">
        <v>41</v>
      </c>
      <c r="C49" s="64">
        <v>41140</v>
      </c>
      <c r="D49" s="64">
        <v>41551</v>
      </c>
      <c r="E49" s="64">
        <v>41967</v>
      </c>
      <c r="F49" s="64">
        <v>42806</v>
      </c>
      <c r="G49" s="64">
        <v>43662</v>
      </c>
      <c r="H49" s="64">
        <v>44863</v>
      </c>
      <c r="I49" s="64">
        <v>46097</v>
      </c>
    </row>
    <row r="50" spans="1:9" x14ac:dyDescent="0.25">
      <c r="A50" s="63">
        <v>48</v>
      </c>
      <c r="B50" s="63">
        <v>42</v>
      </c>
      <c r="C50" s="64">
        <v>42053</v>
      </c>
      <c r="D50" s="64">
        <v>42474</v>
      </c>
      <c r="E50" s="64">
        <v>42899</v>
      </c>
      <c r="F50" s="64">
        <v>43757</v>
      </c>
      <c r="G50" s="64">
        <v>44632</v>
      </c>
      <c r="H50" s="64">
        <v>45859</v>
      </c>
      <c r="I50" s="64">
        <v>47120</v>
      </c>
    </row>
    <row r="51" spans="1:9" x14ac:dyDescent="0.25">
      <c r="A51" s="63">
        <v>49</v>
      </c>
      <c r="B51" s="63">
        <v>43</v>
      </c>
      <c r="C51" s="64">
        <v>42957</v>
      </c>
      <c r="D51" s="64">
        <v>43387</v>
      </c>
      <c r="E51" s="64">
        <v>43821</v>
      </c>
      <c r="F51" s="64">
        <v>44697</v>
      </c>
      <c r="G51" s="64">
        <v>45591</v>
      </c>
      <c r="H51" s="64">
        <v>46845</v>
      </c>
      <c r="I51" s="64">
        <v>48133</v>
      </c>
    </row>
    <row r="52" spans="1:9" x14ac:dyDescent="0.25">
      <c r="A52" s="63">
        <v>50</v>
      </c>
      <c r="B52" s="63">
        <v>44</v>
      </c>
      <c r="C52" s="64">
        <v>43750</v>
      </c>
      <c r="D52" s="64">
        <v>44188</v>
      </c>
      <c r="E52" s="64">
        <v>44630</v>
      </c>
      <c r="F52" s="64">
        <v>45523</v>
      </c>
      <c r="G52" s="64">
        <v>46433</v>
      </c>
      <c r="H52" s="64">
        <v>47710</v>
      </c>
      <c r="I52" s="64">
        <v>48545</v>
      </c>
    </row>
    <row r="53" spans="1:9" x14ac:dyDescent="0.25">
      <c r="A53" s="63">
        <v>51</v>
      </c>
      <c r="B53" s="63">
        <v>45</v>
      </c>
      <c r="C53" s="64">
        <v>44586</v>
      </c>
      <c r="D53" s="64">
        <v>45032</v>
      </c>
      <c r="E53" s="64">
        <v>45482</v>
      </c>
      <c r="F53" s="64">
        <v>46392</v>
      </c>
      <c r="G53" s="64">
        <v>47320</v>
      </c>
      <c r="H53" s="64">
        <v>48621</v>
      </c>
      <c r="I53" s="64">
        <v>49472</v>
      </c>
    </row>
    <row r="54" spans="1:9" x14ac:dyDescent="0.25">
      <c r="A54" s="63">
        <v>52</v>
      </c>
      <c r="B54" s="63">
        <v>46</v>
      </c>
      <c r="C54" s="64">
        <v>45371</v>
      </c>
      <c r="D54" s="64">
        <v>45825</v>
      </c>
      <c r="E54" s="64">
        <v>46283</v>
      </c>
      <c r="F54" s="64">
        <v>47209</v>
      </c>
      <c r="G54" s="64">
        <v>48153</v>
      </c>
      <c r="H54" s="64">
        <v>49477</v>
      </c>
      <c r="I54" s="64">
        <v>50343</v>
      </c>
    </row>
    <row r="55" spans="1:9" x14ac:dyDescent="0.25">
      <c r="A55" s="63">
        <v>53</v>
      </c>
      <c r="B55" s="63">
        <v>47</v>
      </c>
      <c r="C55" s="64">
        <v>46189</v>
      </c>
      <c r="D55" s="64">
        <v>46651</v>
      </c>
      <c r="E55" s="64">
        <v>47118</v>
      </c>
      <c r="F55" s="64">
        <v>48060</v>
      </c>
      <c r="G55" s="64">
        <v>49021</v>
      </c>
      <c r="H55" s="64">
        <v>50369</v>
      </c>
      <c r="I55" s="64">
        <v>51250</v>
      </c>
    </row>
    <row r="56" spans="1:9" x14ac:dyDescent="0.25">
      <c r="A56" s="63">
        <v>54</v>
      </c>
      <c r="B56" s="63">
        <v>48</v>
      </c>
      <c r="C56" s="64">
        <v>47044</v>
      </c>
      <c r="D56" s="64">
        <v>47514</v>
      </c>
      <c r="E56" s="64">
        <v>47989</v>
      </c>
      <c r="F56" s="64">
        <v>48949</v>
      </c>
      <c r="G56" s="64">
        <v>49928</v>
      </c>
      <c r="H56" s="64">
        <v>51301</v>
      </c>
      <c r="I56" s="64">
        <v>52199</v>
      </c>
    </row>
    <row r="57" spans="1:9" x14ac:dyDescent="0.25">
      <c r="A57" s="63">
        <v>55</v>
      </c>
      <c r="B57" s="63">
        <v>49</v>
      </c>
      <c r="C57" s="64">
        <v>47958</v>
      </c>
      <c r="D57" s="64">
        <v>48438</v>
      </c>
      <c r="E57" s="64">
        <v>48922</v>
      </c>
      <c r="F57" s="64">
        <v>49900</v>
      </c>
      <c r="G57" s="64">
        <v>50898</v>
      </c>
      <c r="H57" s="64">
        <v>52298</v>
      </c>
      <c r="I57" s="64">
        <v>53213</v>
      </c>
    </row>
    <row r="58" spans="1:9" x14ac:dyDescent="0.25">
      <c r="A58" s="63">
        <v>56</v>
      </c>
      <c r="B58" s="63">
        <v>50</v>
      </c>
      <c r="C58" s="64">
        <v>48864</v>
      </c>
      <c r="D58" s="64">
        <v>49353</v>
      </c>
      <c r="E58" s="64">
        <v>49847</v>
      </c>
      <c r="F58" s="64">
        <v>50844</v>
      </c>
      <c r="G58" s="64">
        <v>51861</v>
      </c>
      <c r="H58" s="64">
        <v>53287</v>
      </c>
      <c r="I58" s="64">
        <v>54220</v>
      </c>
    </row>
    <row r="59" spans="1:9" x14ac:dyDescent="0.25">
      <c r="A59" s="63">
        <v>57</v>
      </c>
      <c r="B59" s="63">
        <v>51</v>
      </c>
      <c r="C59" s="64">
        <v>49787</v>
      </c>
      <c r="D59" s="64">
        <v>50285</v>
      </c>
      <c r="E59" s="64">
        <v>50788</v>
      </c>
      <c r="F59" s="64">
        <v>51804</v>
      </c>
      <c r="G59" s="64">
        <v>52840</v>
      </c>
      <c r="H59" s="64">
        <v>54293</v>
      </c>
      <c r="I59" s="64">
        <v>55243</v>
      </c>
    </row>
    <row r="60" spans="1:9" x14ac:dyDescent="0.25">
      <c r="A60" s="63">
        <v>58</v>
      </c>
      <c r="B60" s="63">
        <v>52</v>
      </c>
      <c r="C60" s="64">
        <v>50711</v>
      </c>
      <c r="D60" s="64">
        <v>51218</v>
      </c>
      <c r="E60" s="64">
        <v>51730</v>
      </c>
      <c r="F60" s="64">
        <v>52765</v>
      </c>
      <c r="G60" s="64">
        <v>53820</v>
      </c>
      <c r="H60" s="64">
        <v>55300</v>
      </c>
      <c r="I60" s="64">
        <v>56268</v>
      </c>
    </row>
    <row r="61" spans="1:9" x14ac:dyDescent="0.25">
      <c r="A61" s="63">
        <v>59</v>
      </c>
      <c r="B61" s="63">
        <v>53</v>
      </c>
      <c r="C61" s="64">
        <v>51633</v>
      </c>
      <c r="D61" s="64">
        <v>52149</v>
      </c>
      <c r="E61" s="64">
        <v>52670</v>
      </c>
      <c r="F61" s="64">
        <v>53723</v>
      </c>
      <c r="G61" s="64">
        <v>54797</v>
      </c>
      <c r="H61" s="64">
        <v>56304</v>
      </c>
      <c r="I61" s="64">
        <v>57289</v>
      </c>
    </row>
    <row r="62" spans="1:9" x14ac:dyDescent="0.25">
      <c r="A62" s="63">
        <v>60</v>
      </c>
      <c r="B62" s="63">
        <v>54</v>
      </c>
      <c r="C62" s="64">
        <v>52552</v>
      </c>
      <c r="D62" s="64">
        <v>53078</v>
      </c>
      <c r="E62" s="64">
        <v>53609</v>
      </c>
      <c r="F62" s="64">
        <v>54681</v>
      </c>
      <c r="G62" s="64">
        <v>55775</v>
      </c>
      <c r="H62" s="64">
        <v>57309</v>
      </c>
      <c r="I62" s="64">
        <v>58312</v>
      </c>
    </row>
    <row r="63" spans="1:9" x14ac:dyDescent="0.25">
      <c r="A63" s="63">
        <v>61</v>
      </c>
      <c r="B63" s="63">
        <v>55</v>
      </c>
      <c r="C63" s="64">
        <v>53669</v>
      </c>
      <c r="D63" s="64">
        <v>54206</v>
      </c>
      <c r="E63" s="64">
        <v>54748</v>
      </c>
      <c r="F63" s="64">
        <v>55843</v>
      </c>
      <c r="G63" s="64">
        <v>56960</v>
      </c>
      <c r="H63" s="64">
        <v>58526</v>
      </c>
      <c r="I63" s="64">
        <v>59550</v>
      </c>
    </row>
    <row r="64" spans="1:9" x14ac:dyDescent="0.25">
      <c r="A64" s="63">
        <v>62</v>
      </c>
      <c r="B64" s="63">
        <v>56</v>
      </c>
      <c r="C64" s="64">
        <v>54795</v>
      </c>
      <c r="D64" s="64">
        <v>55343</v>
      </c>
      <c r="E64" s="64">
        <v>55896</v>
      </c>
      <c r="F64" s="64">
        <v>57014</v>
      </c>
      <c r="G64" s="64">
        <v>58154</v>
      </c>
      <c r="H64" s="64">
        <v>59753</v>
      </c>
      <c r="I64" s="64">
        <v>60799</v>
      </c>
    </row>
    <row r="65" spans="1:9" x14ac:dyDescent="0.25">
      <c r="A65" s="63">
        <v>63</v>
      </c>
      <c r="B65" s="63">
        <v>57</v>
      </c>
      <c r="C65" s="64">
        <v>55938</v>
      </c>
      <c r="D65" s="64">
        <v>56497</v>
      </c>
      <c r="E65" s="64">
        <v>57062</v>
      </c>
      <c r="F65" s="64">
        <v>58203</v>
      </c>
      <c r="G65" s="64">
        <v>59367</v>
      </c>
      <c r="H65" s="64">
        <v>61000</v>
      </c>
      <c r="I65" s="64">
        <v>62068</v>
      </c>
    </row>
    <row r="66" spans="1:9" x14ac:dyDescent="0.25">
      <c r="A66" s="63">
        <v>64</v>
      </c>
      <c r="B66" s="63">
        <v>58</v>
      </c>
      <c r="C66" s="64">
        <v>57107</v>
      </c>
      <c r="D66" s="64">
        <v>57678</v>
      </c>
      <c r="E66" s="64">
        <v>58255</v>
      </c>
      <c r="F66" s="64">
        <v>59420</v>
      </c>
      <c r="G66" s="64">
        <v>60608</v>
      </c>
      <c r="H66" s="64">
        <v>62275</v>
      </c>
      <c r="I66" s="64">
        <v>63365</v>
      </c>
    </row>
    <row r="67" spans="1:9" x14ac:dyDescent="0.25">
      <c r="A67" s="63">
        <v>65</v>
      </c>
      <c r="B67" s="63">
        <v>59</v>
      </c>
      <c r="C67" s="64">
        <v>58306</v>
      </c>
      <c r="D67" s="64">
        <v>58889</v>
      </c>
      <c r="E67" s="64">
        <v>59478</v>
      </c>
      <c r="F67" s="64">
        <v>60668</v>
      </c>
      <c r="G67" s="64">
        <v>61881</v>
      </c>
      <c r="H67" s="64">
        <v>63583</v>
      </c>
      <c r="I67" s="64">
        <v>64696</v>
      </c>
    </row>
    <row r="68" spans="1:9" x14ac:dyDescent="0.25">
      <c r="A68" s="60"/>
    </row>
    <row r="69" spans="1:9" x14ac:dyDescent="0.25">
      <c r="A69" s="60"/>
    </row>
    <row r="70" spans="1:9" x14ac:dyDescent="0.25">
      <c r="A70" s="60"/>
    </row>
    <row r="71" spans="1:9" x14ac:dyDescent="0.25">
      <c r="A71" s="60"/>
    </row>
    <row r="72" spans="1:9" x14ac:dyDescent="0.25">
      <c r="A72" s="60"/>
    </row>
    <row r="73" spans="1:9" x14ac:dyDescent="0.25">
      <c r="A73" s="60"/>
    </row>
    <row r="74" spans="1:9" x14ac:dyDescent="0.25">
      <c r="A74" s="60"/>
    </row>
    <row r="75" spans="1:9" x14ac:dyDescent="0.25">
      <c r="A75" s="60"/>
    </row>
    <row r="76" spans="1:9" x14ac:dyDescent="0.25">
      <c r="A76" s="60"/>
    </row>
    <row r="77" spans="1:9" x14ac:dyDescent="0.25">
      <c r="A77" s="60"/>
    </row>
    <row r="78" spans="1:9" x14ac:dyDescent="0.25">
      <c r="A78" s="60"/>
    </row>
  </sheetData>
  <mergeCells count="3">
    <mergeCell ref="B1:B2"/>
    <mergeCell ref="A1:A2"/>
    <mergeCell ref="C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161C-0381-4183-8DDA-16AC177E5B47}">
  <dimension ref="A1:B6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</cols>
  <sheetData>
    <row r="1" spans="1:2" x14ac:dyDescent="0.25">
      <c r="A1" t="s">
        <v>273</v>
      </c>
    </row>
    <row r="2" spans="1:2" x14ac:dyDescent="0.25">
      <c r="A2" t="s">
        <v>283</v>
      </c>
      <c r="B2" s="66" t="s">
        <v>279</v>
      </c>
    </row>
    <row r="3" spans="1:2" x14ac:dyDescent="0.25">
      <c r="A3" t="s">
        <v>274</v>
      </c>
      <c r="B3" s="66" t="s">
        <v>276</v>
      </c>
    </row>
    <row r="4" spans="1:2" x14ac:dyDescent="0.25">
      <c r="A4" t="s">
        <v>275</v>
      </c>
      <c r="B4" s="66" t="s">
        <v>277</v>
      </c>
    </row>
    <row r="5" spans="1:2" x14ac:dyDescent="0.25">
      <c r="A5" t="s">
        <v>284</v>
      </c>
      <c r="B5" s="66" t="s">
        <v>278</v>
      </c>
    </row>
    <row r="6" spans="1:2" x14ac:dyDescent="0.25">
      <c r="A6" t="s">
        <v>285</v>
      </c>
      <c r="B6" s="66" t="s">
        <v>286</v>
      </c>
    </row>
  </sheetData>
  <hyperlinks>
    <hyperlink ref="B6" r:id="rId1" xr:uid="{16E7CA34-1902-453D-A886-830B92EFC423}"/>
    <hyperlink ref="B5" r:id="rId2" xr:uid="{BB3DE862-D198-4F57-A534-F444CE3D65A6}"/>
    <hyperlink ref="B4" r:id="rId3" xr:uid="{F2AD280B-4393-46AA-9B7A-2613D451C766}"/>
    <hyperlink ref="B3" r:id="rId4" xr:uid="{5A69C985-CA92-4AF2-968B-C14F3E509824}"/>
    <hyperlink ref="B2" r:id="rId5" xr:uid="{2F652FC3-E2E6-4295-8E13-A7D6EA6EEF3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64F3-552D-4223-B0A2-B9E4C0362497}">
  <dimension ref="A1:C43"/>
  <sheetViews>
    <sheetView workbookViewId="0">
      <selection activeCell="A2" sqref="A2"/>
    </sheetView>
  </sheetViews>
  <sheetFormatPr defaultRowHeight="15" x14ac:dyDescent="0.25"/>
  <cols>
    <col min="1" max="1" width="14" customWidth="1"/>
    <col min="2" max="2" width="21.7109375" customWidth="1"/>
    <col min="3" max="3" width="21.5703125" customWidth="1"/>
  </cols>
  <sheetData>
    <row r="1" spans="1:3" x14ac:dyDescent="0.25">
      <c r="A1" s="4" t="s">
        <v>35</v>
      </c>
      <c r="B1" s="4" t="s">
        <v>37</v>
      </c>
      <c r="C1" s="4" t="s">
        <v>36</v>
      </c>
    </row>
    <row r="2" spans="1:3" x14ac:dyDescent="0.25">
      <c r="A2" s="5">
        <v>1</v>
      </c>
      <c r="B2" s="5">
        <v>1</v>
      </c>
      <c r="C2" s="6">
        <v>22416</v>
      </c>
    </row>
    <row r="3" spans="1:3" x14ac:dyDescent="0.25">
      <c r="A3" s="5">
        <v>2</v>
      </c>
      <c r="B3" s="5">
        <v>37</v>
      </c>
      <c r="C3" s="6">
        <v>22599</v>
      </c>
    </row>
    <row r="4" spans="1:3" x14ac:dyDescent="0.25">
      <c r="A4" s="5">
        <v>3</v>
      </c>
      <c r="B4" s="5">
        <v>19</v>
      </c>
      <c r="C4" s="6">
        <v>23004</v>
      </c>
    </row>
    <row r="5" spans="1:3" x14ac:dyDescent="0.25">
      <c r="A5" s="5">
        <v>4</v>
      </c>
      <c r="B5" s="5">
        <v>132</v>
      </c>
      <c r="C5" s="6">
        <v>23421</v>
      </c>
    </row>
    <row r="6" spans="1:3" x14ac:dyDescent="0.25">
      <c r="A6" s="5">
        <v>5</v>
      </c>
      <c r="B6" s="5">
        <v>209</v>
      </c>
      <c r="C6" s="6">
        <v>23838</v>
      </c>
    </row>
    <row r="7" spans="1:3" x14ac:dyDescent="0.25">
      <c r="A7" s="5">
        <v>6</v>
      </c>
      <c r="B7" s="5">
        <v>515</v>
      </c>
      <c r="C7" s="6">
        <v>24270</v>
      </c>
    </row>
    <row r="8" spans="1:3" x14ac:dyDescent="0.25">
      <c r="A8" s="5">
        <v>7</v>
      </c>
      <c r="B8" s="5">
        <v>19</v>
      </c>
      <c r="C8" s="6">
        <v>24705</v>
      </c>
    </row>
    <row r="9" spans="1:3" x14ac:dyDescent="0.25">
      <c r="A9" s="5">
        <v>8</v>
      </c>
      <c r="B9" s="5">
        <v>49</v>
      </c>
      <c r="C9" s="6">
        <v>25152</v>
      </c>
    </row>
    <row r="10" spans="1:3" x14ac:dyDescent="0.25">
      <c r="A10" s="5">
        <v>9</v>
      </c>
      <c r="B10" s="5">
        <v>32</v>
      </c>
      <c r="C10" s="6">
        <v>25602</v>
      </c>
    </row>
    <row r="11" spans="1:3" x14ac:dyDescent="0.25">
      <c r="A11" s="5">
        <v>10</v>
      </c>
      <c r="B11" s="5">
        <v>265</v>
      </c>
      <c r="C11" s="6">
        <v>26064</v>
      </c>
    </row>
    <row r="12" spans="1:3" x14ac:dyDescent="0.25">
      <c r="A12" s="5">
        <v>12</v>
      </c>
      <c r="B12" s="5">
        <v>7</v>
      </c>
      <c r="C12" s="6">
        <v>27009</v>
      </c>
    </row>
    <row r="13" spans="1:3" x14ac:dyDescent="0.25">
      <c r="A13" s="5">
        <v>13</v>
      </c>
      <c r="B13" s="5">
        <v>26</v>
      </c>
      <c r="C13" s="6">
        <v>27498</v>
      </c>
    </row>
    <row r="14" spans="1:3" x14ac:dyDescent="0.25">
      <c r="A14" s="5">
        <v>14</v>
      </c>
      <c r="B14" s="5">
        <v>15</v>
      </c>
      <c r="C14" s="6">
        <v>27993</v>
      </c>
    </row>
    <row r="15" spans="1:3" x14ac:dyDescent="0.25">
      <c r="A15" s="5">
        <v>15</v>
      </c>
      <c r="B15" s="5">
        <v>126</v>
      </c>
      <c r="C15" s="6">
        <v>28497</v>
      </c>
    </row>
    <row r="16" spans="1:3" x14ac:dyDescent="0.25">
      <c r="A16" s="5">
        <v>18</v>
      </c>
      <c r="B16" s="5">
        <v>5</v>
      </c>
      <c r="C16" s="6">
        <v>30063</v>
      </c>
    </row>
    <row r="17" spans="1:3" x14ac:dyDescent="0.25">
      <c r="A17" s="5">
        <v>19</v>
      </c>
      <c r="B17" s="5">
        <v>30</v>
      </c>
      <c r="C17" s="6">
        <v>30606</v>
      </c>
    </row>
    <row r="18" spans="1:3" x14ac:dyDescent="0.25">
      <c r="A18" s="5">
        <v>20</v>
      </c>
      <c r="B18" s="5">
        <v>230</v>
      </c>
      <c r="C18" s="6">
        <v>31155</v>
      </c>
    </row>
    <row r="19" spans="1:3" x14ac:dyDescent="0.25">
      <c r="A19" s="5">
        <v>23</v>
      </c>
      <c r="B19" s="5">
        <v>7</v>
      </c>
      <c r="C19" s="6">
        <v>32868</v>
      </c>
    </row>
    <row r="20" spans="1:3" x14ac:dyDescent="0.25">
      <c r="A20" s="5">
        <v>24</v>
      </c>
      <c r="B20" s="5">
        <v>14</v>
      </c>
      <c r="C20" s="6">
        <v>33459</v>
      </c>
    </row>
    <row r="21" spans="1:3" x14ac:dyDescent="0.25">
      <c r="A21" s="5">
        <v>25</v>
      </c>
      <c r="B21" s="5">
        <v>57</v>
      </c>
      <c r="C21" s="6">
        <v>34062</v>
      </c>
    </row>
    <row r="22" spans="1:3" x14ac:dyDescent="0.25">
      <c r="A22" s="5">
        <v>27</v>
      </c>
      <c r="B22" s="5">
        <v>1</v>
      </c>
      <c r="C22" s="6">
        <v>35298</v>
      </c>
    </row>
    <row r="23" spans="1:3" x14ac:dyDescent="0.25">
      <c r="A23" s="5">
        <v>28</v>
      </c>
      <c r="B23" s="5">
        <v>5</v>
      </c>
      <c r="C23" s="6">
        <v>35682</v>
      </c>
    </row>
    <row r="24" spans="1:3" x14ac:dyDescent="0.25">
      <c r="A24" s="5">
        <v>29</v>
      </c>
      <c r="B24" s="5">
        <v>52</v>
      </c>
      <c r="C24" s="6">
        <v>36579</v>
      </c>
    </row>
    <row r="25" spans="1:3" x14ac:dyDescent="0.25">
      <c r="A25" s="5">
        <v>30</v>
      </c>
      <c r="B25" s="5">
        <v>5</v>
      </c>
      <c r="C25" s="6">
        <v>37260</v>
      </c>
    </row>
    <row r="26" spans="1:3" x14ac:dyDescent="0.25">
      <c r="A26" s="5">
        <v>31</v>
      </c>
      <c r="B26" s="5">
        <v>22</v>
      </c>
      <c r="C26" s="6">
        <v>38148</v>
      </c>
    </row>
    <row r="27" spans="1:3" x14ac:dyDescent="0.25">
      <c r="A27" s="5">
        <v>32</v>
      </c>
      <c r="B27" s="5">
        <v>3</v>
      </c>
      <c r="C27" s="6">
        <v>39117</v>
      </c>
    </row>
    <row r="28" spans="1:3" x14ac:dyDescent="0.25">
      <c r="A28" s="5">
        <v>33</v>
      </c>
      <c r="B28" s="5">
        <v>12</v>
      </c>
      <c r="C28" s="6">
        <v>40155</v>
      </c>
    </row>
    <row r="29" spans="1:3" x14ac:dyDescent="0.25">
      <c r="A29" s="5">
        <v>34</v>
      </c>
      <c r="B29" s="5">
        <v>1</v>
      </c>
      <c r="C29" s="6">
        <v>41346</v>
      </c>
    </row>
    <row r="30" spans="1:3" x14ac:dyDescent="0.25">
      <c r="A30" s="5">
        <v>35</v>
      </c>
      <c r="B30" s="5">
        <v>2</v>
      </c>
      <c r="C30" s="6">
        <v>42336</v>
      </c>
    </row>
    <row r="31" spans="1:3" x14ac:dyDescent="0.25">
      <c r="A31" s="5">
        <v>36</v>
      </c>
      <c r="B31" s="5">
        <v>15</v>
      </c>
      <c r="C31" s="6">
        <v>43356</v>
      </c>
    </row>
    <row r="32" spans="1:3" x14ac:dyDescent="0.25">
      <c r="A32" s="5">
        <v>37</v>
      </c>
      <c r="B32" s="5">
        <v>2</v>
      </c>
      <c r="C32" s="6">
        <v>44364</v>
      </c>
    </row>
    <row r="33" spans="1:3" x14ac:dyDescent="0.25">
      <c r="A33" s="5">
        <v>39</v>
      </c>
      <c r="B33" s="5">
        <v>8</v>
      </c>
      <c r="C33" s="6">
        <v>46392</v>
      </c>
    </row>
    <row r="34" spans="1:3" x14ac:dyDescent="0.25">
      <c r="A34" s="5">
        <v>40</v>
      </c>
      <c r="B34" s="5">
        <v>3</v>
      </c>
      <c r="C34" s="6">
        <v>47352</v>
      </c>
    </row>
    <row r="35" spans="1:3" x14ac:dyDescent="0.25">
      <c r="A35" s="5">
        <v>42</v>
      </c>
      <c r="B35" s="5">
        <v>1</v>
      </c>
      <c r="C35" s="6">
        <v>49428</v>
      </c>
    </row>
    <row r="36" spans="1:3" x14ac:dyDescent="0.25">
      <c r="A36" s="5">
        <v>43</v>
      </c>
      <c r="B36" s="5">
        <v>2</v>
      </c>
      <c r="C36" s="6">
        <v>50451</v>
      </c>
    </row>
    <row r="37" spans="1:3" x14ac:dyDescent="0.25">
      <c r="A37" s="5">
        <v>44</v>
      </c>
      <c r="B37" s="5">
        <v>11</v>
      </c>
      <c r="C37" s="6">
        <v>51444</v>
      </c>
    </row>
    <row r="38" spans="1:3" x14ac:dyDescent="0.25">
      <c r="A38" s="5">
        <v>49</v>
      </c>
      <c r="B38" s="5">
        <v>4</v>
      </c>
      <c r="C38" s="6">
        <v>56640</v>
      </c>
    </row>
    <row r="39" spans="1:3" x14ac:dyDescent="0.25">
      <c r="A39" s="5">
        <v>54</v>
      </c>
      <c r="B39" s="5">
        <v>1</v>
      </c>
      <c r="C39" s="6">
        <v>62127</v>
      </c>
    </row>
    <row r="40" spans="1:3" x14ac:dyDescent="0.25">
      <c r="A40" s="5">
        <v>55</v>
      </c>
      <c r="B40" s="5">
        <v>3</v>
      </c>
      <c r="C40" s="6">
        <v>63234</v>
      </c>
    </row>
    <row r="41" spans="1:3" x14ac:dyDescent="0.25">
      <c r="A41" s="5">
        <v>59</v>
      </c>
      <c r="B41" s="5">
        <v>2</v>
      </c>
      <c r="C41" s="6">
        <v>67599</v>
      </c>
    </row>
    <row r="42" spans="1:3" x14ac:dyDescent="0.25">
      <c r="A42" s="5">
        <v>60</v>
      </c>
      <c r="B42" s="5">
        <v>5</v>
      </c>
      <c r="C42" s="6">
        <v>68703</v>
      </c>
    </row>
    <row r="43" spans="1:3" x14ac:dyDescent="0.25">
      <c r="A43" s="4" t="s">
        <v>38</v>
      </c>
      <c r="B43" s="5">
        <v>1955</v>
      </c>
      <c r="C43" s="5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F9BC-6B72-4CB2-BB7F-50F2B92F0313}">
  <dimension ref="A1:J32"/>
  <sheetViews>
    <sheetView workbookViewId="0"/>
  </sheetViews>
  <sheetFormatPr defaultRowHeight="15" x14ac:dyDescent="0.25"/>
  <sheetData>
    <row r="1" spans="1:10" ht="30.75" thickBot="1" x14ac:dyDescent="0.3">
      <c r="A1" s="15" t="s">
        <v>122</v>
      </c>
      <c r="B1" s="15" t="s">
        <v>90</v>
      </c>
      <c r="C1" s="15" t="s">
        <v>123</v>
      </c>
      <c r="D1">
        <v>1</v>
      </c>
      <c r="E1">
        <f>D1+1</f>
        <v>2</v>
      </c>
      <c r="F1">
        <f t="shared" ref="F1:J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</row>
    <row r="2" spans="1:10" ht="15.75" thickBot="1" x14ac:dyDescent="0.3">
      <c r="A2" s="16" t="s">
        <v>0</v>
      </c>
      <c r="B2" s="16">
        <v>55.38</v>
      </c>
      <c r="C2" s="16">
        <v>17842</v>
      </c>
    </row>
    <row r="3" spans="1:10" ht="15.75" thickBot="1" x14ac:dyDescent="0.3">
      <c r="A3" s="16" t="s">
        <v>2</v>
      </c>
      <c r="B3" s="16">
        <v>384.08</v>
      </c>
      <c r="C3" s="16">
        <v>18198</v>
      </c>
    </row>
    <row r="4" spans="1:10" ht="15.75" thickBot="1" x14ac:dyDescent="0.3">
      <c r="A4" s="16" t="s">
        <v>3</v>
      </c>
      <c r="B4" s="16">
        <v>54.59</v>
      </c>
      <c r="C4" s="16">
        <v>18562</v>
      </c>
    </row>
    <row r="5" spans="1:10" ht="15.75" thickBot="1" x14ac:dyDescent="0.3">
      <c r="A5" s="16" t="s">
        <v>4</v>
      </c>
      <c r="B5" s="16">
        <v>273.11</v>
      </c>
      <c r="C5" s="16">
        <v>18933</v>
      </c>
    </row>
    <row r="6" spans="1:10" ht="15.75" thickBot="1" x14ac:dyDescent="0.3">
      <c r="A6" s="16" t="s">
        <v>5</v>
      </c>
      <c r="B6" s="16">
        <v>101.84</v>
      </c>
      <c r="C6" s="16">
        <v>19312</v>
      </c>
    </row>
    <row r="7" spans="1:10" ht="15.75" thickBot="1" x14ac:dyDescent="0.3">
      <c r="A7" s="16" t="s">
        <v>6</v>
      </c>
      <c r="B7" s="16">
        <v>59.85</v>
      </c>
      <c r="C7" s="16">
        <v>19698</v>
      </c>
    </row>
    <row r="8" spans="1:10" ht="15.75" thickBot="1" x14ac:dyDescent="0.3">
      <c r="A8" s="16" t="s">
        <v>7</v>
      </c>
      <c r="B8" s="16">
        <v>430.84</v>
      </c>
      <c r="C8" s="16">
        <v>20092</v>
      </c>
    </row>
    <row r="9" spans="1:10" ht="15.75" thickBot="1" x14ac:dyDescent="0.3">
      <c r="A9" s="16" t="s">
        <v>8</v>
      </c>
      <c r="B9" s="16">
        <v>63.19</v>
      </c>
      <c r="C9" s="16">
        <v>20493</v>
      </c>
    </row>
    <row r="10" spans="1:10" ht="15.75" thickBot="1" x14ac:dyDescent="0.3">
      <c r="A10" s="16" t="s">
        <v>9</v>
      </c>
      <c r="B10" s="16">
        <v>35.979999999999997</v>
      </c>
      <c r="C10" s="16">
        <v>20903</v>
      </c>
    </row>
    <row r="11" spans="1:10" ht="15.75" thickBot="1" x14ac:dyDescent="0.3">
      <c r="A11" s="16" t="s">
        <v>10</v>
      </c>
      <c r="B11" s="16">
        <v>39.46</v>
      </c>
      <c r="C11" s="16">
        <v>21322</v>
      </c>
    </row>
    <row r="12" spans="1:10" ht="15.75" thickBot="1" x14ac:dyDescent="0.3">
      <c r="A12" s="16" t="s">
        <v>11</v>
      </c>
      <c r="B12" s="16">
        <v>32.31</v>
      </c>
      <c r="C12" s="16">
        <v>21748</v>
      </c>
    </row>
    <row r="13" spans="1:10" ht="15.75" thickBot="1" x14ac:dyDescent="0.3">
      <c r="A13" s="16" t="s">
        <v>12</v>
      </c>
      <c r="B13" s="16">
        <v>5.31</v>
      </c>
      <c r="C13" s="16">
        <v>22183</v>
      </c>
    </row>
    <row r="14" spans="1:10" ht="15.75" thickBot="1" x14ac:dyDescent="0.3">
      <c r="A14" s="16" t="s">
        <v>13</v>
      </c>
      <c r="B14" s="16">
        <v>28.29</v>
      </c>
      <c r="C14" s="16">
        <v>22627</v>
      </c>
    </row>
    <row r="15" spans="1:10" ht="15.75" thickBot="1" x14ac:dyDescent="0.3">
      <c r="A15" s="16" t="s">
        <v>14</v>
      </c>
      <c r="B15" s="16">
        <v>588.29999999999995</v>
      </c>
      <c r="C15" s="16">
        <v>23080</v>
      </c>
    </row>
    <row r="16" spans="1:10" ht="15.75" thickBot="1" x14ac:dyDescent="0.3">
      <c r="A16" s="16" t="s">
        <v>15</v>
      </c>
      <c r="B16" s="16">
        <v>20.11</v>
      </c>
      <c r="C16" s="16">
        <v>23541</v>
      </c>
    </row>
    <row r="17" spans="1:3" ht="15.75" thickBot="1" x14ac:dyDescent="0.3">
      <c r="A17" s="16" t="s">
        <v>16</v>
      </c>
      <c r="B17" s="16">
        <v>15.22</v>
      </c>
      <c r="C17" s="16">
        <v>24012</v>
      </c>
    </row>
    <row r="18" spans="1:3" ht="15.75" thickBot="1" x14ac:dyDescent="0.3">
      <c r="A18" s="16" t="s">
        <v>17</v>
      </c>
      <c r="B18" s="16">
        <v>5.4</v>
      </c>
      <c r="C18" s="16">
        <v>24491</v>
      </c>
    </row>
    <row r="19" spans="1:3" ht="15.75" thickBot="1" x14ac:dyDescent="0.3">
      <c r="A19" s="16" t="s">
        <v>18</v>
      </c>
      <c r="B19" s="16">
        <v>9.57</v>
      </c>
      <c r="C19" s="16">
        <v>24982</v>
      </c>
    </row>
    <row r="20" spans="1:3" ht="15.75" thickBot="1" x14ac:dyDescent="0.3">
      <c r="A20" s="16" t="s">
        <v>19</v>
      </c>
      <c r="B20" s="16">
        <v>6.01</v>
      </c>
      <c r="C20" s="16">
        <v>25481</v>
      </c>
    </row>
    <row r="21" spans="1:3" ht="15.75" thickBot="1" x14ac:dyDescent="0.3">
      <c r="A21" s="16" t="s">
        <v>20</v>
      </c>
      <c r="B21" s="16">
        <v>1.69</v>
      </c>
      <c r="C21" s="16">
        <v>25991</v>
      </c>
    </row>
    <row r="22" spans="1:3" ht="15.75" thickBot="1" x14ac:dyDescent="0.3">
      <c r="A22" s="16" t="s">
        <v>21</v>
      </c>
      <c r="B22" s="16">
        <v>12.69</v>
      </c>
      <c r="C22" s="16">
        <v>26511</v>
      </c>
    </row>
    <row r="23" spans="1:3" ht="15.75" thickBot="1" x14ac:dyDescent="0.3">
      <c r="A23" s="16" t="s">
        <v>22</v>
      </c>
      <c r="B23" s="16">
        <v>168.96</v>
      </c>
      <c r="C23" s="16">
        <v>27041</v>
      </c>
    </row>
    <row r="24" spans="1:3" ht="15.75" thickBot="1" x14ac:dyDescent="0.3">
      <c r="A24" s="16" t="s">
        <v>23</v>
      </c>
      <c r="B24" s="16">
        <v>16.25</v>
      </c>
      <c r="C24" s="16">
        <v>27741</v>
      </c>
    </row>
    <row r="25" spans="1:3" ht="15.75" thickBot="1" x14ac:dyDescent="0.3">
      <c r="A25" s="16" t="s">
        <v>24</v>
      </c>
      <c r="B25" s="16">
        <v>10.199999999999999</v>
      </c>
      <c r="C25" s="16">
        <v>28672</v>
      </c>
    </row>
    <row r="26" spans="1:3" ht="15.75" thickBot="1" x14ac:dyDescent="0.3">
      <c r="A26" s="16" t="s">
        <v>25</v>
      </c>
      <c r="B26" s="16">
        <v>13.79</v>
      </c>
      <c r="C26" s="16">
        <v>29577</v>
      </c>
    </row>
    <row r="27" spans="1:3" ht="15.75" thickBot="1" x14ac:dyDescent="0.3">
      <c r="A27" s="16" t="s">
        <v>26</v>
      </c>
      <c r="B27" s="16">
        <v>7.21</v>
      </c>
      <c r="C27" s="16">
        <v>30451</v>
      </c>
    </row>
    <row r="28" spans="1:3" ht="15.75" thickBot="1" x14ac:dyDescent="0.3">
      <c r="A28" s="16" t="s">
        <v>27</v>
      </c>
      <c r="B28" s="16">
        <v>7.08</v>
      </c>
      <c r="C28" s="16">
        <v>31346</v>
      </c>
    </row>
    <row r="29" spans="1:3" ht="15.75" thickBot="1" x14ac:dyDescent="0.3">
      <c r="A29" s="16" t="s">
        <v>28</v>
      </c>
      <c r="B29" s="16">
        <v>48.24</v>
      </c>
      <c r="C29" s="16">
        <v>32234</v>
      </c>
    </row>
    <row r="30" spans="1:3" ht="15.75" thickBot="1" x14ac:dyDescent="0.3">
      <c r="A30" s="16" t="s">
        <v>34</v>
      </c>
      <c r="B30" s="16">
        <v>2.2000000000000002</v>
      </c>
      <c r="C30" s="16">
        <v>36922</v>
      </c>
    </row>
    <row r="31" spans="1:3" ht="15.75" thickBot="1" x14ac:dyDescent="0.3">
      <c r="A31" s="16" t="s">
        <v>29</v>
      </c>
      <c r="B31" s="16">
        <v>0.41</v>
      </c>
      <c r="C31" s="16">
        <v>49840</v>
      </c>
    </row>
    <row r="32" spans="1:3" x14ac:dyDescent="0.25">
      <c r="B32">
        <f>SUM(B2:B31)</f>
        <v>2497.5599999999995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B397-6CF1-492B-A524-C0C45A20395F}">
  <dimension ref="A1:C48"/>
  <sheetViews>
    <sheetView workbookViewId="0"/>
  </sheetViews>
  <sheetFormatPr defaultRowHeight="14.25" x14ac:dyDescent="0.25"/>
  <cols>
    <col min="1" max="1" width="8.85546875" style="7" bestFit="1" customWidth="1"/>
    <col min="2" max="2" width="9.140625" style="8"/>
    <col min="3" max="3" width="12.5703125" style="7" bestFit="1" customWidth="1"/>
    <col min="4" max="16384" width="9.140625" style="7"/>
  </cols>
  <sheetData>
    <row r="1" spans="1:3" x14ac:dyDescent="0.25">
      <c r="A1" s="7" t="s">
        <v>39</v>
      </c>
      <c r="B1" s="8" t="s">
        <v>41</v>
      </c>
      <c r="C1" s="7" t="s">
        <v>40</v>
      </c>
    </row>
    <row r="2" spans="1:3" x14ac:dyDescent="0.25">
      <c r="A2" s="7" t="s">
        <v>42</v>
      </c>
      <c r="B2" s="8">
        <v>107.89750000000001</v>
      </c>
      <c r="C2" s="7">
        <v>18333</v>
      </c>
    </row>
    <row r="3" spans="1:3" x14ac:dyDescent="0.25">
      <c r="A3" s="7" t="s">
        <v>43</v>
      </c>
      <c r="B3" s="8">
        <v>603.83360000000005</v>
      </c>
      <c r="C3" s="7">
        <v>19100</v>
      </c>
    </row>
    <row r="4" spans="1:3" x14ac:dyDescent="0.25">
      <c r="A4" s="7" t="s">
        <v>44</v>
      </c>
      <c r="B4" s="8">
        <v>30.27026</v>
      </c>
      <c r="C4" s="7">
        <v>18516</v>
      </c>
    </row>
    <row r="5" spans="1:3" x14ac:dyDescent="0.25">
      <c r="A5" s="7" t="s">
        <v>45</v>
      </c>
      <c r="B5" s="8">
        <v>18.58324</v>
      </c>
      <c r="C5" s="7">
        <v>18887</v>
      </c>
    </row>
    <row r="6" spans="1:3" x14ac:dyDescent="0.25">
      <c r="A6" s="7" t="s">
        <v>45</v>
      </c>
      <c r="B6" s="8">
        <v>70.675280000000001</v>
      </c>
      <c r="C6" s="7">
        <v>19100</v>
      </c>
    </row>
    <row r="7" spans="1:3" x14ac:dyDescent="0.25">
      <c r="A7" s="7" t="s">
        <v>46</v>
      </c>
      <c r="B7" s="8">
        <v>622.50726999999995</v>
      </c>
      <c r="C7" s="7">
        <v>19264</v>
      </c>
    </row>
    <row r="8" spans="1:3" x14ac:dyDescent="0.25">
      <c r="A8" s="7" t="s">
        <v>47</v>
      </c>
      <c r="B8" s="8">
        <v>228.40205</v>
      </c>
      <c r="C8" s="7">
        <v>19650</v>
      </c>
    </row>
    <row r="9" spans="1:3" x14ac:dyDescent="0.25">
      <c r="A9" s="7" t="s">
        <v>48</v>
      </c>
      <c r="B9" s="8">
        <v>1425.02664</v>
      </c>
      <c r="C9" s="7">
        <v>20043</v>
      </c>
    </row>
    <row r="10" spans="1:3" x14ac:dyDescent="0.25">
      <c r="A10" s="7" t="s">
        <v>49</v>
      </c>
      <c r="B10" s="8">
        <v>285.1814</v>
      </c>
      <c r="C10" s="7">
        <v>20444</v>
      </c>
    </row>
    <row r="11" spans="1:3" x14ac:dyDescent="0.25">
      <c r="A11" s="7" t="s">
        <v>50</v>
      </c>
      <c r="B11" s="8">
        <v>184.72394</v>
      </c>
      <c r="C11" s="7">
        <v>20852</v>
      </c>
    </row>
    <row r="12" spans="1:3" x14ac:dyDescent="0.25">
      <c r="A12" s="7" t="s">
        <v>51</v>
      </c>
      <c r="B12" s="8">
        <v>158.39922000000001</v>
      </c>
      <c r="C12" s="7">
        <v>21269</v>
      </c>
    </row>
    <row r="13" spans="1:3" x14ac:dyDescent="0.25">
      <c r="A13" s="7" t="s">
        <v>52</v>
      </c>
      <c r="B13" s="8">
        <v>156.91712999999999</v>
      </c>
      <c r="C13" s="7">
        <v>21695</v>
      </c>
    </row>
    <row r="14" spans="1:3" x14ac:dyDescent="0.25">
      <c r="A14" s="7" t="s">
        <v>53</v>
      </c>
      <c r="B14" s="8">
        <v>1268.5958599999999</v>
      </c>
      <c r="C14" s="7">
        <v>22129</v>
      </c>
    </row>
    <row r="15" spans="1:3" x14ac:dyDescent="0.25">
      <c r="A15" s="7" t="s">
        <v>54</v>
      </c>
      <c r="B15" s="8">
        <v>170.96298000000002</v>
      </c>
      <c r="C15" s="7">
        <v>22571</v>
      </c>
    </row>
    <row r="16" spans="1:3" x14ac:dyDescent="0.25">
      <c r="A16" s="7" t="s">
        <v>55</v>
      </c>
      <c r="B16" s="8">
        <v>137.96550999999999</v>
      </c>
      <c r="C16" s="7">
        <v>23484</v>
      </c>
    </row>
    <row r="17" spans="1:3" x14ac:dyDescent="0.25">
      <c r="A17" s="7" t="s">
        <v>56</v>
      </c>
      <c r="B17" s="8">
        <v>123.96935999999999</v>
      </c>
      <c r="C17" s="7">
        <v>23953</v>
      </c>
    </row>
    <row r="18" spans="1:3" x14ac:dyDescent="0.25">
      <c r="A18" s="7" t="s">
        <v>57</v>
      </c>
      <c r="B18" s="8">
        <v>128.23263</v>
      </c>
      <c r="C18" s="7">
        <v>24920</v>
      </c>
    </row>
    <row r="19" spans="1:3" x14ac:dyDescent="0.25">
      <c r="A19" s="7" t="s">
        <v>58</v>
      </c>
      <c r="B19" s="8">
        <v>1192.4906599999999</v>
      </c>
      <c r="C19" s="7">
        <v>25927</v>
      </c>
    </row>
    <row r="20" spans="1:3" x14ac:dyDescent="0.25">
      <c r="A20" s="7" t="s">
        <v>59</v>
      </c>
      <c r="B20" s="8">
        <v>96.206919999999997</v>
      </c>
      <c r="C20" s="7">
        <v>26446</v>
      </c>
    </row>
    <row r="21" spans="1:3" x14ac:dyDescent="0.25">
      <c r="A21" s="7" t="s">
        <v>60</v>
      </c>
      <c r="B21" s="8">
        <v>70.912139999999994</v>
      </c>
      <c r="C21" s="7">
        <v>27514</v>
      </c>
    </row>
    <row r="22" spans="1:3" x14ac:dyDescent="0.25">
      <c r="A22" s="7" t="s">
        <v>61</v>
      </c>
      <c r="B22" s="8">
        <v>69.324190000000002</v>
      </c>
      <c r="C22" s="7">
        <v>28226</v>
      </c>
    </row>
    <row r="23" spans="1:3" x14ac:dyDescent="0.25">
      <c r="A23" s="7" t="s">
        <v>62</v>
      </c>
      <c r="B23" s="8">
        <v>58.594110000000001</v>
      </c>
      <c r="C23" s="7">
        <v>29174</v>
      </c>
    </row>
    <row r="24" spans="1:3" x14ac:dyDescent="0.25">
      <c r="A24" s="7" t="s">
        <v>63</v>
      </c>
      <c r="B24" s="8">
        <v>521.05690000000004</v>
      </c>
      <c r="C24" s="7">
        <v>30095</v>
      </c>
    </row>
    <row r="25" spans="1:3" x14ac:dyDescent="0.25">
      <c r="A25" s="7" t="s">
        <v>64</v>
      </c>
      <c r="B25" s="8">
        <v>32.418929999999996</v>
      </c>
      <c r="C25" s="7">
        <v>30984</v>
      </c>
    </row>
    <row r="26" spans="1:3" x14ac:dyDescent="0.25">
      <c r="A26" s="7" t="s">
        <v>65</v>
      </c>
      <c r="B26" s="8">
        <v>14.11487</v>
      </c>
      <c r="C26" s="7">
        <v>31895</v>
      </c>
    </row>
    <row r="27" spans="1:3" x14ac:dyDescent="0.25">
      <c r="A27" s="7" t="s">
        <v>66</v>
      </c>
      <c r="B27" s="8">
        <v>27.791889999999999</v>
      </c>
      <c r="C27" s="7">
        <v>32798</v>
      </c>
    </row>
    <row r="28" spans="1:3" x14ac:dyDescent="0.25">
      <c r="A28" s="7" t="s">
        <v>67</v>
      </c>
      <c r="B28" s="8">
        <v>29.09459</v>
      </c>
      <c r="C28" s="7">
        <v>33486</v>
      </c>
    </row>
    <row r="29" spans="1:3" x14ac:dyDescent="0.25">
      <c r="A29" s="7" t="s">
        <v>68</v>
      </c>
      <c r="B29" s="8">
        <v>144.85330000000002</v>
      </c>
      <c r="C29" s="7">
        <v>34373</v>
      </c>
    </row>
    <row r="30" spans="1:3" x14ac:dyDescent="0.25">
      <c r="A30" s="7" t="s">
        <v>69</v>
      </c>
      <c r="B30" s="8">
        <v>14.27919</v>
      </c>
      <c r="C30" s="7">
        <v>35336</v>
      </c>
    </row>
    <row r="31" spans="1:3" x14ac:dyDescent="0.25">
      <c r="A31" s="7" t="s">
        <v>70</v>
      </c>
      <c r="B31" s="8">
        <v>11.32433</v>
      </c>
      <c r="C31" s="7">
        <v>36371</v>
      </c>
    </row>
    <row r="32" spans="1:3" x14ac:dyDescent="0.25">
      <c r="A32" s="7" t="s">
        <v>71</v>
      </c>
      <c r="B32" s="8">
        <v>6</v>
      </c>
      <c r="C32" s="7">
        <v>37568</v>
      </c>
    </row>
    <row r="33" spans="1:3" x14ac:dyDescent="0.25">
      <c r="A33" s="7" t="s">
        <v>72</v>
      </c>
      <c r="B33" s="8">
        <v>9.3135099999999991</v>
      </c>
      <c r="C33" s="7">
        <v>38553</v>
      </c>
    </row>
    <row r="34" spans="1:3" x14ac:dyDescent="0.25">
      <c r="A34" s="7" t="s">
        <v>73</v>
      </c>
      <c r="B34" s="8">
        <v>35.1892</v>
      </c>
      <c r="C34" s="7">
        <v>39571</v>
      </c>
    </row>
    <row r="35" spans="1:3" x14ac:dyDescent="0.25">
      <c r="A35" s="7" t="s">
        <v>74</v>
      </c>
      <c r="B35" s="8">
        <v>2.9324299999999996</v>
      </c>
      <c r="C35" s="7">
        <v>40578</v>
      </c>
    </row>
    <row r="36" spans="1:3" x14ac:dyDescent="0.25">
      <c r="A36" s="7" t="s">
        <v>75</v>
      </c>
      <c r="B36" s="8">
        <v>4</v>
      </c>
      <c r="C36" s="7">
        <v>41591</v>
      </c>
    </row>
    <row r="37" spans="1:3" x14ac:dyDescent="0.25">
      <c r="A37" s="7" t="s">
        <v>76</v>
      </c>
      <c r="B37" s="8">
        <v>0.91891999999999996</v>
      </c>
      <c r="C37" s="7">
        <v>42614</v>
      </c>
    </row>
    <row r="38" spans="1:3" x14ac:dyDescent="0.25">
      <c r="A38" s="7" t="s">
        <v>77</v>
      </c>
      <c r="B38" s="8">
        <v>4</v>
      </c>
      <c r="C38" s="7">
        <v>43570</v>
      </c>
    </row>
    <row r="39" spans="1:3" x14ac:dyDescent="0.25">
      <c r="A39" s="7" t="s">
        <v>78</v>
      </c>
      <c r="B39" s="8">
        <v>13.33784</v>
      </c>
      <c r="C39" s="7">
        <v>44624</v>
      </c>
    </row>
    <row r="40" spans="1:3" x14ac:dyDescent="0.25">
      <c r="A40" s="7" t="s">
        <v>79</v>
      </c>
      <c r="B40" s="8">
        <v>2</v>
      </c>
      <c r="C40" s="7">
        <v>45648</v>
      </c>
    </row>
    <row r="41" spans="1:3" x14ac:dyDescent="0.25">
      <c r="A41" s="7" t="s">
        <v>80</v>
      </c>
      <c r="B41" s="8">
        <v>1</v>
      </c>
      <c r="C41" s="7">
        <v>46662</v>
      </c>
    </row>
    <row r="42" spans="1:3" x14ac:dyDescent="0.25">
      <c r="A42" s="7" t="s">
        <v>81</v>
      </c>
      <c r="B42" s="8">
        <v>2</v>
      </c>
      <c r="C42" s="7">
        <v>47665</v>
      </c>
    </row>
    <row r="43" spans="1:3" x14ac:dyDescent="0.25">
      <c r="A43" s="7" t="s">
        <v>82</v>
      </c>
      <c r="B43" s="8">
        <v>4</v>
      </c>
      <c r="C43" s="7">
        <v>48684</v>
      </c>
    </row>
    <row r="44" spans="1:3" x14ac:dyDescent="0.25">
      <c r="A44" s="7" t="s">
        <v>83</v>
      </c>
      <c r="B44" s="8">
        <v>3.7162199999999999</v>
      </c>
      <c r="C44" s="7">
        <v>49738</v>
      </c>
    </row>
    <row r="45" spans="1:3" x14ac:dyDescent="0.25">
      <c r="A45" s="7" t="s">
        <v>84</v>
      </c>
      <c r="B45" s="8">
        <v>2</v>
      </c>
      <c r="C45" s="7">
        <v>50739</v>
      </c>
    </row>
    <row r="46" spans="1:3" x14ac:dyDescent="0.25">
      <c r="A46" s="7" t="s">
        <v>85</v>
      </c>
      <c r="B46" s="8">
        <v>3.8378399999999999</v>
      </c>
      <c r="C46" s="7">
        <v>51772</v>
      </c>
    </row>
    <row r="47" spans="1:3" x14ac:dyDescent="0.25">
      <c r="A47" s="7" t="s">
        <v>86</v>
      </c>
      <c r="B47" s="8">
        <v>11.59595</v>
      </c>
      <c r="C47" s="7">
        <v>52811</v>
      </c>
    </row>
    <row r="48" spans="1:3" x14ac:dyDescent="0.25">
      <c r="A48" s="7" t="s">
        <v>87</v>
      </c>
      <c r="B48" s="8">
        <v>1</v>
      </c>
      <c r="C48" s="7">
        <v>61330</v>
      </c>
    </row>
  </sheetData>
  <pageMargins left="0.75" right="0.75" top="1" bottom="1" header="0.5" footer="0.5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3078-BB91-4EE8-BE95-4698FB0BA642}">
  <dimension ref="A1:D16"/>
  <sheetViews>
    <sheetView workbookViewId="0">
      <selection activeCell="C3" sqref="C3"/>
    </sheetView>
  </sheetViews>
  <sheetFormatPr defaultRowHeight="15" x14ac:dyDescent="0.25"/>
  <cols>
    <col min="2" max="3" width="13.28515625" customWidth="1"/>
    <col min="5" max="5" width="12.42578125" bestFit="1" customWidth="1"/>
    <col min="8" max="8" width="12.42578125" bestFit="1" customWidth="1"/>
    <col min="9" max="9" width="11.5703125" bestFit="1" customWidth="1"/>
  </cols>
  <sheetData>
    <row r="1" spans="1:4" x14ac:dyDescent="0.25">
      <c r="A1" s="9" t="s">
        <v>88</v>
      </c>
      <c r="B1" s="36" t="s">
        <v>89</v>
      </c>
      <c r="C1" s="36"/>
      <c r="D1" s="9" t="s">
        <v>90</v>
      </c>
    </row>
    <row r="2" spans="1:4" x14ac:dyDescent="0.25">
      <c r="A2" s="4"/>
      <c r="B2" s="10" t="s">
        <v>91</v>
      </c>
      <c r="C2" s="10" t="s">
        <v>92</v>
      </c>
      <c r="D2" s="5"/>
    </row>
    <row r="3" spans="1:4" x14ac:dyDescent="0.25">
      <c r="A3" s="9" t="s">
        <v>32</v>
      </c>
      <c r="B3" s="11">
        <v>19099</v>
      </c>
      <c r="C3" s="11">
        <v>19264</v>
      </c>
      <c r="D3" s="12">
        <v>25.92482827609998</v>
      </c>
    </row>
    <row r="4" spans="1:4" x14ac:dyDescent="0.25">
      <c r="A4" s="9" t="s">
        <v>31</v>
      </c>
      <c r="B4" s="11">
        <v>19099</v>
      </c>
      <c r="C4" s="11">
        <v>19264</v>
      </c>
      <c r="D4" s="12">
        <v>44.108048922200012</v>
      </c>
    </row>
    <row r="5" spans="1:4" x14ac:dyDescent="0.25">
      <c r="A5" s="9" t="s">
        <v>93</v>
      </c>
      <c r="B5" s="11">
        <v>19099</v>
      </c>
      <c r="C5" s="11">
        <v>19264</v>
      </c>
      <c r="D5" s="12">
        <v>151.51158020759996</v>
      </c>
    </row>
    <row r="6" spans="1:4" x14ac:dyDescent="0.25">
      <c r="A6" s="9" t="s">
        <v>94</v>
      </c>
      <c r="B6" s="11">
        <v>19099</v>
      </c>
      <c r="C6" s="11">
        <v>19652</v>
      </c>
      <c r="D6" s="12">
        <v>15.1737958181</v>
      </c>
    </row>
    <row r="7" spans="1:4" x14ac:dyDescent="0.25">
      <c r="A7" s="9" t="s">
        <v>95</v>
      </c>
      <c r="B7" s="11">
        <v>19099</v>
      </c>
      <c r="C7" s="11">
        <v>22129</v>
      </c>
      <c r="D7" s="12">
        <v>67.278717318100007</v>
      </c>
    </row>
    <row r="8" spans="1:4" x14ac:dyDescent="0.25">
      <c r="A8" s="9" t="s">
        <v>30</v>
      </c>
      <c r="B8" s="11">
        <v>20211</v>
      </c>
      <c r="C8" s="11">
        <v>24920</v>
      </c>
      <c r="D8" s="12">
        <v>28.332607080399999</v>
      </c>
    </row>
    <row r="9" spans="1:4" x14ac:dyDescent="0.25">
      <c r="A9" s="9" t="s">
        <v>96</v>
      </c>
      <c r="B9" s="11">
        <v>22669</v>
      </c>
      <c r="C9" s="11">
        <v>27514</v>
      </c>
      <c r="D9" s="12">
        <v>23.2622683096</v>
      </c>
    </row>
    <row r="10" spans="1:4" x14ac:dyDescent="0.25">
      <c r="A10" s="9" t="s">
        <v>97</v>
      </c>
      <c r="B10" s="11">
        <v>25708</v>
      </c>
      <c r="C10" s="11">
        <v>32798</v>
      </c>
      <c r="D10" s="12">
        <v>4.1488984768000003</v>
      </c>
    </row>
    <row r="11" spans="1:4" x14ac:dyDescent="0.25">
      <c r="A11" s="9" t="s">
        <v>98</v>
      </c>
      <c r="B11" s="11">
        <v>29909</v>
      </c>
      <c r="C11" s="11">
        <v>37567</v>
      </c>
      <c r="D11" s="12">
        <v>2.0764117397999997</v>
      </c>
    </row>
    <row r="12" spans="1:4" x14ac:dyDescent="0.25">
      <c r="A12" s="9" t="s">
        <v>99</v>
      </c>
      <c r="B12" s="11">
        <v>34809</v>
      </c>
      <c r="C12" s="11">
        <v>42614</v>
      </c>
      <c r="D12" s="12">
        <v>2.4577971383000001</v>
      </c>
    </row>
    <row r="13" spans="1:4" x14ac:dyDescent="0.25">
      <c r="A13" s="9" t="s">
        <v>33</v>
      </c>
      <c r="B13" s="11">
        <v>39660</v>
      </c>
      <c r="C13" s="11">
        <v>47664</v>
      </c>
      <c r="D13" s="5"/>
    </row>
    <row r="14" spans="1:4" x14ac:dyDescent="0.25">
      <c r="A14" s="9" t="s">
        <v>100</v>
      </c>
      <c r="B14" s="11">
        <v>44560</v>
      </c>
      <c r="C14" s="11">
        <v>53455</v>
      </c>
      <c r="D14" s="12">
        <v>1</v>
      </c>
    </row>
    <row r="15" spans="1:4" x14ac:dyDescent="0.25">
      <c r="A15" s="13"/>
      <c r="B15" s="1"/>
      <c r="C15" s="1"/>
      <c r="D15" s="12">
        <f>SUM(D3:D14)</f>
        <v>365.27495328699996</v>
      </c>
    </row>
    <row r="16" spans="1:4" x14ac:dyDescent="0.25">
      <c r="A16" t="s">
        <v>101</v>
      </c>
    </row>
  </sheetData>
  <mergeCells count="1">
    <mergeCell ref="B1:C1"/>
  </mergeCells>
  <pageMargins left="0.7" right="0.7" top="0.75" bottom="0.75" header="0.3" footer="0.3"/>
  <pageSetup paperSize="9" orientation="portrait" r:id="rId1"/>
  <headerFooter>
    <oddHeader>&amp;R&amp;"Calibri"&amp;10&amp;KFF0000Information Classification: 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Calculations</vt:lpstr>
      <vt:lpstr>Pay scales</vt:lpstr>
      <vt:lpstr>Pay scales all</vt:lpstr>
      <vt:lpstr>Sources</vt:lpstr>
      <vt:lpstr>Lambeth</vt:lpstr>
      <vt:lpstr>Nottinghamshire</vt:lpstr>
      <vt:lpstr>Lancashire</vt:lpstr>
      <vt:lpstr>Cornwall</vt:lpstr>
      <vt:lpstr>Stockton-on-Tees</vt:lpstr>
      <vt:lpstr>Enfield</vt:lpstr>
      <vt:lpstr>Bracknell Forest</vt:lpstr>
      <vt:lpstr>Rochdale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Baisley</dc:creator>
  <cp:lastModifiedBy>Andrew Baisley</cp:lastModifiedBy>
  <dcterms:created xsi:type="dcterms:W3CDTF">2022-06-30T08:12:02Z</dcterms:created>
  <dcterms:modified xsi:type="dcterms:W3CDTF">2022-07-04T09:56:38Z</dcterms:modified>
</cp:coreProperties>
</file>