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data\school_costs\"/>
    </mc:Choice>
  </mc:AlternateContent>
  <xr:revisionPtr revIDLastSave="0" documentId="13_ncr:1_{C6B2EDC3-D613-4DC5-9AD2-BA0875EC7D97}" xr6:coauthVersionLast="47" xr6:coauthVersionMax="47" xr10:uidLastSave="{00000000-0000-0000-0000-000000000000}"/>
  <bookViews>
    <workbookView xWindow="-19320" yWindow="-3945" windowWidth="19440" windowHeight="15150" xr2:uid="{5E55DE1A-4EF5-4BD4-9FE0-BF1765F1EDC6}"/>
  </bookViews>
  <sheets>
    <sheet name="Costs" sheetId="2" r:id="rId1"/>
    <sheet name="Teach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68" i="2"/>
  <c r="D7" i="1"/>
  <c r="I6" i="1"/>
  <c r="H7" i="1" s="1"/>
  <c r="A80" i="2"/>
  <c r="A98" i="2" s="1"/>
  <c r="A62" i="2"/>
  <c r="A79" i="2" s="1"/>
  <c r="A97" i="2" s="1"/>
  <c r="A61" i="2"/>
  <c r="A60" i="2"/>
  <c r="A77" i="2" s="1"/>
  <c r="A95" i="2" s="1"/>
  <c r="C55" i="2"/>
  <c r="C52" i="2"/>
  <c r="C51" i="2"/>
  <c r="D51" i="2" s="1"/>
  <c r="F46" i="2"/>
  <c r="D81" i="2" s="1"/>
  <c r="C46" i="2"/>
  <c r="D46" i="2" s="1"/>
  <c r="C81" i="2" s="1"/>
  <c r="F45" i="2"/>
  <c r="D80" i="2" s="1"/>
  <c r="C45" i="2"/>
  <c r="D45" i="2" s="1"/>
  <c r="C80" i="2" s="1"/>
  <c r="F44" i="2"/>
  <c r="D79" i="2" s="1"/>
  <c r="C44" i="2"/>
  <c r="D44" i="2" s="1"/>
  <c r="C79" i="2" s="1"/>
  <c r="F43" i="2"/>
  <c r="D78" i="2" s="1"/>
  <c r="C43" i="2"/>
  <c r="D43" i="2" s="1"/>
  <c r="C78" i="2" s="1"/>
  <c r="F42" i="2"/>
  <c r="D77" i="2" s="1"/>
  <c r="C42" i="2"/>
  <c r="D42" i="2" s="1"/>
  <c r="C77" i="2" s="1"/>
  <c r="F41" i="2"/>
  <c r="D76" i="2" s="1"/>
  <c r="C41" i="2"/>
  <c r="D41" i="2" s="1"/>
  <c r="C76" i="2" s="1"/>
  <c r="F40" i="2"/>
  <c r="D75" i="2" s="1"/>
  <c r="C40" i="2"/>
  <c r="D40" i="2" s="1"/>
  <c r="C75" i="2" s="1"/>
  <c r="F39" i="2"/>
  <c r="C39" i="2"/>
  <c r="D39" i="2" s="1"/>
  <c r="C74" i="2" s="1"/>
  <c r="F38" i="2"/>
  <c r="C38" i="2"/>
  <c r="D38" i="2" s="1"/>
  <c r="C73" i="2" s="1"/>
  <c r="F37" i="2"/>
  <c r="C37" i="2"/>
  <c r="D37" i="2" s="1"/>
  <c r="F36" i="2"/>
  <c r="C36" i="2"/>
  <c r="D36" i="2" s="1"/>
  <c r="F35" i="2"/>
  <c r="C35" i="2"/>
  <c r="D35" i="2" s="1"/>
  <c r="F34" i="2"/>
  <c r="C34" i="2"/>
  <c r="D34" i="2" s="1"/>
  <c r="F33" i="2"/>
  <c r="C33" i="2"/>
  <c r="D33" i="2" s="1"/>
  <c r="C28" i="2"/>
  <c r="C27" i="2"/>
  <c r="C26" i="2"/>
  <c r="C25" i="2"/>
  <c r="C24" i="2"/>
  <c r="C23" i="2"/>
  <c r="A23" i="2"/>
  <c r="A59" i="2" s="1"/>
  <c r="A76" i="2" s="1"/>
  <c r="A94" i="2" s="1"/>
  <c r="C22" i="2"/>
  <c r="A22" i="2"/>
  <c r="A58" i="2" s="1"/>
  <c r="A75" i="2" s="1"/>
  <c r="A93" i="2" s="1"/>
  <c r="C21" i="2"/>
  <c r="A21" i="2"/>
  <c r="A57" i="2" s="1"/>
  <c r="C20" i="2"/>
  <c r="C19" i="2"/>
  <c r="C18" i="2"/>
  <c r="C17" i="2"/>
  <c r="C16" i="2"/>
  <c r="C15" i="2"/>
  <c r="C10" i="2"/>
  <c r="B10" i="2"/>
  <c r="D9" i="2"/>
  <c r="E24" i="2" l="1"/>
  <c r="E27" i="2"/>
  <c r="E28" i="2"/>
  <c r="E16" i="2"/>
  <c r="E22" i="2"/>
  <c r="E18" i="2"/>
  <c r="E23" i="2"/>
  <c r="E19" i="2"/>
  <c r="E17" i="2"/>
  <c r="E20" i="2"/>
  <c r="D52" i="2"/>
  <c r="E25" i="2"/>
  <c r="E15" i="2"/>
  <c r="F15" i="2" s="1"/>
  <c r="E21" i="2"/>
  <c r="E26" i="2"/>
  <c r="A74" i="2"/>
  <c r="A92" i="2" s="1"/>
  <c r="C57" i="2"/>
  <c r="C58" i="2"/>
  <c r="E52" i="2"/>
  <c r="G69" i="2" s="1"/>
  <c r="C53" i="2"/>
  <c r="E51" i="2"/>
  <c r="G68" i="2" s="1"/>
  <c r="C54" i="2"/>
  <c r="C60" i="2"/>
  <c r="C56" i="2"/>
  <c r="C59" i="2"/>
  <c r="A78" i="2"/>
  <c r="A96" i="2" s="1"/>
  <c r="D53" i="2" l="1"/>
  <c r="E53" i="2" s="1"/>
  <c r="G70" i="2" s="1"/>
  <c r="F16" i="2"/>
  <c r="F17" i="2" s="1"/>
  <c r="G15" i="2"/>
  <c r="E68" i="2" s="1"/>
  <c r="D54" i="2"/>
  <c r="C61" i="2"/>
  <c r="C63" i="2"/>
  <c r="C62" i="2"/>
  <c r="G16" i="2" l="1"/>
  <c r="E69" i="2" s="1"/>
  <c r="D55" i="2"/>
  <c r="E54" i="2"/>
  <c r="G71" i="2" s="1"/>
  <c r="F18" i="2"/>
  <c r="G17" i="2"/>
  <c r="E70" i="2" s="1"/>
  <c r="F19" i="2" l="1"/>
  <c r="G18" i="2"/>
  <c r="E71" i="2" s="1"/>
  <c r="E55" i="2"/>
  <c r="G72" i="2" s="1"/>
  <c r="D56" i="2"/>
  <c r="D57" i="2" l="1"/>
  <c r="E56" i="2"/>
  <c r="G73" i="2" s="1"/>
  <c r="F20" i="2"/>
  <c r="G19" i="2"/>
  <c r="E72" i="2" s="1"/>
  <c r="G20" i="2" l="1"/>
  <c r="E73" i="2" s="1"/>
  <c r="F21" i="2"/>
  <c r="E57" i="2"/>
  <c r="G74" i="2" s="1"/>
  <c r="D58" i="2"/>
  <c r="D59" i="2" l="1"/>
  <c r="E58" i="2"/>
  <c r="G75" i="2" s="1"/>
  <c r="G21" i="2"/>
  <c r="E74" i="2" s="1"/>
  <c r="F22" i="2"/>
  <c r="F23" i="2" l="1"/>
  <c r="G22" i="2"/>
  <c r="E75" i="2" s="1"/>
  <c r="D60" i="2"/>
  <c r="E59" i="2"/>
  <c r="G76" i="2" s="1"/>
  <c r="D61" i="2" l="1"/>
  <c r="E60" i="2"/>
  <c r="G77" i="2" s="1"/>
  <c r="G23" i="2"/>
  <c r="E76" i="2" s="1"/>
  <c r="F24" i="2"/>
  <c r="G24" i="2" l="1"/>
  <c r="E77" i="2" s="1"/>
  <c r="F25" i="2"/>
  <c r="D62" i="2"/>
  <c r="E61" i="2"/>
  <c r="G78" i="2" s="1"/>
  <c r="E62" i="2" l="1"/>
  <c r="G79" i="2" s="1"/>
  <c r="D63" i="2"/>
  <c r="G25" i="2"/>
  <c r="E78" i="2" s="1"/>
  <c r="F26" i="2"/>
  <c r="G26" i="2" l="1"/>
  <c r="E79" i="2" s="1"/>
  <c r="F27" i="2"/>
  <c r="D64" i="2"/>
  <c r="E63" i="2"/>
  <c r="G80" i="2" s="1"/>
  <c r="G27" i="2" l="1"/>
  <c r="E80" i="2" s="1"/>
  <c r="F28" i="2"/>
  <c r="E64" i="2"/>
  <c r="G81" i="2" s="1"/>
  <c r="G28" i="2" l="1"/>
  <c r="E81" i="2" s="1"/>
  <c r="D6" i="1" l="1"/>
  <c r="D5" i="1" s="1"/>
  <c r="D4" i="1" l="1"/>
  <c r="B5" i="1" s="1"/>
  <c r="C6" i="1"/>
  <c r="D9" i="1" l="1"/>
  <c r="B86" i="2"/>
  <c r="B87" i="2"/>
  <c r="D87" i="2" s="1"/>
  <c r="C87" i="2"/>
  <c r="G95" i="2"/>
  <c r="B95" i="2"/>
  <c r="C95" i="2" s="1"/>
  <c r="D95" i="2"/>
  <c r="F95" i="2" s="1"/>
  <c r="B88" i="2"/>
  <c r="D88" i="2" s="1"/>
  <c r="C88" i="2"/>
  <c r="B90" i="2"/>
  <c r="D90" i="2" s="1"/>
  <c r="D89" i="2"/>
  <c r="F89" i="2" s="1"/>
  <c r="B92" i="2"/>
  <c r="D92" i="2" s="1"/>
  <c r="F94" i="2"/>
  <c r="B94" i="2"/>
  <c r="C94" i="2" s="1"/>
  <c r="D94" i="2"/>
  <c r="G94" i="2" s="1"/>
  <c r="B91" i="2"/>
  <c r="C86" i="2" s="1"/>
  <c r="D91" i="2"/>
  <c r="F91" i="2" s="1"/>
  <c r="G91" i="2"/>
  <c r="G85" i="2"/>
  <c r="B98" i="2"/>
  <c r="D86" i="2" s="1"/>
  <c r="D85" i="2"/>
  <c r="F85" i="2" s="1"/>
  <c r="F96" i="2"/>
  <c r="B96" i="2"/>
  <c r="C96" i="2" s="1"/>
  <c r="D96" i="2"/>
  <c r="G96" i="2"/>
  <c r="B97" i="2"/>
  <c r="C97" i="2" s="1"/>
  <c r="B89" i="2"/>
  <c r="C89" i="2" s="1"/>
  <c r="B99" i="2"/>
  <c r="C99" i="2" s="1"/>
  <c r="D99" i="2"/>
  <c r="G99" i="2" s="1"/>
  <c r="F99" i="2"/>
  <c r="G93" i="2"/>
  <c r="B93" i="2"/>
  <c r="C93" i="2" s="1"/>
  <c r="D93" i="2"/>
  <c r="F93" i="2" s="1"/>
  <c r="F88" i="2" l="1"/>
  <c r="G88" i="2"/>
  <c r="G86" i="2"/>
  <c r="F86" i="2"/>
  <c r="G92" i="2"/>
  <c r="F92" i="2"/>
  <c r="G87" i="2"/>
  <c r="F87" i="2"/>
  <c r="G90" i="2"/>
  <c r="F90" i="2"/>
  <c r="C92" i="2"/>
  <c r="G89" i="2"/>
  <c r="C85" i="2"/>
  <c r="D97" i="2"/>
  <c r="C91" i="2"/>
  <c r="D98" i="2"/>
  <c r="C90" i="2"/>
  <c r="C98" i="2"/>
  <c r="F97" i="2" l="1"/>
  <c r="G97" i="2"/>
  <c r="F98" i="2"/>
  <c r="G98" i="2"/>
</calcChain>
</file>

<file path=xl/sharedStrings.xml><?xml version="1.0" encoding="utf-8"?>
<sst xmlns="http://schemas.openxmlformats.org/spreadsheetml/2006/main" count="139" uniqueCount="66">
  <si>
    <t>2020-21</t>
  </si>
  <si>
    <t>2021-22</t>
  </si>
  <si>
    <t>School costs from NAO</t>
  </si>
  <si>
    <t>Year</t>
  </si>
  <si>
    <t>National insurance</t>
  </si>
  <si>
    <t>Teachers' pension scheme</t>
  </si>
  <si>
    <t>Annual pay award and salary increases</t>
  </si>
  <si>
    <t>Apprentiship levy</t>
  </si>
  <si>
    <t>Inflationary pressures on non-staff spending</t>
  </si>
  <si>
    <t>Total</t>
  </si>
  <si>
    <t>2016-17</t>
  </si>
  <si>
    <t>2017-18</t>
  </si>
  <si>
    <t>2018-19</t>
  </si>
  <si>
    <t>Share of school costs</t>
  </si>
  <si>
    <t>Teachers' pay awards</t>
  </si>
  <si>
    <t>Non-teaching staff pay awards</t>
  </si>
  <si>
    <t>Non-staff costs</t>
  </si>
  <si>
    <t>All school costs</t>
  </si>
  <si>
    <t>Pay awards</t>
  </si>
  <si>
    <t>Teaching staff (academic year)</t>
  </si>
  <si>
    <t>Teaching staff (financial year)</t>
  </si>
  <si>
    <t>Non-teaching staff</t>
  </si>
  <si>
    <t>All staff annual increase</t>
  </si>
  <si>
    <t>All staff pay cumulative index</t>
  </si>
  <si>
    <t>Cumulative impact on school costs</t>
  </si>
  <si>
    <t>2009-10</t>
  </si>
  <si>
    <t>2010-11</t>
  </si>
  <si>
    <t>2011-12</t>
  </si>
  <si>
    <t>2012-13</t>
  </si>
  <si>
    <t>2013-14</t>
  </si>
  <si>
    <t>2014-15</t>
  </si>
  <si>
    <t>2015-16</t>
  </si>
  <si>
    <t>2019-20</t>
  </si>
  <si>
    <t>2022-23</t>
  </si>
  <si>
    <t>Teacher pay award based Government recommendation in STRB report and non-teaching staff on NJC employer offer.</t>
  </si>
  <si>
    <t>2023-24</t>
  </si>
  <si>
    <t>Employer pension contributions</t>
  </si>
  <si>
    <t>Teachers' Pension Scheme employer rate (academic year)</t>
  </si>
  <si>
    <t>Teachers' Pension Scheme employer rate (financial year)</t>
  </si>
  <si>
    <t>Impact of teachers' pensions on school costs</t>
  </si>
  <si>
    <t>Local Government Pension Scheme average employer contribution rate</t>
  </si>
  <si>
    <t>Impact on support staff pensions on school costs</t>
  </si>
  <si>
    <t>CPI All items
(Using Q2)</t>
  </si>
  <si>
    <t>Annual inflation</t>
  </si>
  <si>
    <t>Cumulative inflation</t>
  </si>
  <si>
    <t>ONS: CPI All Items</t>
  </si>
  <si>
    <t>BoE: CPI forecast</t>
  </si>
  <si>
    <t>School costs</t>
  </si>
  <si>
    <t>Local Government Pension Scheme</t>
  </si>
  <si>
    <t>School costs index</t>
  </si>
  <si>
    <t>Index 
(2009-10 = 100)</t>
  </si>
  <si>
    <t>Index 
(2015-16 = 100)</t>
  </si>
  <si>
    <t>Index 
(2022-23 = 100)</t>
  </si>
  <si>
    <t>JSON</t>
  </si>
  <si>
    <t>Costing Welsh teachers' pay awards</t>
  </si>
  <si>
    <t>Cost of award</t>
  </si>
  <si>
    <t>% increase</t>
  </si>
  <si>
    <t>Pay bill</t>
  </si>
  <si>
    <t>M1</t>
  </si>
  <si>
    <t xml:space="preserve">All others </t>
  </si>
  <si>
    <t>Proportion of workforce</t>
  </si>
  <si>
    <t>Average</t>
  </si>
  <si>
    <t>Award</t>
  </si>
  <si>
    <t>Sources:</t>
  </si>
  <si>
    <t>The cost of these recommendations is estimated at £74,609,473 for 2022-2023 and £54,939,996 for 2023-2024.</t>
  </si>
  <si>
    <t>https://gov.wales/sites/default/files/publications/2022-07/independent-welsh-pay-review-body-fourth-report-2022.pdf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</si>
</sst>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&quot;£&quot;0.00,,,\ &quot;bn&quot;"/>
    <numFmt numFmtId="166" formatCode="0.000%"/>
    <numFmt numFmtId="167" formatCode="0.0"/>
    <numFmt numFmtId="175" formatCode="&quot;£&quot;0.0,,&quot; mn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0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3" fillId="0" borderId="3" xfId="0" applyFont="1" applyBorder="1"/>
    <xf numFmtId="164" fontId="0" fillId="0" borderId="0" xfId="0" applyNumberFormat="1" applyAlignment="1">
      <alignment horizontal="right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3" fillId="0" borderId="3" xfId="0" applyFont="1" applyBorder="1" applyAlignment="1">
      <alignment wrapText="1"/>
    </xf>
    <xf numFmtId="9" fontId="0" fillId="0" borderId="0" xfId="0" applyNumberFormat="1" applyAlignment="1">
      <alignment horizontal="right"/>
    </xf>
    <xf numFmtId="9" fontId="0" fillId="0" borderId="0" xfId="0" applyNumberFormat="1"/>
    <xf numFmtId="0" fontId="0" fillId="0" borderId="3" xfId="0" applyBorder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horizontal="right"/>
    </xf>
    <xf numFmtId="0" fontId="6" fillId="0" borderId="0" xfId="0" applyFont="1"/>
    <xf numFmtId="164" fontId="6" fillId="0" borderId="0" xfId="0" applyNumberFormat="1" applyFont="1" applyAlignment="1">
      <alignment horizontal="right"/>
    </xf>
    <xf numFmtId="0" fontId="3" fillId="0" borderId="3" xfId="0" applyFont="1" applyBorder="1" applyAlignment="1">
      <alignment vertical="top" wrapText="1"/>
    </xf>
    <xf numFmtId="164" fontId="0" fillId="0" borderId="0" xfId="1" applyNumberFormat="1" applyFont="1" applyAlignment="1"/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164" fontId="5" fillId="0" borderId="0" xfId="1" applyNumberFormat="1" applyFont="1" applyBorder="1" applyAlignment="1">
      <alignment vertical="top" wrapText="1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Border="1" applyAlignment="1">
      <alignment vertical="top" wrapText="1"/>
    </xf>
    <xf numFmtId="166" fontId="0" fillId="0" borderId="0" xfId="0" applyNumberFormat="1"/>
    <xf numFmtId="0" fontId="7" fillId="0" borderId="0" xfId="2" applyAlignment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4" xfId="0" applyBorder="1"/>
    <xf numFmtId="0" fontId="8" fillId="0" borderId="3" xfId="0" applyFont="1" applyBorder="1" applyAlignment="1">
      <alignment wrapText="1"/>
    </xf>
    <xf numFmtId="167" fontId="4" fillId="0" borderId="0" xfId="0" applyNumberFormat="1" applyFont="1" applyAlignment="1">
      <alignment wrapText="1"/>
    </xf>
    <xf numFmtId="167" fontId="4" fillId="0" borderId="0" xfId="0" applyNumberFormat="1" applyFont="1" applyAlignment="1">
      <alignment horizontal="right"/>
    </xf>
    <xf numFmtId="0" fontId="8" fillId="0" borderId="3" xfId="0" applyFont="1" applyBorder="1"/>
    <xf numFmtId="164" fontId="0" fillId="0" borderId="0" xfId="0" applyNumberFormat="1"/>
    <xf numFmtId="0" fontId="7" fillId="0" borderId="0" xfId="2"/>
    <xf numFmtId="175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v.wales/sites/default/files/publications/2022-07/independent-welsh-pay-review-body-fourth-report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864E-6F7F-43FF-B8EC-E589DBD6D0CD}">
  <dimension ref="A1:Z99"/>
  <sheetViews>
    <sheetView tabSelected="1" workbookViewId="0">
      <selection activeCell="A28" sqref="A28"/>
    </sheetView>
  </sheetViews>
  <sheetFormatPr defaultColWidth="14.44140625" defaultRowHeight="14.4" x14ac:dyDescent="0.3"/>
  <cols>
    <col min="8" max="9" width="20.33203125" bestFit="1" customWidth="1"/>
  </cols>
  <sheetData>
    <row r="1" spans="1:26" ht="31.2" x14ac:dyDescent="0.6">
      <c r="A1" s="4" t="s">
        <v>2</v>
      </c>
      <c r="B1" s="4"/>
      <c r="C1" s="4"/>
    </row>
    <row r="2" spans="1:26" ht="57.6" x14ac:dyDescent="0.3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6" x14ac:dyDescent="0.3">
      <c r="A3" s="9" t="s">
        <v>10</v>
      </c>
      <c r="B3" s="10">
        <v>1.7000000000000001E-2</v>
      </c>
      <c r="C3" s="10">
        <v>4.0000000000000001E-3</v>
      </c>
      <c r="D3" s="10">
        <v>8.9999999999999993E-3</v>
      </c>
      <c r="E3" s="10">
        <v>0</v>
      </c>
      <c r="F3" s="10">
        <v>3.0000000000000001E-3</v>
      </c>
      <c r="G3" s="10">
        <v>3.4000000000000002E-2</v>
      </c>
    </row>
    <row r="4" spans="1:26" x14ac:dyDescent="0.3">
      <c r="A4" s="9" t="s">
        <v>11</v>
      </c>
      <c r="B4" s="10">
        <v>1.7999999999999999E-2</v>
      </c>
      <c r="C4" s="10">
        <v>4.0000000000000001E-3</v>
      </c>
      <c r="D4" s="10">
        <v>0.02</v>
      </c>
      <c r="E4" s="10">
        <v>4.0000000000000001E-3</v>
      </c>
      <c r="F4" s="10">
        <v>7.0000000000000001E-3</v>
      </c>
      <c r="G4" s="10">
        <v>5.2999999999999999E-2</v>
      </c>
    </row>
    <row r="5" spans="1:26" x14ac:dyDescent="0.3">
      <c r="A5" s="9" t="s">
        <v>12</v>
      </c>
      <c r="B5" s="10">
        <v>1.7999999999999999E-2</v>
      </c>
      <c r="C5" s="10">
        <v>4.0000000000000001E-3</v>
      </c>
      <c r="D5" s="10">
        <v>3.1E-2</v>
      </c>
      <c r="E5" s="10">
        <v>4.0000000000000001E-3</v>
      </c>
      <c r="F5" s="10">
        <v>1.2E-2</v>
      </c>
      <c r="G5" s="10">
        <v>6.9000000000000006E-2</v>
      </c>
    </row>
    <row r="6" spans="1:26" x14ac:dyDescent="0.3">
      <c r="A6" s="11"/>
    </row>
    <row r="7" spans="1:26" ht="31.2" x14ac:dyDescent="0.6">
      <c r="A7" s="4" t="s">
        <v>13</v>
      </c>
    </row>
    <row r="8" spans="1:26" ht="43.2" x14ac:dyDescent="0.3">
      <c r="A8" s="12"/>
      <c r="B8" s="6" t="s">
        <v>14</v>
      </c>
      <c r="C8" s="6" t="s">
        <v>15</v>
      </c>
      <c r="D8" s="6" t="s">
        <v>16</v>
      </c>
    </row>
    <row r="9" spans="1:26" x14ac:dyDescent="0.3">
      <c r="A9" s="13" t="s">
        <v>17</v>
      </c>
      <c r="B9" s="14">
        <v>0.53</v>
      </c>
      <c r="C9" s="14">
        <v>0.28000000000000003</v>
      </c>
      <c r="D9" s="15">
        <f>1-SUM(B9:C9)</f>
        <v>0.18999999999999995</v>
      </c>
    </row>
    <row r="10" spans="1:26" x14ac:dyDescent="0.3">
      <c r="A10" s="13" t="s">
        <v>18</v>
      </c>
      <c r="B10" s="14">
        <f>B9/SUM($B9:$C9)</f>
        <v>0.65432098765432101</v>
      </c>
      <c r="C10" s="14">
        <f>C9/SUM($B9:$C9)</f>
        <v>0.34567901234567905</v>
      </c>
    </row>
    <row r="12" spans="1:26" ht="31.2" x14ac:dyDescent="0.6">
      <c r="A12" s="4" t="s">
        <v>18</v>
      </c>
      <c r="B12" s="4"/>
    </row>
    <row r="13" spans="1:26" ht="43.2" x14ac:dyDescent="0.3">
      <c r="A13" s="12" t="s">
        <v>3</v>
      </c>
      <c r="B13" s="6" t="s">
        <v>19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24</v>
      </c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3">
      <c r="A14" s="16" t="s">
        <v>25</v>
      </c>
      <c r="B14" s="10">
        <v>2.3E-2</v>
      </c>
      <c r="C14" s="17"/>
      <c r="D14" s="17"/>
      <c r="E14" s="17"/>
      <c r="F14" s="17"/>
      <c r="G14" s="1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6" t="s">
        <v>26</v>
      </c>
      <c r="B15" s="10">
        <v>2.3E-2</v>
      </c>
      <c r="C15" s="10">
        <f t="shared" ref="C15:C20" si="0">(B15*7+B14*5)/12</f>
        <v>2.3000000000000003E-2</v>
      </c>
      <c r="D15" s="10">
        <v>0</v>
      </c>
      <c r="E15" s="10">
        <f t="shared" ref="E15:E28" si="1">C15*B$10+D15*C$10</f>
        <v>1.5049382716049385E-2</v>
      </c>
      <c r="F15" s="18">
        <f>E15</f>
        <v>1.5049382716049385E-2</v>
      </c>
      <c r="G15" s="10">
        <f t="shared" ref="G15:G28" si="2">F15*0.81</f>
        <v>1.2190000000000003E-2</v>
      </c>
      <c r="H15" s="7"/>
      <c r="I15" s="7"/>
      <c r="J15" s="7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">
      <c r="A16" s="16" t="s">
        <v>27</v>
      </c>
      <c r="B16" s="10">
        <v>0</v>
      </c>
      <c r="C16" s="10">
        <f t="shared" si="0"/>
        <v>9.5833333333333326E-3</v>
      </c>
      <c r="D16" s="10">
        <v>0</v>
      </c>
      <c r="E16" s="10">
        <f t="shared" si="1"/>
        <v>6.2705761316872426E-3</v>
      </c>
      <c r="F16" s="10">
        <f t="shared" ref="F16:F28" si="3">(1+F15)*(1+E16)-1</f>
        <v>2.1414327147792456E-2</v>
      </c>
      <c r="G16" s="10">
        <f t="shared" si="2"/>
        <v>1.7345604989711889E-2</v>
      </c>
      <c r="H16" s="7"/>
      <c r="I16" s="7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3">
      <c r="A17" s="16" t="s">
        <v>28</v>
      </c>
      <c r="B17" s="10">
        <v>0</v>
      </c>
      <c r="C17" s="10">
        <f t="shared" si="0"/>
        <v>0</v>
      </c>
      <c r="D17" s="10">
        <v>0</v>
      </c>
      <c r="E17" s="10">
        <f t="shared" si="1"/>
        <v>0</v>
      </c>
      <c r="F17" s="10">
        <f t="shared" si="3"/>
        <v>2.1414327147792456E-2</v>
      </c>
      <c r="G17" s="10">
        <f t="shared" si="2"/>
        <v>1.7345604989711889E-2</v>
      </c>
      <c r="H17" s="7"/>
      <c r="I17" s="7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3">
      <c r="A18" s="16" t="s">
        <v>29</v>
      </c>
      <c r="B18" s="10">
        <v>0.01</v>
      </c>
      <c r="C18" s="10">
        <f t="shared" si="0"/>
        <v>5.8333333333333336E-3</v>
      </c>
      <c r="D18" s="10">
        <v>1.0000000000000675E-2</v>
      </c>
      <c r="E18" s="10">
        <f t="shared" si="1"/>
        <v>7.2736625514405635E-3</v>
      </c>
      <c r="F18" s="10">
        <f t="shared" si="3"/>
        <v>2.8843750288672032E-2</v>
      </c>
      <c r="G18" s="10">
        <f t="shared" si="2"/>
        <v>2.3363437733824346E-2</v>
      </c>
      <c r="H18" s="7"/>
      <c r="I18" s="7"/>
      <c r="J18" s="7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3">
      <c r="A19" s="16" t="s">
        <v>30</v>
      </c>
      <c r="B19" s="10">
        <v>0.01</v>
      </c>
      <c r="C19" s="10">
        <f t="shared" si="0"/>
        <v>0.01</v>
      </c>
      <c r="D19" s="10">
        <v>3.1158049052605108E-2</v>
      </c>
      <c r="E19" s="10">
        <f t="shared" si="1"/>
        <v>1.7313893499665965E-2</v>
      </c>
      <c r="F19" s="10">
        <f t="shared" si="3"/>
        <v>4.6657041408967093E-2</v>
      </c>
      <c r="G19" s="10">
        <f t="shared" si="2"/>
        <v>3.779220354126335E-2</v>
      </c>
      <c r="H19" s="7"/>
      <c r="I19" s="7"/>
      <c r="J19" s="7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3">
      <c r="A20" s="13" t="s">
        <v>31</v>
      </c>
      <c r="B20" s="10">
        <v>0.01</v>
      </c>
      <c r="C20" s="10">
        <f t="shared" si="0"/>
        <v>0.01</v>
      </c>
      <c r="D20" s="10">
        <v>0</v>
      </c>
      <c r="E20" s="10">
        <f t="shared" si="1"/>
        <v>6.5432098765432099E-3</v>
      </c>
      <c r="F20" s="10">
        <f t="shared" si="3"/>
        <v>5.3505538099667849E-2</v>
      </c>
      <c r="G20" s="10">
        <f t="shared" si="2"/>
        <v>4.3339485860730963E-2</v>
      </c>
    </row>
    <row r="21" spans="1:26" x14ac:dyDescent="0.3">
      <c r="A21" s="13" t="str">
        <f>A3</f>
        <v>2016-17</v>
      </c>
      <c r="B21" s="10">
        <v>0.01</v>
      </c>
      <c r="C21" s="10">
        <f>(B21*7+B20*5)/12</f>
        <v>0.01</v>
      </c>
      <c r="D21" s="10">
        <v>1.3546672214901356E-2</v>
      </c>
      <c r="E21" s="10">
        <f t="shared" si="1"/>
        <v>1.1226010148360964E-2</v>
      </c>
      <c r="F21" s="10">
        <f t="shared" si="3"/>
        <v>6.5332201961729286E-2</v>
      </c>
      <c r="G21" s="10">
        <f t="shared" si="2"/>
        <v>5.2919083589000722E-2</v>
      </c>
    </row>
    <row r="22" spans="1:26" x14ac:dyDescent="0.3">
      <c r="A22" s="13" t="str">
        <f>A4</f>
        <v>2017-18</v>
      </c>
      <c r="B22" s="10">
        <v>1.2E-2</v>
      </c>
      <c r="C22" s="10">
        <f t="shared" ref="C22:C28" si="4">(B22*7+B21*5)/12</f>
        <v>1.1166666666666667E-2</v>
      </c>
      <c r="D22" s="10">
        <v>1.3172453388913929E-2</v>
      </c>
      <c r="E22" s="10">
        <f t="shared" si="1"/>
        <v>1.1860025039789179E-2</v>
      </c>
      <c r="F22" s="10">
        <f t="shared" si="3"/>
        <v>7.7967068552688978E-2</v>
      </c>
      <c r="G22" s="10">
        <f t="shared" si="2"/>
        <v>6.3153325527678078E-2</v>
      </c>
    </row>
    <row r="23" spans="1:26" x14ac:dyDescent="0.3">
      <c r="A23" s="13" t="str">
        <f>A5</f>
        <v>2018-19</v>
      </c>
      <c r="B23" s="10">
        <v>2.7E-2</v>
      </c>
      <c r="C23" s="10">
        <f t="shared" si="4"/>
        <v>2.0750000000000001E-2</v>
      </c>
      <c r="D23" s="10">
        <v>3.7209241919909042E-2</v>
      </c>
      <c r="E23" s="10">
        <f t="shared" si="1"/>
        <v>2.6439614490832757E-2</v>
      </c>
      <c r="F23" s="10">
        <f t="shared" si="3"/>
        <v>0.10646810227903525</v>
      </c>
      <c r="G23" s="10">
        <f t="shared" si="2"/>
        <v>8.6239162846018555E-2</v>
      </c>
    </row>
    <row r="24" spans="1:26" x14ac:dyDescent="0.3">
      <c r="A24" s="13" t="s">
        <v>32</v>
      </c>
      <c r="B24" s="10">
        <v>2.9000000000000001E-2</v>
      </c>
      <c r="C24" s="10">
        <f t="shared" si="4"/>
        <v>2.816666666666667E-2</v>
      </c>
      <c r="D24" s="10">
        <v>3.6729110423632916E-2</v>
      </c>
      <c r="E24" s="10">
        <f t="shared" si="1"/>
        <v>3.112652376784019E-2</v>
      </c>
      <c r="F24" s="10">
        <f t="shared" si="3"/>
        <v>0.14090860796298066</v>
      </c>
      <c r="G24" s="10">
        <f t="shared" si="2"/>
        <v>0.11413597245001435</v>
      </c>
    </row>
    <row r="25" spans="1:26" x14ac:dyDescent="0.3">
      <c r="A25" s="13" t="s">
        <v>0</v>
      </c>
      <c r="B25" s="10">
        <v>2.8180872918101209E-2</v>
      </c>
      <c r="C25" s="10">
        <f t="shared" si="4"/>
        <v>2.8522175868892375E-2</v>
      </c>
      <c r="D25" s="10">
        <v>2.7502714740946788E-2</v>
      </c>
      <c r="E25" s="10">
        <f t="shared" si="1"/>
        <v>2.8169769553059332E-2</v>
      </c>
      <c r="F25" s="10">
        <f t="shared" si="3"/>
        <v>0.17304774053039962</v>
      </c>
      <c r="G25" s="10">
        <f t="shared" si="2"/>
        <v>0.1401686698296237</v>
      </c>
    </row>
    <row r="26" spans="1:26" x14ac:dyDescent="0.3">
      <c r="A26" s="13" t="s">
        <v>1</v>
      </c>
      <c r="B26" s="10">
        <v>1.7500000000000002E-2</v>
      </c>
      <c r="C26" s="10">
        <f t="shared" si="4"/>
        <v>2.1950363715875502E-2</v>
      </c>
      <c r="D26" s="10">
        <v>1.7844817898087006E-2</v>
      </c>
      <c r="E26" s="10">
        <f t="shared" si="1"/>
        <v>2.0531162692442442E-2</v>
      </c>
      <c r="F26" s="10">
        <f t="shared" si="3"/>
        <v>0.19713177453723141</v>
      </c>
      <c r="G26" s="10">
        <f t="shared" si="2"/>
        <v>0.15967673737515745</v>
      </c>
    </row>
    <row r="27" spans="1:26" x14ac:dyDescent="0.3">
      <c r="A27" s="13" t="s">
        <v>33</v>
      </c>
      <c r="B27" s="19">
        <v>0.05</v>
      </c>
      <c r="C27" s="19">
        <f t="shared" si="4"/>
        <v>3.6458333333333336E-2</v>
      </c>
      <c r="D27" s="19">
        <v>8.5094386197548166E-2</v>
      </c>
      <c r="E27" s="19">
        <f t="shared" si="1"/>
        <v>5.3270796051827357E-2</v>
      </c>
      <c r="F27" s="19">
        <f t="shared" si="3"/>
        <v>0.26090393714576643</v>
      </c>
      <c r="G27" s="19">
        <f t="shared" si="2"/>
        <v>0.21133218908807083</v>
      </c>
      <c r="I27" s="20" t="s">
        <v>34</v>
      </c>
    </row>
    <row r="28" spans="1:26" x14ac:dyDescent="0.3">
      <c r="A28" s="13" t="s">
        <v>35</v>
      </c>
      <c r="B28" s="19">
        <v>3.5065122169061373E-2</v>
      </c>
      <c r="C28" s="19">
        <f t="shared" si="4"/>
        <v>4.1287987931952465E-2</v>
      </c>
      <c r="D28" s="21">
        <v>0.02</v>
      </c>
      <c r="E28" s="21">
        <f t="shared" si="1"/>
        <v>3.3929177288808406E-2</v>
      </c>
      <c r="F28" s="21">
        <f t="shared" si="3"/>
        <v>0.30368537037334176</v>
      </c>
      <c r="G28" s="21">
        <f t="shared" si="2"/>
        <v>0.24598515000240684</v>
      </c>
      <c r="I28" s="20"/>
    </row>
    <row r="29" spans="1:26" x14ac:dyDescent="0.3">
      <c r="A29" s="11"/>
    </row>
    <row r="30" spans="1:26" ht="31.2" x14ac:dyDescent="0.6">
      <c r="A30" s="4" t="s">
        <v>36</v>
      </c>
    </row>
    <row r="31" spans="1:26" ht="115.2" x14ac:dyDescent="0.3">
      <c r="A31" s="5" t="s">
        <v>3</v>
      </c>
      <c r="B31" s="6" t="s">
        <v>37</v>
      </c>
      <c r="C31" s="6" t="s">
        <v>38</v>
      </c>
      <c r="D31" s="6" t="s">
        <v>39</v>
      </c>
      <c r="E31" s="6" t="s">
        <v>40</v>
      </c>
      <c r="F31" s="6" t="s">
        <v>41</v>
      </c>
    </row>
    <row r="32" spans="1:26" x14ac:dyDescent="0.3">
      <c r="A32" s="22" t="s">
        <v>25</v>
      </c>
      <c r="B32" s="23">
        <v>0.14099999999999999</v>
      </c>
      <c r="C32" s="23">
        <v>0.14099999999999999</v>
      </c>
      <c r="D32" s="23"/>
      <c r="E32" s="23">
        <v>0.13</v>
      </c>
    </row>
    <row r="33" spans="1:6" x14ac:dyDescent="0.3">
      <c r="A33" s="22" t="s">
        <v>26</v>
      </c>
      <c r="B33" s="23">
        <v>0.14099999999999999</v>
      </c>
      <c r="C33" s="23">
        <f>(B32*5+B33*7)/12</f>
        <v>0.14099999999999999</v>
      </c>
      <c r="D33" s="23">
        <f t="shared" ref="D33:D46" si="5">(C33-C$32)*$B$9</f>
        <v>0</v>
      </c>
      <c r="E33" s="23">
        <v>0.13</v>
      </c>
      <c r="F33" s="23">
        <f t="shared" ref="F33:F46" si="6">(E33-E$32)*$C$9</f>
        <v>0</v>
      </c>
    </row>
    <row r="34" spans="1:6" x14ac:dyDescent="0.3">
      <c r="A34" s="22" t="s">
        <v>27</v>
      </c>
      <c r="B34" s="23">
        <v>0.14099999999999999</v>
      </c>
      <c r="C34" s="23">
        <f t="shared" ref="C34:C46" si="7">(B33*5+B34*7)/12</f>
        <v>0.14099999999999999</v>
      </c>
      <c r="D34" s="23">
        <f t="shared" si="5"/>
        <v>0</v>
      </c>
      <c r="E34" s="23">
        <v>0.13</v>
      </c>
      <c r="F34" s="23">
        <f t="shared" si="6"/>
        <v>0</v>
      </c>
    </row>
    <row r="35" spans="1:6" x14ac:dyDescent="0.3">
      <c r="A35" s="22" t="s">
        <v>28</v>
      </c>
      <c r="B35" s="23">
        <v>0.14099999999999999</v>
      </c>
      <c r="C35" s="23">
        <f t="shared" si="7"/>
        <v>0.14099999999999999</v>
      </c>
      <c r="D35" s="23">
        <f t="shared" si="5"/>
        <v>0</v>
      </c>
      <c r="E35" s="23">
        <v>0.13</v>
      </c>
      <c r="F35" s="23">
        <f t="shared" si="6"/>
        <v>0</v>
      </c>
    </row>
    <row r="36" spans="1:6" x14ac:dyDescent="0.3">
      <c r="A36" s="22" t="s">
        <v>29</v>
      </c>
      <c r="B36" s="23">
        <v>0.14099999999999999</v>
      </c>
      <c r="C36" s="23">
        <f t="shared" si="7"/>
        <v>0.14099999999999999</v>
      </c>
      <c r="D36" s="23">
        <f t="shared" si="5"/>
        <v>0</v>
      </c>
      <c r="E36" s="23">
        <v>0.13</v>
      </c>
      <c r="F36" s="23">
        <f t="shared" si="6"/>
        <v>0</v>
      </c>
    </row>
    <row r="37" spans="1:6" x14ac:dyDescent="0.3">
      <c r="A37" s="22" t="s">
        <v>30</v>
      </c>
      <c r="B37" s="23">
        <v>0.14099999999999999</v>
      </c>
      <c r="C37" s="23">
        <f t="shared" si="7"/>
        <v>0.14099999999999999</v>
      </c>
      <c r="D37" s="23">
        <f t="shared" si="5"/>
        <v>0</v>
      </c>
      <c r="E37" s="23">
        <v>0.13</v>
      </c>
      <c r="F37" s="23">
        <f t="shared" si="6"/>
        <v>0</v>
      </c>
    </row>
    <row r="38" spans="1:6" x14ac:dyDescent="0.3">
      <c r="A38" s="13" t="s">
        <v>31</v>
      </c>
      <c r="B38" s="23">
        <v>0.16400000000000001</v>
      </c>
      <c r="C38" s="23">
        <f t="shared" si="7"/>
        <v>0.15441666666666667</v>
      </c>
      <c r="D38" s="23">
        <f t="shared" si="5"/>
        <v>7.1108333333333449E-3</v>
      </c>
      <c r="E38" s="23">
        <v>0.13</v>
      </c>
      <c r="F38" s="23">
        <f t="shared" si="6"/>
        <v>0</v>
      </c>
    </row>
    <row r="39" spans="1:6" x14ac:dyDescent="0.3">
      <c r="A39" s="9" t="s">
        <v>10</v>
      </c>
      <c r="B39" s="23">
        <v>0.16400000000000001</v>
      </c>
      <c r="C39" s="23">
        <f t="shared" si="7"/>
        <v>0.16400000000000001</v>
      </c>
      <c r="D39" s="23">
        <f t="shared" si="5"/>
        <v>1.2190000000000012E-2</v>
      </c>
      <c r="E39" s="23">
        <v>0.13</v>
      </c>
      <c r="F39" s="23">
        <f t="shared" si="6"/>
        <v>0</v>
      </c>
    </row>
    <row r="40" spans="1:6" x14ac:dyDescent="0.3">
      <c r="A40" s="9" t="s">
        <v>11</v>
      </c>
      <c r="B40" s="23">
        <v>0.16400000000000001</v>
      </c>
      <c r="C40" s="23">
        <f t="shared" si="7"/>
        <v>0.16400000000000001</v>
      </c>
      <c r="D40" s="23">
        <f t="shared" si="5"/>
        <v>1.2190000000000012E-2</v>
      </c>
      <c r="E40" s="23">
        <v>0.14099999999999999</v>
      </c>
      <c r="F40" s="23">
        <f t="shared" si="6"/>
        <v>3.0799999999999951E-3</v>
      </c>
    </row>
    <row r="41" spans="1:6" x14ac:dyDescent="0.3">
      <c r="A41" s="9" t="s">
        <v>12</v>
      </c>
      <c r="B41" s="23">
        <v>0.16400000000000001</v>
      </c>
      <c r="C41" s="23">
        <f t="shared" si="7"/>
        <v>0.16400000000000001</v>
      </c>
      <c r="D41" s="23">
        <f t="shared" si="5"/>
        <v>1.2190000000000012E-2</v>
      </c>
      <c r="E41" s="23">
        <v>0.13700000000000001</v>
      </c>
      <c r="F41" s="23">
        <f t="shared" si="6"/>
        <v>1.9600000000000021E-3</v>
      </c>
    </row>
    <row r="42" spans="1:6" x14ac:dyDescent="0.3">
      <c r="A42" s="9" t="s">
        <v>32</v>
      </c>
      <c r="B42" s="23">
        <v>0.23599999999999999</v>
      </c>
      <c r="C42" s="23">
        <f t="shared" si="7"/>
        <v>0.20599999999999999</v>
      </c>
      <c r="D42" s="23">
        <f t="shared" si="5"/>
        <v>3.4450000000000001E-2</v>
      </c>
      <c r="E42" s="23">
        <v>0.13900000000000001</v>
      </c>
      <c r="F42" s="23">
        <f t="shared" si="6"/>
        <v>2.5200000000000023E-3</v>
      </c>
    </row>
    <row r="43" spans="1:6" x14ac:dyDescent="0.3">
      <c r="A43" s="9" t="s">
        <v>0</v>
      </c>
      <c r="B43" s="23">
        <v>0.23599999999999999</v>
      </c>
      <c r="C43" s="23">
        <f t="shared" si="7"/>
        <v>0.23599999999999999</v>
      </c>
      <c r="D43" s="23">
        <f t="shared" si="5"/>
        <v>5.0350000000000006E-2</v>
      </c>
      <c r="E43" s="23">
        <v>0.13400000000000001</v>
      </c>
      <c r="F43" s="23">
        <f t="shared" si="6"/>
        <v>1.1200000000000012E-3</v>
      </c>
    </row>
    <row r="44" spans="1:6" x14ac:dyDescent="0.3">
      <c r="A44" s="9" t="s">
        <v>1</v>
      </c>
      <c r="B44" s="23">
        <v>0.23599999999999999</v>
      </c>
      <c r="C44" s="23">
        <f t="shared" si="7"/>
        <v>0.23599999999999999</v>
      </c>
      <c r="D44" s="23">
        <f t="shared" si="5"/>
        <v>5.0350000000000006E-2</v>
      </c>
      <c r="E44" s="23">
        <v>0.13100000000000001</v>
      </c>
      <c r="F44" s="23">
        <f t="shared" si="6"/>
        <v>2.800000000000003E-4</v>
      </c>
    </row>
    <row r="45" spans="1:6" x14ac:dyDescent="0.3">
      <c r="A45" s="9" t="s">
        <v>33</v>
      </c>
      <c r="B45" s="23">
        <v>0.23599999999999999</v>
      </c>
      <c r="C45" s="23">
        <f t="shared" si="7"/>
        <v>0.23599999999999999</v>
      </c>
      <c r="D45" s="23">
        <f t="shared" si="5"/>
        <v>5.0350000000000006E-2</v>
      </c>
      <c r="E45" s="23">
        <v>0.13100000000000001</v>
      </c>
      <c r="F45" s="23">
        <f t="shared" si="6"/>
        <v>2.800000000000003E-4</v>
      </c>
    </row>
    <row r="46" spans="1:6" x14ac:dyDescent="0.3">
      <c r="A46" s="13" t="s">
        <v>35</v>
      </c>
      <c r="B46" s="23">
        <v>0.23599999999999999</v>
      </c>
      <c r="C46" s="23">
        <f t="shared" si="7"/>
        <v>0.23599999999999999</v>
      </c>
      <c r="D46" s="23">
        <f t="shared" si="5"/>
        <v>5.0350000000000006E-2</v>
      </c>
      <c r="E46" s="23">
        <v>0.13400000000000001</v>
      </c>
      <c r="F46" s="23">
        <f t="shared" si="6"/>
        <v>1.1200000000000012E-3</v>
      </c>
    </row>
    <row r="47" spans="1:6" x14ac:dyDescent="0.3">
      <c r="A47" s="11"/>
    </row>
    <row r="48" spans="1:6" ht="31.2" x14ac:dyDescent="0.6">
      <c r="A48" s="4" t="s">
        <v>16</v>
      </c>
      <c r="B48" s="4"/>
    </row>
    <row r="49" spans="1:25" ht="43.2" x14ac:dyDescent="0.3">
      <c r="A49" s="5" t="s">
        <v>3</v>
      </c>
      <c r="B49" s="6" t="s">
        <v>42</v>
      </c>
      <c r="C49" s="6" t="s">
        <v>43</v>
      </c>
      <c r="D49" s="6" t="s">
        <v>44</v>
      </c>
      <c r="E49" s="6" t="s">
        <v>24</v>
      </c>
      <c r="F49" s="7"/>
      <c r="G49" s="7"/>
      <c r="H49" s="7"/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3">
      <c r="A50" s="22" t="s">
        <v>25</v>
      </c>
      <c r="B50" s="7">
        <v>86.4</v>
      </c>
      <c r="D50" s="17"/>
      <c r="E50" s="17"/>
      <c r="F50" s="7"/>
      <c r="G50" s="24" t="s">
        <v>45</v>
      </c>
      <c r="H50" s="7"/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3">
      <c r="A51" s="22" t="s">
        <v>26</v>
      </c>
      <c r="B51" s="7">
        <v>89.3</v>
      </c>
      <c r="C51" s="10">
        <f>B51/B50-1</f>
        <v>3.3564814814814659E-2</v>
      </c>
      <c r="D51" s="10">
        <f>C51</f>
        <v>3.3564814814814659E-2</v>
      </c>
      <c r="E51" s="10">
        <f t="shared" ref="E51:E56" si="8">D51*$D$9</f>
        <v>6.3773148148147836E-3</v>
      </c>
      <c r="F51" s="7"/>
      <c r="G51" s="24" t="s">
        <v>45</v>
      </c>
      <c r="H51" s="7"/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3">
      <c r="A52" s="22" t="s">
        <v>27</v>
      </c>
      <c r="B52" s="7">
        <v>93.3</v>
      </c>
      <c r="C52" s="10">
        <f t="shared" ref="C52:C63" si="9">B52/B51-1</f>
        <v>4.4792833146696465E-2</v>
      </c>
      <c r="D52" s="10">
        <f>(1+D51)*(1+C52)-1</f>
        <v>7.9861111111110938E-2</v>
      </c>
      <c r="E52" s="10">
        <f t="shared" si="8"/>
        <v>1.5173611111111074E-2</v>
      </c>
      <c r="F52" s="7"/>
      <c r="G52" s="24" t="s">
        <v>45</v>
      </c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3">
      <c r="A53" s="22" t="s">
        <v>28</v>
      </c>
      <c r="B53" s="7">
        <v>95.8</v>
      </c>
      <c r="C53" s="10">
        <f t="shared" si="9"/>
        <v>2.6795284030010746E-2</v>
      </c>
      <c r="D53" s="10">
        <f t="shared" ref="D53:D64" si="10">(1+D52)*(1+C53)-1</f>
        <v>0.10879629629629606</v>
      </c>
      <c r="E53" s="10">
        <f t="shared" si="8"/>
        <v>2.0671296296296247E-2</v>
      </c>
      <c r="F53" s="7"/>
      <c r="G53" s="24" t="s">
        <v>45</v>
      </c>
      <c r="H53" s="7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3">
      <c r="A54" s="22" t="s">
        <v>29</v>
      </c>
      <c r="B54" s="7">
        <v>98.4</v>
      </c>
      <c r="C54" s="10">
        <f t="shared" si="9"/>
        <v>2.7139874739039671E-2</v>
      </c>
      <c r="D54" s="10">
        <f t="shared" si="10"/>
        <v>0.13888888888888862</v>
      </c>
      <c r="E54" s="10">
        <f t="shared" si="8"/>
        <v>2.638888888888883E-2</v>
      </c>
      <c r="F54" s="7"/>
      <c r="G54" s="24" t="s">
        <v>45</v>
      </c>
      <c r="H54" s="7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3">
      <c r="A55" s="22" t="s">
        <v>30</v>
      </c>
      <c r="B55" s="7">
        <v>100.1</v>
      </c>
      <c r="C55" s="10">
        <f t="shared" si="9"/>
        <v>1.7276422764227473E-2</v>
      </c>
      <c r="D55" s="10">
        <f t="shared" si="10"/>
        <v>0.15856481481481444</v>
      </c>
      <c r="E55" s="10">
        <f t="shared" si="8"/>
        <v>3.0127314814814735E-2</v>
      </c>
      <c r="F55" s="7"/>
      <c r="G55" s="24" t="s">
        <v>45</v>
      </c>
      <c r="H55" s="7"/>
      <c r="I55" s="7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3">
      <c r="A56" s="13" t="s">
        <v>31</v>
      </c>
      <c r="B56" s="7">
        <v>100.1</v>
      </c>
      <c r="C56" s="10">
        <f t="shared" si="9"/>
        <v>0</v>
      </c>
      <c r="D56" s="10">
        <f t="shared" si="10"/>
        <v>0.15856481481481444</v>
      </c>
      <c r="E56" s="10">
        <f t="shared" si="8"/>
        <v>3.0127314814814735E-2</v>
      </c>
      <c r="F56" s="7"/>
      <c r="G56" s="24" t="s">
        <v>45</v>
      </c>
      <c r="H56" s="7"/>
      <c r="I56" s="7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3">
      <c r="A57" s="9" t="str">
        <f t="shared" ref="A57:A62" si="11">A21</f>
        <v>2016-17</v>
      </c>
      <c r="B57" s="7">
        <v>100.4</v>
      </c>
      <c r="C57" s="10">
        <f t="shared" si="9"/>
        <v>2.9970029970030065E-3</v>
      </c>
      <c r="D57" s="10">
        <f t="shared" si="10"/>
        <v>0.16203703703703676</v>
      </c>
      <c r="E57" s="10">
        <f>D57*$D$9</f>
        <v>3.0787037037036974E-2</v>
      </c>
      <c r="G57" s="24" t="s">
        <v>45</v>
      </c>
    </row>
    <row r="58" spans="1:25" x14ac:dyDescent="0.3">
      <c r="A58" s="9" t="str">
        <f t="shared" si="11"/>
        <v>2017-18</v>
      </c>
      <c r="B58" s="7">
        <v>103.2</v>
      </c>
      <c r="C58" s="10">
        <f t="shared" si="9"/>
        <v>2.7888446215139417E-2</v>
      </c>
      <c r="D58" s="10">
        <f t="shared" si="10"/>
        <v>0.1944444444444442</v>
      </c>
      <c r="E58" s="10">
        <f t="shared" ref="E58:E64" si="12">D58*$D$9</f>
        <v>3.6944444444444384E-2</v>
      </c>
      <c r="G58" s="24" t="s">
        <v>45</v>
      </c>
    </row>
    <row r="59" spans="1:25" x14ac:dyDescent="0.3">
      <c r="A59" s="9" t="str">
        <f t="shared" si="11"/>
        <v>2018-19</v>
      </c>
      <c r="B59" s="7">
        <v>105.7</v>
      </c>
      <c r="C59" s="10">
        <f t="shared" si="9"/>
        <v>2.4224806201550431E-2</v>
      </c>
      <c r="D59" s="10">
        <f t="shared" si="10"/>
        <v>0.22337962962962954</v>
      </c>
      <c r="E59" s="10">
        <f t="shared" si="12"/>
        <v>4.2442129629629601E-2</v>
      </c>
      <c r="G59" s="24" t="s">
        <v>45</v>
      </c>
    </row>
    <row r="60" spans="1:25" x14ac:dyDescent="0.3">
      <c r="A60" s="9" t="str">
        <f t="shared" si="11"/>
        <v>2019-20</v>
      </c>
      <c r="B60" s="7">
        <v>107.8</v>
      </c>
      <c r="C60" s="10">
        <f t="shared" si="9"/>
        <v>1.9867549668874052E-2</v>
      </c>
      <c r="D60" s="10">
        <f t="shared" si="10"/>
        <v>0.2476851851851849</v>
      </c>
      <c r="E60" s="10">
        <f t="shared" si="12"/>
        <v>4.7060185185185115E-2</v>
      </c>
      <c r="G60" s="24" t="s">
        <v>45</v>
      </c>
    </row>
    <row r="61" spans="1:25" x14ac:dyDescent="0.3">
      <c r="A61" s="9" t="str">
        <f t="shared" si="11"/>
        <v>2020-21</v>
      </c>
      <c r="B61" s="7">
        <v>108.5</v>
      </c>
      <c r="C61" s="10">
        <f t="shared" si="9"/>
        <v>6.4935064935065512E-3</v>
      </c>
      <c r="D61" s="10">
        <f t="shared" si="10"/>
        <v>0.25578703703703676</v>
      </c>
      <c r="E61" s="10">
        <f t="shared" si="12"/>
        <v>4.8599537037036969E-2</v>
      </c>
      <c r="G61" s="24" t="s">
        <v>45</v>
      </c>
      <c r="H61" s="25"/>
      <c r="I61" s="25"/>
    </row>
    <row r="62" spans="1:25" x14ac:dyDescent="0.3">
      <c r="A62" s="9" t="str">
        <f t="shared" si="11"/>
        <v>2021-22</v>
      </c>
      <c r="B62" s="7">
        <v>110.7</v>
      </c>
      <c r="C62" s="10">
        <f t="shared" si="9"/>
        <v>2.0276497695852491E-2</v>
      </c>
      <c r="D62" s="10">
        <f t="shared" si="10"/>
        <v>0.28124999999999956</v>
      </c>
      <c r="E62" s="10">
        <f t="shared" si="12"/>
        <v>5.3437499999999902E-2</v>
      </c>
      <c r="G62" s="24" t="s">
        <v>45</v>
      </c>
      <c r="H62" s="25"/>
      <c r="I62" s="25"/>
    </row>
    <row r="63" spans="1:25" x14ac:dyDescent="0.3">
      <c r="A63" s="9" t="s">
        <v>33</v>
      </c>
      <c r="B63" s="7">
        <v>120.9</v>
      </c>
      <c r="C63" s="10">
        <f t="shared" si="9"/>
        <v>9.2140921409214149E-2</v>
      </c>
      <c r="D63" s="10">
        <f t="shared" si="10"/>
        <v>0.39930555555555514</v>
      </c>
      <c r="E63" s="10">
        <f t="shared" si="12"/>
        <v>7.5868055555555453E-2</v>
      </c>
      <c r="G63" s="24" t="s">
        <v>45</v>
      </c>
    </row>
    <row r="64" spans="1:25" x14ac:dyDescent="0.3">
      <c r="A64" s="13" t="s">
        <v>35</v>
      </c>
      <c r="B64" s="7"/>
      <c r="C64" s="10">
        <v>0.108</v>
      </c>
      <c r="D64" s="10">
        <f t="shared" si="10"/>
        <v>0.55043055555555531</v>
      </c>
      <c r="E64" s="10">
        <f t="shared" si="12"/>
        <v>0.10458180555555548</v>
      </c>
      <c r="G64" s="24" t="s">
        <v>46</v>
      </c>
    </row>
    <row r="66" spans="1:25" ht="31.2" x14ac:dyDescent="0.6">
      <c r="A66" s="4" t="s">
        <v>47</v>
      </c>
      <c r="B66" s="4"/>
    </row>
    <row r="67" spans="1:25" ht="57.6" x14ac:dyDescent="0.3">
      <c r="A67" s="5" t="s">
        <v>3</v>
      </c>
      <c r="B67" s="6" t="s">
        <v>4</v>
      </c>
      <c r="C67" s="6" t="s">
        <v>5</v>
      </c>
      <c r="D67" s="6" t="s">
        <v>48</v>
      </c>
      <c r="E67" s="6" t="s">
        <v>6</v>
      </c>
      <c r="F67" s="6" t="s">
        <v>7</v>
      </c>
      <c r="G67" s="6" t="s">
        <v>8</v>
      </c>
      <c r="H67" s="6" t="s">
        <v>9</v>
      </c>
      <c r="J67" s="26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3">
      <c r="A68" s="22" t="s">
        <v>26</v>
      </c>
      <c r="B68" s="27"/>
      <c r="C68" s="27"/>
      <c r="D68" s="27"/>
      <c r="E68" s="28">
        <f t="shared" ref="E68:E81" si="13">G15</f>
        <v>1.2190000000000003E-2</v>
      </c>
      <c r="F68" s="29"/>
      <c r="G68" s="28">
        <f t="shared" ref="G68:G81" si="14">E51</f>
        <v>6.3773148148147836E-3</v>
      </c>
      <c r="H68" s="28">
        <f>SUM(B68:G68)</f>
        <v>1.8567314814814787E-2</v>
      </c>
      <c r="J68" s="26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3">
      <c r="A69" s="22" t="s">
        <v>27</v>
      </c>
      <c r="B69" s="28">
        <v>5.0000000000000001E-3</v>
      </c>
      <c r="C69" s="27"/>
      <c r="D69" s="27"/>
      <c r="E69" s="28">
        <f t="shared" si="13"/>
        <v>1.7345604989711889E-2</v>
      </c>
      <c r="F69" s="29"/>
      <c r="G69" s="28">
        <f t="shared" si="14"/>
        <v>1.5173611111111074E-2</v>
      </c>
      <c r="H69" s="28">
        <f t="shared" ref="H69:H81" si="15">SUM(B69:G69)</f>
        <v>3.7519216100822962E-2</v>
      </c>
      <c r="J69" s="26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3">
      <c r="A70" s="22" t="s">
        <v>28</v>
      </c>
      <c r="B70" s="28">
        <v>5.0000000000000001E-3</v>
      </c>
      <c r="C70" s="27"/>
      <c r="D70" s="27"/>
      <c r="E70" s="28">
        <f t="shared" si="13"/>
        <v>1.7345604989711889E-2</v>
      </c>
      <c r="F70" s="29"/>
      <c r="G70" s="28">
        <f t="shared" si="14"/>
        <v>2.0671296296296247E-2</v>
      </c>
      <c r="H70" s="28">
        <f t="shared" si="15"/>
        <v>4.3016901286008137E-2</v>
      </c>
      <c r="J70" s="26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x14ac:dyDescent="0.3">
      <c r="A71" s="22" t="s">
        <v>29</v>
      </c>
      <c r="B71" s="28">
        <v>5.0000000000000001E-3</v>
      </c>
      <c r="C71" s="27"/>
      <c r="D71" s="27"/>
      <c r="E71" s="28">
        <f t="shared" si="13"/>
        <v>2.3363437733824346E-2</v>
      </c>
      <c r="F71" s="29"/>
      <c r="G71" s="28">
        <f t="shared" si="14"/>
        <v>2.638888888888883E-2</v>
      </c>
      <c r="H71" s="28">
        <f t="shared" si="15"/>
        <v>5.4752326622713177E-2</v>
      </c>
      <c r="J71" s="26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x14ac:dyDescent="0.3">
      <c r="A72" s="22" t="s">
        <v>30</v>
      </c>
      <c r="B72" s="28">
        <v>5.0000000000000001E-3</v>
      </c>
      <c r="C72" s="27"/>
      <c r="D72" s="27"/>
      <c r="E72" s="28">
        <f t="shared" si="13"/>
        <v>3.779220354126335E-2</v>
      </c>
      <c r="F72" s="29"/>
      <c r="G72" s="28">
        <f t="shared" si="14"/>
        <v>3.0127314814814735E-2</v>
      </c>
      <c r="H72" s="28">
        <f t="shared" si="15"/>
        <v>7.2919518356078086E-2</v>
      </c>
      <c r="J72" s="26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x14ac:dyDescent="0.3">
      <c r="A73" s="13" t="s">
        <v>31</v>
      </c>
      <c r="B73" s="28">
        <v>5.0000000000000001E-3</v>
      </c>
      <c r="C73" s="27">
        <f t="shared" ref="C73:C81" si="16">D38</f>
        <v>7.1108333333333449E-3</v>
      </c>
      <c r="D73" s="27"/>
      <c r="E73" s="28">
        <f t="shared" si="13"/>
        <v>4.3339485860730963E-2</v>
      </c>
      <c r="F73" s="29"/>
      <c r="G73" s="28">
        <f t="shared" si="14"/>
        <v>3.0127314814814735E-2</v>
      </c>
      <c r="H73" s="28">
        <f t="shared" si="15"/>
        <v>8.5577634008879036E-2</v>
      </c>
      <c r="J73" s="26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3">
      <c r="A74" s="9" t="str">
        <f t="shared" ref="A74:A80" si="17">A57</f>
        <v>2016-17</v>
      </c>
      <c r="B74" s="28">
        <v>2.2000000000000002E-2</v>
      </c>
      <c r="C74" s="27">
        <f t="shared" si="16"/>
        <v>1.2190000000000012E-2</v>
      </c>
      <c r="D74" s="27"/>
      <c r="E74" s="28">
        <f t="shared" si="13"/>
        <v>5.2919083589000722E-2</v>
      </c>
      <c r="F74" s="28"/>
      <c r="G74" s="28">
        <f t="shared" si="14"/>
        <v>3.0787037037036974E-2</v>
      </c>
      <c r="H74" s="28">
        <f t="shared" si="15"/>
        <v>0.11789612062603771</v>
      </c>
      <c r="J74" s="30"/>
    </row>
    <row r="75" spans="1:25" x14ac:dyDescent="0.3">
      <c r="A75" s="9" t="str">
        <f t="shared" si="17"/>
        <v>2017-18</v>
      </c>
      <c r="B75" s="28">
        <v>2.3E-2</v>
      </c>
      <c r="C75" s="27">
        <f t="shared" si="16"/>
        <v>1.2190000000000012E-2</v>
      </c>
      <c r="D75" s="27">
        <f t="shared" ref="D75:D81" si="18">F40</f>
        <v>3.0799999999999951E-3</v>
      </c>
      <c r="E75" s="28">
        <f t="shared" si="13"/>
        <v>6.3153325527678078E-2</v>
      </c>
      <c r="F75" s="28">
        <v>3.0000000000000001E-3</v>
      </c>
      <c r="G75" s="28">
        <f t="shared" si="14"/>
        <v>3.6944444444444384E-2</v>
      </c>
      <c r="H75" s="28">
        <f t="shared" si="15"/>
        <v>0.14136776997212247</v>
      </c>
      <c r="J75" s="30"/>
    </row>
    <row r="76" spans="1:25" x14ac:dyDescent="0.3">
      <c r="A76" s="9" t="str">
        <f t="shared" si="17"/>
        <v>2018-19</v>
      </c>
      <c r="B76" s="28">
        <v>2.3E-2</v>
      </c>
      <c r="C76" s="27">
        <f t="shared" si="16"/>
        <v>1.2190000000000012E-2</v>
      </c>
      <c r="D76" s="27">
        <f t="shared" si="18"/>
        <v>1.9600000000000021E-3</v>
      </c>
      <c r="E76" s="28">
        <f t="shared" si="13"/>
        <v>8.6239162846018555E-2</v>
      </c>
      <c r="F76" s="28">
        <v>3.0000000000000001E-3</v>
      </c>
      <c r="G76" s="28">
        <f t="shared" si="14"/>
        <v>4.2442129629629601E-2</v>
      </c>
      <c r="H76" s="28">
        <f t="shared" si="15"/>
        <v>0.16883129247564815</v>
      </c>
      <c r="J76" s="30"/>
    </row>
    <row r="77" spans="1:25" x14ac:dyDescent="0.3">
      <c r="A77" s="9" t="str">
        <f t="shared" si="17"/>
        <v>2019-20</v>
      </c>
      <c r="B77" s="28">
        <v>2.3E-2</v>
      </c>
      <c r="C77" s="27">
        <f t="shared" si="16"/>
        <v>3.4450000000000001E-2</v>
      </c>
      <c r="D77" s="27">
        <f t="shared" si="18"/>
        <v>2.5200000000000023E-3</v>
      </c>
      <c r="E77" s="28">
        <f t="shared" si="13"/>
        <v>0.11413597245001435</v>
      </c>
      <c r="F77" s="28">
        <v>3.0000000000000001E-3</v>
      </c>
      <c r="G77" s="28">
        <f t="shared" si="14"/>
        <v>4.7060185185185115E-2</v>
      </c>
      <c r="H77" s="28">
        <f t="shared" si="15"/>
        <v>0.22416615763519948</v>
      </c>
      <c r="J77" s="30"/>
    </row>
    <row r="78" spans="1:25" x14ac:dyDescent="0.3">
      <c r="A78" s="9" t="str">
        <f t="shared" si="17"/>
        <v>2020-21</v>
      </c>
      <c r="B78" s="28">
        <v>2.3E-2</v>
      </c>
      <c r="C78" s="27">
        <f t="shared" si="16"/>
        <v>5.0350000000000006E-2</v>
      </c>
      <c r="D78" s="27">
        <f t="shared" si="18"/>
        <v>1.1200000000000012E-3</v>
      </c>
      <c r="E78" s="28">
        <f t="shared" si="13"/>
        <v>0.1401686698296237</v>
      </c>
      <c r="F78" s="28">
        <v>3.0000000000000001E-3</v>
      </c>
      <c r="G78" s="28">
        <f t="shared" si="14"/>
        <v>4.8599537037036969E-2</v>
      </c>
      <c r="H78" s="28">
        <f t="shared" si="15"/>
        <v>0.26623820686666066</v>
      </c>
      <c r="J78" s="30"/>
      <c r="K78" s="31"/>
    </row>
    <row r="79" spans="1:25" x14ac:dyDescent="0.3">
      <c r="A79" s="9" t="str">
        <f t="shared" si="17"/>
        <v>2021-22</v>
      </c>
      <c r="B79" s="28">
        <v>2.3E-2</v>
      </c>
      <c r="C79" s="27">
        <f t="shared" si="16"/>
        <v>5.0350000000000006E-2</v>
      </c>
      <c r="D79" s="27">
        <f t="shared" si="18"/>
        <v>2.800000000000003E-4</v>
      </c>
      <c r="E79" s="28">
        <f t="shared" si="13"/>
        <v>0.15967673737515745</v>
      </c>
      <c r="F79" s="28">
        <v>3.0000000000000001E-3</v>
      </c>
      <c r="G79" s="28">
        <f t="shared" si="14"/>
        <v>5.3437499999999902E-2</v>
      </c>
      <c r="H79" s="28">
        <f t="shared" si="15"/>
        <v>0.28974423737515737</v>
      </c>
      <c r="J79" s="30"/>
    </row>
    <row r="80" spans="1:25" x14ac:dyDescent="0.3">
      <c r="A80" s="9" t="str">
        <f t="shared" si="17"/>
        <v>2022-23</v>
      </c>
      <c r="B80" s="28">
        <v>2.9000000000000001E-2</v>
      </c>
      <c r="C80" s="27">
        <f t="shared" si="16"/>
        <v>5.0350000000000006E-2</v>
      </c>
      <c r="D80" s="27">
        <f t="shared" si="18"/>
        <v>2.800000000000003E-4</v>
      </c>
      <c r="E80" s="28">
        <f t="shared" si="13"/>
        <v>0.21133218908807083</v>
      </c>
      <c r="F80" s="28">
        <v>3.0000000000000001E-3</v>
      </c>
      <c r="G80" s="28">
        <f t="shared" si="14"/>
        <v>7.5868055555555453E-2</v>
      </c>
      <c r="H80" s="28">
        <f t="shared" si="15"/>
        <v>0.36983024464362624</v>
      </c>
      <c r="J80" s="30"/>
    </row>
    <row r="81" spans="1:10" x14ac:dyDescent="0.3">
      <c r="A81" s="13" t="s">
        <v>35</v>
      </c>
      <c r="B81" s="28">
        <v>2.9000000000000001E-2</v>
      </c>
      <c r="C81" s="27">
        <f t="shared" si="16"/>
        <v>5.0350000000000006E-2</v>
      </c>
      <c r="D81" s="27">
        <f t="shared" si="18"/>
        <v>1.1200000000000012E-3</v>
      </c>
      <c r="E81" s="28">
        <f t="shared" si="13"/>
        <v>0.24598515000240684</v>
      </c>
      <c r="F81" s="28">
        <v>3.0000000000000001E-3</v>
      </c>
      <c r="G81" s="28">
        <f t="shared" si="14"/>
        <v>0.10458180555555548</v>
      </c>
      <c r="H81" s="28">
        <f t="shared" si="15"/>
        <v>0.43403695555796229</v>
      </c>
      <c r="J81" s="30"/>
    </row>
    <row r="83" spans="1:10" ht="31.2" x14ac:dyDescent="0.6">
      <c r="A83" s="4" t="s">
        <v>49</v>
      </c>
    </row>
    <row r="84" spans="1:10" ht="28.8" x14ac:dyDescent="0.3">
      <c r="A84" s="32" t="s">
        <v>3</v>
      </c>
      <c r="B84" s="33" t="s">
        <v>50</v>
      </c>
      <c r="C84" s="33" t="s">
        <v>51</v>
      </c>
      <c r="D84" s="33" t="s">
        <v>52</v>
      </c>
      <c r="F84" s="34" t="s">
        <v>53</v>
      </c>
      <c r="G84" s="35"/>
    </row>
    <row r="85" spans="1:10" x14ac:dyDescent="0.3">
      <c r="A85" s="36" t="s">
        <v>25</v>
      </c>
      <c r="B85" s="37">
        <v>100</v>
      </c>
      <c r="C85" s="38">
        <f>$B85/$B$91*100</f>
        <v>92.116857299937777</v>
      </c>
      <c r="D85" s="38">
        <f>$B85/$B$98*100</f>
        <v>73.001746304715226</v>
      </c>
      <c r="F85" t="str">
        <f t="shared" ref="F85:F99" si="19">LEFT(A85,4)&amp;" : "&amp;D85/100&amp;","</f>
        <v>2009 : 0.730017463047152,</v>
      </c>
      <c r="G85" t="str">
        <f>"'"&amp;A85&amp;"': "&amp;D85/100&amp;","</f>
        <v>'2009-10': 0.730017463047152,</v>
      </c>
    </row>
    <row r="86" spans="1:10" x14ac:dyDescent="0.3">
      <c r="A86" s="22" t="s">
        <v>26</v>
      </c>
      <c r="B86" s="38">
        <f t="shared" ref="B86:B99" si="20">100+100*H68</f>
        <v>101.85673148148148</v>
      </c>
      <c r="C86" s="38">
        <f t="shared" ref="C86:C99" si="21">$B86/$B$91*100</f>
        <v>93.827219989177095</v>
      </c>
      <c r="D86" s="38">
        <f t="shared" ref="D86:D99" si="22">$B86/$B$98*100</f>
        <v>74.357192710386116</v>
      </c>
      <c r="F86" t="str">
        <f t="shared" si="19"/>
        <v>2010 : 0.743571927103861,</v>
      </c>
      <c r="G86" t="str">
        <f t="shared" ref="G86:G99" si="23">"'"&amp;A86&amp;"': "&amp;D86/100&amp;","</f>
        <v>'2010-11': 0.743571927103861,</v>
      </c>
    </row>
    <row r="87" spans="1:10" x14ac:dyDescent="0.3">
      <c r="A87" s="22" t="s">
        <v>27</v>
      </c>
      <c r="B87" s="38">
        <f t="shared" si="20"/>
        <v>103.75192161008229</v>
      </c>
      <c r="C87" s="38">
        <f t="shared" si="21"/>
        <v>95.573009575502823</v>
      </c>
      <c r="D87" s="38">
        <f t="shared" si="22"/>
        <v>75.740714600059306</v>
      </c>
      <c r="F87" t="str">
        <f t="shared" si="19"/>
        <v>2011 : 0.757407146000593,</v>
      </c>
      <c r="G87" t="str">
        <f t="shared" si="23"/>
        <v>'2011-12': 0.757407146000593,</v>
      </c>
    </row>
    <row r="88" spans="1:10" x14ac:dyDescent="0.3">
      <c r="A88" s="22" t="s">
        <v>28</v>
      </c>
      <c r="B88" s="38">
        <f t="shared" si="20"/>
        <v>104.30169012860081</v>
      </c>
      <c r="C88" s="38">
        <f t="shared" si="21"/>
        <v>96.079439057186505</v>
      </c>
      <c r="D88" s="38">
        <f t="shared" si="22"/>
        <v>76.142055219211386</v>
      </c>
      <c r="F88" t="str">
        <f t="shared" si="19"/>
        <v>2012 : 0.761420552192114,</v>
      </c>
      <c r="G88" t="str">
        <f t="shared" si="23"/>
        <v>'2012-13': 0.761420552192114,</v>
      </c>
    </row>
    <row r="89" spans="1:10" x14ac:dyDescent="0.3">
      <c r="A89" s="22" t="s">
        <v>29</v>
      </c>
      <c r="B89" s="38">
        <f t="shared" si="20"/>
        <v>105.47523266227132</v>
      </c>
      <c r="C89" s="38">
        <f t="shared" si="21"/>
        <v>97.160469558281847</v>
      </c>
      <c r="D89" s="38">
        <f t="shared" si="22"/>
        <v>76.998761762419448</v>
      </c>
      <c r="F89" t="str">
        <f t="shared" si="19"/>
        <v>2013 : 0.769987617624194,</v>
      </c>
      <c r="G89" t="str">
        <f t="shared" si="23"/>
        <v>'2013-14': 0.769987617624194,</v>
      </c>
    </row>
    <row r="90" spans="1:10" x14ac:dyDescent="0.3">
      <c r="A90" s="22" t="s">
        <v>30</v>
      </c>
      <c r="B90" s="38">
        <f t="shared" si="20"/>
        <v>107.2919518356078</v>
      </c>
      <c r="C90" s="38">
        <f t="shared" si="21"/>
        <v>98.833974166724815</v>
      </c>
      <c r="D90" s="38">
        <f t="shared" si="22"/>
        <v>78.324998484407672</v>
      </c>
      <c r="F90" t="str">
        <f t="shared" si="19"/>
        <v>2014 : 0.783249984844077,</v>
      </c>
      <c r="G90" t="str">
        <f t="shared" si="23"/>
        <v>'2014-15': 0.783249984844077,</v>
      </c>
    </row>
    <row r="91" spans="1:10" x14ac:dyDescent="0.3">
      <c r="A91" s="39" t="s">
        <v>31</v>
      </c>
      <c r="B91" s="38">
        <f t="shared" si="20"/>
        <v>108.55776340088791</v>
      </c>
      <c r="C91" s="38">
        <f t="shared" si="21"/>
        <v>100</v>
      </c>
      <c r="D91" s="38">
        <f t="shared" si="22"/>
        <v>79.249063031989195</v>
      </c>
      <c r="F91" t="str">
        <f t="shared" si="19"/>
        <v>2015 : 0.792490630319892,</v>
      </c>
      <c r="G91" t="str">
        <f t="shared" si="23"/>
        <v>'2015-16': 0.792490630319892,</v>
      </c>
    </row>
    <row r="92" spans="1:10" x14ac:dyDescent="0.3">
      <c r="A92" s="9" t="str">
        <f t="shared" ref="A92:A98" si="24">A74</f>
        <v>2016-17</v>
      </c>
      <c r="B92" s="38">
        <f t="shared" si="20"/>
        <v>111.78961206260377</v>
      </c>
      <c r="C92" s="38">
        <f t="shared" si="21"/>
        <v>102.97707741986275</v>
      </c>
      <c r="D92" s="38">
        <f t="shared" si="22"/>
        <v>81.608368992967343</v>
      </c>
      <c r="F92" t="str">
        <f t="shared" si="19"/>
        <v>2016 : 0.816083689929673,</v>
      </c>
      <c r="G92" t="str">
        <f t="shared" si="23"/>
        <v>'2016-17': 0.816083689929673,</v>
      </c>
    </row>
    <row r="93" spans="1:10" x14ac:dyDescent="0.3">
      <c r="A93" s="9" t="str">
        <f t="shared" si="24"/>
        <v>2017-18</v>
      </c>
      <c r="B93" s="38">
        <f t="shared" si="20"/>
        <v>114.13677699721225</v>
      </c>
      <c r="C93" s="38">
        <f t="shared" si="21"/>
        <v>105.13921199327024</v>
      </c>
      <c r="D93" s="38">
        <f t="shared" si="22"/>
        <v>83.321840383883455</v>
      </c>
      <c r="F93" t="str">
        <f t="shared" si="19"/>
        <v>2017 : 0.833218403838834,</v>
      </c>
      <c r="G93" t="str">
        <f t="shared" si="23"/>
        <v>'2017-18': 0.833218403838834,</v>
      </c>
    </row>
    <row r="94" spans="1:10" x14ac:dyDescent="0.3">
      <c r="A94" s="9" t="str">
        <f t="shared" si="24"/>
        <v>2018-19</v>
      </c>
      <c r="B94" s="38">
        <f t="shared" si="20"/>
        <v>116.88312924756482</v>
      </c>
      <c r="C94" s="38">
        <f t="shared" si="21"/>
        <v>107.66906537668113</v>
      </c>
      <c r="D94" s="38">
        <f t="shared" si="22"/>
        <v>85.326725486319688</v>
      </c>
      <c r="F94" t="str">
        <f t="shared" si="19"/>
        <v>2018 : 0.853267254863197,</v>
      </c>
      <c r="G94" t="str">
        <f t="shared" si="23"/>
        <v>'2018-19': 0.853267254863197,</v>
      </c>
    </row>
    <row r="95" spans="1:10" ht="15" customHeight="1" x14ac:dyDescent="0.3">
      <c r="A95" s="9" t="str">
        <f t="shared" si="24"/>
        <v>2019-20</v>
      </c>
      <c r="B95" s="38">
        <f t="shared" si="20"/>
        <v>122.41661576351996</v>
      </c>
      <c r="C95" s="38">
        <f t="shared" si="21"/>
        <v>112.76633925429482</v>
      </c>
      <c r="D95" s="38">
        <f t="shared" si="22"/>
        <v>89.366267274502874</v>
      </c>
      <c r="F95" t="str">
        <f t="shared" si="19"/>
        <v>2019 : 0.893662672745029,</v>
      </c>
      <c r="G95" t="str">
        <f t="shared" si="23"/>
        <v>'2019-20': 0.893662672745029,</v>
      </c>
    </row>
    <row r="96" spans="1:10" ht="15" customHeight="1" x14ac:dyDescent="0.3">
      <c r="A96" s="9" t="str">
        <f t="shared" si="24"/>
        <v>2020-21</v>
      </c>
      <c r="B96" s="38">
        <f t="shared" si="20"/>
        <v>126.62382068666606</v>
      </c>
      <c r="C96" s="38">
        <f t="shared" si="21"/>
        <v>116.64188420966528</v>
      </c>
      <c r="D96" s="38">
        <f t="shared" si="22"/>
        <v>92.437600339017493</v>
      </c>
      <c r="F96" t="str">
        <f t="shared" si="19"/>
        <v>2020 : 0.924376003390175,</v>
      </c>
      <c r="G96" t="str">
        <f t="shared" si="23"/>
        <v>'2020-21': 0.924376003390175,</v>
      </c>
    </row>
    <row r="97" spans="1:7" ht="15" customHeight="1" x14ac:dyDescent="0.3">
      <c r="A97" s="9" t="str">
        <f t="shared" si="24"/>
        <v>2021-22</v>
      </c>
      <c r="B97" s="38">
        <f t="shared" si="20"/>
        <v>128.97442373751574</v>
      </c>
      <c r="C97" s="38">
        <f t="shared" si="21"/>
        <v>118.80718586770445</v>
      </c>
      <c r="D97" s="38">
        <f t="shared" si="22"/>
        <v>94.153581614829662</v>
      </c>
      <c r="F97" t="str">
        <f t="shared" si="19"/>
        <v>2021 : 0.941535816148297,</v>
      </c>
      <c r="G97" t="str">
        <f t="shared" si="23"/>
        <v>'2021-22': 0.941535816148297,</v>
      </c>
    </row>
    <row r="98" spans="1:7" ht="15" customHeight="1" x14ac:dyDescent="0.3">
      <c r="A98" s="9" t="str">
        <f t="shared" si="24"/>
        <v>2022-23</v>
      </c>
      <c r="B98" s="38">
        <f t="shared" si="20"/>
        <v>136.98302446436261</v>
      </c>
      <c r="C98" s="38">
        <f t="shared" si="21"/>
        <v>126.18445717097578</v>
      </c>
      <c r="D98" s="38">
        <f t="shared" si="22"/>
        <v>100</v>
      </c>
      <c r="F98" t="str">
        <f t="shared" si="19"/>
        <v>2022 : 1,</v>
      </c>
      <c r="G98" t="str">
        <f t="shared" si="23"/>
        <v>'2022-23': 1,</v>
      </c>
    </row>
    <row r="99" spans="1:7" ht="15" customHeight="1" x14ac:dyDescent="0.3">
      <c r="A99" s="13" t="s">
        <v>35</v>
      </c>
      <c r="B99" s="38">
        <f t="shared" si="20"/>
        <v>143.40369555579622</v>
      </c>
      <c r="C99" s="38">
        <f t="shared" si="21"/>
        <v>132.09897759797002</v>
      </c>
      <c r="D99" s="38">
        <f t="shared" si="22"/>
        <v>104.68720202122854</v>
      </c>
      <c r="F99" t="str">
        <f t="shared" si="19"/>
        <v>2023 : 1.04687202021229,</v>
      </c>
      <c r="G99" t="str">
        <f t="shared" si="23"/>
        <v>'2023-24': 1.04687202021229,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921B-F66A-4EF1-9BA2-2F8E22519C7C}">
  <dimension ref="A1:I15"/>
  <sheetViews>
    <sheetView workbookViewId="0">
      <selection activeCell="A17" sqref="A17"/>
    </sheetView>
  </sheetViews>
  <sheetFormatPr defaultRowHeight="14.4" x14ac:dyDescent="0.3"/>
  <cols>
    <col min="2" max="2" width="16.77734375" customWidth="1"/>
    <col min="4" max="4" width="16" bestFit="1" customWidth="1"/>
    <col min="8" max="8" width="9.88671875" customWidth="1"/>
  </cols>
  <sheetData>
    <row r="1" spans="1:9" x14ac:dyDescent="0.3">
      <c r="A1" t="s">
        <v>54</v>
      </c>
    </row>
    <row r="3" spans="1:9" x14ac:dyDescent="0.3">
      <c r="B3" t="s">
        <v>55</v>
      </c>
      <c r="C3" t="s">
        <v>56</v>
      </c>
      <c r="D3" t="s">
        <v>57</v>
      </c>
      <c r="G3" t="s">
        <v>32</v>
      </c>
      <c r="H3" t="s">
        <v>62</v>
      </c>
      <c r="I3" t="s">
        <v>60</v>
      </c>
    </row>
    <row r="4" spans="1:9" x14ac:dyDescent="0.3">
      <c r="A4" t="s">
        <v>12</v>
      </c>
      <c r="D4" s="2">
        <f>D5/(1+C5)</f>
        <v>1386296851.3119535</v>
      </c>
    </row>
    <row r="5" spans="1:9" x14ac:dyDescent="0.3">
      <c r="A5" t="s">
        <v>32</v>
      </c>
      <c r="B5" s="42">
        <f>D5-D4</f>
        <v>40202608.688046455</v>
      </c>
      <c r="C5" s="3">
        <v>2.9000000000000001E-2</v>
      </c>
      <c r="D5" s="2">
        <f>D6-B6</f>
        <v>1426499460</v>
      </c>
      <c r="G5" t="s">
        <v>58</v>
      </c>
      <c r="H5" s="15">
        <v>0.05</v>
      </c>
      <c r="I5" s="3">
        <v>6.3E-2</v>
      </c>
    </row>
    <row r="6" spans="1:9" x14ac:dyDescent="0.3">
      <c r="A6" t="s">
        <v>0</v>
      </c>
      <c r="B6" s="42">
        <v>40200000</v>
      </c>
      <c r="C6" s="1">
        <f>B6/D5</f>
        <v>2.8180872918101209E-2</v>
      </c>
      <c r="D6" s="2">
        <f>D7-B7</f>
        <v>1466699460</v>
      </c>
      <c r="G6" t="s">
        <v>59</v>
      </c>
      <c r="H6" s="3">
        <v>2.75E-2</v>
      </c>
      <c r="I6" s="3">
        <f>1-I5</f>
        <v>0.93700000000000006</v>
      </c>
    </row>
    <row r="7" spans="1:9" x14ac:dyDescent="0.3">
      <c r="A7" t="s">
        <v>1</v>
      </c>
      <c r="B7" s="42">
        <v>25490000</v>
      </c>
      <c r="C7" s="1">
        <v>1.7500000000000002E-2</v>
      </c>
      <c r="D7" s="2">
        <f>B8/C8</f>
        <v>1492189460</v>
      </c>
      <c r="G7" t="s">
        <v>61</v>
      </c>
      <c r="H7" s="40">
        <f>H5*I5+H6*I6</f>
        <v>2.8917500000000002E-2</v>
      </c>
    </row>
    <row r="8" spans="1:9" x14ac:dyDescent="0.3">
      <c r="A8" t="s">
        <v>33</v>
      </c>
      <c r="B8" s="42">
        <v>74609473</v>
      </c>
      <c r="C8" s="1">
        <v>0.05</v>
      </c>
      <c r="D8" s="2">
        <f>B9/C9</f>
        <v>1569714171.4285712</v>
      </c>
    </row>
    <row r="9" spans="1:9" x14ac:dyDescent="0.3">
      <c r="A9" t="s">
        <v>35</v>
      </c>
      <c r="B9" s="42">
        <v>54939996</v>
      </c>
      <c r="C9" s="1">
        <v>3.5000000000000003E-2</v>
      </c>
      <c r="D9" s="2">
        <f t="shared" ref="D8:D9" si="0">D8+B9</f>
        <v>1624654167.4285712</v>
      </c>
    </row>
    <row r="13" spans="1:9" x14ac:dyDescent="0.3">
      <c r="A13" t="s">
        <v>63</v>
      </c>
    </row>
    <row r="14" spans="1:9" x14ac:dyDescent="0.3">
      <c r="A14" t="s">
        <v>64</v>
      </c>
    </row>
    <row r="15" spans="1:9" x14ac:dyDescent="0.3">
      <c r="A15" s="41" t="s">
        <v>65</v>
      </c>
    </row>
  </sheetData>
  <hyperlinks>
    <hyperlink ref="A15" r:id="rId1" xr:uid="{B2CE47B6-6DC2-4ADF-9092-CB640921865F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2022-11-09T13:09:45Z</dcterms:created>
  <dcterms:modified xsi:type="dcterms:W3CDTF">2022-11-10T12:11:05Z</dcterms:modified>
</cp:coreProperties>
</file>