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by\GitHub\school-cuts\data\school_costs\"/>
    </mc:Choice>
  </mc:AlternateContent>
  <xr:revisionPtr revIDLastSave="0" documentId="13_ncr:1_{0E3DDFA0-6164-41D1-9BF5-24DF1FDE6B42}" xr6:coauthVersionLast="47" xr6:coauthVersionMax="47" xr10:uidLastSave="{00000000-0000-0000-0000-000000000000}"/>
  <bookViews>
    <workbookView xWindow="-120" yWindow="-120" windowWidth="29040" windowHeight="15990" xr2:uid="{57FDDB8D-F836-4B81-9F31-44CB78C42567}"/>
  </bookViews>
  <sheets>
    <sheet name="Summary" sheetId="15" r:id="rId1"/>
    <sheet name="Calculations" sheetId="14" r:id="rId2"/>
    <sheet name="Pay scales" sheetId="2" r:id="rId3"/>
    <sheet name="Pay scales all" sheetId="16" r:id="rId4"/>
    <sheet name="Sources" sheetId="18" r:id="rId5"/>
    <sheet name="Bolton" sheetId="22" r:id="rId6"/>
    <sheet name="Bracknell Forest" sheetId="11" r:id="rId7"/>
    <sheet name="Bradford" sheetId="23" r:id="rId8"/>
    <sheet name="Cornwall" sheetId="7" r:id="rId9"/>
    <sheet name="East Cheshire" sheetId="25" r:id="rId10"/>
    <sheet name="Enfield" sheetId="10" r:id="rId11"/>
    <sheet name="East RIding" sheetId="21" r:id="rId12"/>
    <sheet name="Lambeth" sheetId="5" r:id="rId13"/>
    <sheet name="Lancashire" sheetId="6" r:id="rId14"/>
    <sheet name="Leicester" sheetId="19" r:id="rId15"/>
    <sheet name="Nottingham" sheetId="20" r:id="rId16"/>
    <sheet name="North Northamptonshore" sheetId="24" r:id="rId17"/>
    <sheet name="Nottinghamshire" sheetId="9" r:id="rId18"/>
    <sheet name="Rochdale" sheetId="13" r:id="rId19"/>
    <sheet name="Stockton-on-Tees" sheetId="8" r:id="rId20"/>
    <sheet name="Warwickshire" sheetId="26" r:id="rId21"/>
  </sheets>
  <definedNames>
    <definedName name="NI_lower">#REF!</definedName>
    <definedName name="NI_rate_in">#REF!</definedName>
    <definedName name="NI_rate_out_and_upper">#REF!</definedName>
    <definedName name="Ni_upper">#REF!</definedName>
    <definedName name="super_perc">#REF!</definedName>
    <definedName name="uplift_perc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6" l="1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3" i="16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3" i="2"/>
  <c r="F6" i="14" a="1"/>
  <c r="E2" i="23"/>
  <c r="F2" i="23"/>
  <c r="G2" i="23"/>
  <c r="E3" i="23"/>
  <c r="F3" i="23"/>
  <c r="G3" i="23"/>
  <c r="E4" i="23"/>
  <c r="F4" i="23"/>
  <c r="G4" i="23"/>
  <c r="E5" i="23"/>
  <c r="F5" i="23"/>
  <c r="G5" i="23"/>
  <c r="E6" i="23"/>
  <c r="F6" i="23"/>
  <c r="G6" i="23"/>
  <c r="E7" i="23"/>
  <c r="F7" i="23"/>
  <c r="G7" i="23"/>
  <c r="E8" i="23"/>
  <c r="F8" i="23"/>
  <c r="G8" i="23"/>
  <c r="E9" i="23"/>
  <c r="F9" i="23"/>
  <c r="G9" i="23"/>
  <c r="E10" i="23"/>
  <c r="F10" i="23"/>
  <c r="G10" i="23"/>
  <c r="E11" i="23"/>
  <c r="F11" i="23"/>
  <c r="G11" i="23"/>
  <c r="E12" i="23"/>
  <c r="F12" i="23"/>
  <c r="G12" i="23"/>
  <c r="E13" i="23"/>
  <c r="F13" i="23"/>
  <c r="G13" i="23"/>
  <c r="E14" i="23"/>
  <c r="F14" i="23"/>
  <c r="G14" i="23"/>
  <c r="E15" i="23"/>
  <c r="F15" i="23"/>
  <c r="G15" i="23"/>
  <c r="E16" i="23"/>
  <c r="F16" i="23"/>
  <c r="G16" i="23"/>
  <c r="E17" i="23"/>
  <c r="F17" i="23"/>
  <c r="G17" i="23"/>
  <c r="E18" i="23"/>
  <c r="F18" i="23"/>
  <c r="G18" i="23"/>
  <c r="E19" i="23"/>
  <c r="F19" i="23"/>
  <c r="G19" i="23"/>
  <c r="E20" i="23"/>
  <c r="F20" i="23"/>
  <c r="G20" i="23"/>
  <c r="E21" i="23"/>
  <c r="F21" i="23"/>
  <c r="G21" i="23"/>
  <c r="E22" i="23"/>
  <c r="F22" i="23"/>
  <c r="G22" i="23"/>
  <c r="E23" i="23"/>
  <c r="F23" i="23"/>
  <c r="G23" i="23"/>
  <c r="E24" i="23"/>
  <c r="F24" i="23"/>
  <c r="G24" i="23"/>
  <c r="E25" i="23"/>
  <c r="F25" i="23"/>
  <c r="G25" i="23"/>
  <c r="E26" i="23"/>
  <c r="F26" i="23"/>
  <c r="G26" i="23"/>
  <c r="E27" i="23"/>
  <c r="F27" i="23"/>
  <c r="G27" i="23"/>
  <c r="E28" i="23"/>
  <c r="F28" i="23"/>
  <c r="G28" i="23"/>
  <c r="E29" i="23"/>
  <c r="F29" i="23"/>
  <c r="G29" i="23"/>
  <c r="E30" i="23"/>
  <c r="F30" i="23"/>
  <c r="G30" i="23"/>
  <c r="E31" i="23"/>
  <c r="F31" i="23"/>
  <c r="G31" i="23"/>
  <c r="E32" i="23"/>
  <c r="F32" i="23"/>
  <c r="G32" i="23"/>
  <c r="E33" i="23"/>
  <c r="F33" i="23"/>
  <c r="G33" i="23"/>
  <c r="E34" i="23"/>
  <c r="F34" i="23"/>
  <c r="G34" i="23"/>
  <c r="E35" i="23"/>
  <c r="F35" i="23"/>
  <c r="G35" i="23"/>
  <c r="E36" i="23"/>
  <c r="F36" i="23"/>
  <c r="G36" i="23"/>
  <c r="E37" i="23"/>
  <c r="F37" i="23"/>
  <c r="G37" i="23"/>
  <c r="E38" i="23"/>
  <c r="F38" i="23"/>
  <c r="G38" i="23"/>
  <c r="E39" i="23"/>
  <c r="F39" i="23"/>
  <c r="G39" i="23"/>
  <c r="E40" i="23"/>
  <c r="F40" i="23"/>
  <c r="G40" i="23"/>
  <c r="E41" i="23"/>
  <c r="F41" i="23"/>
  <c r="G41" i="23"/>
  <c r="E42" i="23"/>
  <c r="F42" i="23"/>
  <c r="G42" i="23"/>
  <c r="E43" i="23"/>
  <c r="F43" i="23"/>
  <c r="G43" i="23"/>
  <c r="E44" i="23"/>
  <c r="F44" i="23"/>
  <c r="G44" i="23"/>
  <c r="E45" i="23"/>
  <c r="F45" i="23"/>
  <c r="G45" i="23"/>
  <c r="E46" i="23"/>
  <c r="F46" i="23"/>
  <c r="G46" i="23"/>
  <c r="E47" i="23"/>
  <c r="F47" i="23"/>
  <c r="G47" i="23"/>
  <c r="E48" i="23"/>
  <c r="F48" i="23"/>
  <c r="G48" i="23"/>
  <c r="E49" i="23"/>
  <c r="F49" i="23"/>
  <c r="G49" i="23"/>
  <c r="E50" i="23"/>
  <c r="F50" i="23"/>
  <c r="G50" i="23"/>
  <c r="E51" i="23"/>
  <c r="F51" i="23"/>
  <c r="G51" i="23"/>
  <c r="E52" i="23"/>
  <c r="F52" i="23"/>
  <c r="G52" i="23"/>
  <c r="E53" i="23"/>
  <c r="F53" i="23"/>
  <c r="G53" i="23"/>
  <c r="E54" i="23"/>
  <c r="F54" i="23"/>
  <c r="G54" i="23"/>
  <c r="E55" i="23"/>
  <c r="F55" i="23"/>
  <c r="G55" i="23"/>
  <c r="E56" i="23"/>
  <c r="F56" i="23"/>
  <c r="G56" i="23"/>
  <c r="E57" i="23"/>
  <c r="F57" i="23"/>
  <c r="G57" i="23"/>
  <c r="E58" i="23"/>
  <c r="F58" i="23"/>
  <c r="G58" i="23"/>
  <c r="E59" i="23"/>
  <c r="F59" i="23"/>
  <c r="G59" i="23"/>
  <c r="E60" i="23"/>
  <c r="F60" i="23"/>
  <c r="G60" i="23"/>
  <c r="E61" i="23"/>
  <c r="F61" i="23"/>
  <c r="G61" i="23"/>
  <c r="E62" i="23"/>
  <c r="F62" i="23"/>
  <c r="G62" i="23"/>
  <c r="E63" i="23"/>
  <c r="F63" i="23"/>
  <c r="G63" i="23"/>
  <c r="E64" i="23"/>
  <c r="F64" i="23"/>
  <c r="G64" i="23"/>
  <c r="E65" i="23"/>
  <c r="F65" i="23"/>
  <c r="G65" i="23"/>
  <c r="E66" i="23"/>
  <c r="F66" i="23"/>
  <c r="G66" i="23"/>
  <c r="E67" i="23"/>
  <c r="F67" i="23"/>
  <c r="G67" i="23"/>
  <c r="E68" i="23"/>
  <c r="F68" i="23"/>
  <c r="G68" i="23"/>
  <c r="E69" i="23"/>
  <c r="F69" i="23"/>
  <c r="G69" i="23"/>
  <c r="E70" i="23"/>
  <c r="F70" i="23"/>
  <c r="G70" i="23"/>
  <c r="E71" i="23"/>
  <c r="F71" i="23"/>
  <c r="G71" i="23"/>
  <c r="E72" i="23"/>
  <c r="F72" i="23"/>
  <c r="G72" i="23"/>
  <c r="E73" i="23"/>
  <c r="F73" i="23"/>
  <c r="G73" i="23"/>
  <c r="E74" i="23"/>
  <c r="F74" i="23"/>
  <c r="G74" i="23"/>
  <c r="E75" i="23"/>
  <c r="F75" i="23"/>
  <c r="G75" i="23"/>
  <c r="E76" i="23"/>
  <c r="F76" i="23"/>
  <c r="G76" i="23"/>
  <c r="E77" i="23"/>
  <c r="F77" i="23"/>
  <c r="G77" i="23"/>
  <c r="E78" i="23"/>
  <c r="F78" i="23"/>
  <c r="G78" i="23"/>
  <c r="E79" i="23"/>
  <c r="F79" i="23"/>
  <c r="G79" i="23"/>
  <c r="E80" i="23"/>
  <c r="F80" i="23"/>
  <c r="G80" i="23"/>
  <c r="E81" i="23"/>
  <c r="F81" i="23"/>
  <c r="G81" i="23"/>
  <c r="E82" i="23"/>
  <c r="F82" i="23"/>
  <c r="G82" i="23"/>
  <c r="E83" i="23"/>
  <c r="F83" i="23"/>
  <c r="G83" i="23"/>
  <c r="E84" i="23"/>
  <c r="F84" i="23"/>
  <c r="G84" i="23"/>
  <c r="E85" i="23"/>
  <c r="F85" i="23"/>
  <c r="G85" i="23"/>
  <c r="E142" i="14" l="1"/>
  <c r="G7" i="14"/>
  <c r="K7" i="14"/>
  <c r="G8" i="14"/>
  <c r="K8" i="14"/>
  <c r="G9" i="14"/>
  <c r="K9" i="14"/>
  <c r="G14" i="14"/>
  <c r="G15" i="14"/>
  <c r="G16" i="14"/>
  <c r="G17" i="14"/>
  <c r="G18" i="14"/>
  <c r="L7" i="14"/>
  <c r="I8" i="14"/>
  <c r="N8" i="14"/>
  <c r="L9" i="14"/>
  <c r="N14" i="14"/>
  <c r="N16" i="14"/>
  <c r="J7" i="14"/>
  <c r="J8" i="14"/>
  <c r="I9" i="14"/>
  <c r="N18" i="14"/>
  <c r="N20" i="14"/>
  <c r="N22" i="14"/>
  <c r="N24" i="14"/>
  <c r="N26" i="14"/>
  <c r="N28" i="14"/>
  <c r="N30" i="14"/>
  <c r="N32" i="14"/>
  <c r="N34" i="14"/>
  <c r="N36" i="14"/>
  <c r="N38" i="14"/>
  <c r="N40" i="14"/>
  <c r="N42" i="14"/>
  <c r="N44" i="14"/>
  <c r="N46" i="14"/>
  <c r="N48" i="14"/>
  <c r="N50" i="14"/>
  <c r="N52" i="14"/>
  <c r="N54" i="14"/>
  <c r="N56" i="14"/>
  <c r="N58" i="14"/>
  <c r="N60" i="14"/>
  <c r="N62" i="14"/>
  <c r="N64" i="14"/>
  <c r="N66" i="14"/>
  <c r="N68" i="14"/>
  <c r="N70" i="14"/>
  <c r="N72" i="14"/>
  <c r="N74" i="14"/>
  <c r="N76" i="14"/>
  <c r="N78" i="14"/>
  <c r="N80" i="14"/>
  <c r="M7" i="14"/>
  <c r="L8" i="14"/>
  <c r="H7" i="14"/>
  <c r="M8" i="14"/>
  <c r="N9" i="14"/>
  <c r="N15" i="14"/>
  <c r="G20" i="14"/>
  <c r="G21" i="14"/>
  <c r="N21" i="14"/>
  <c r="I7" i="14"/>
  <c r="H9" i="14"/>
  <c r="G22" i="14"/>
  <c r="G23" i="14"/>
  <c r="N23" i="14"/>
  <c r="G30" i="14"/>
  <c r="G31" i="14"/>
  <c r="N31" i="14"/>
  <c r="G38" i="14"/>
  <c r="G39" i="14"/>
  <c r="N39" i="14"/>
  <c r="G46" i="14"/>
  <c r="G47" i="14"/>
  <c r="N47" i="14"/>
  <c r="G54" i="14"/>
  <c r="G55" i="14"/>
  <c r="N55" i="14"/>
  <c r="G62" i="14"/>
  <c r="G63" i="14"/>
  <c r="N63" i="14"/>
  <c r="G70" i="14"/>
  <c r="G71" i="14"/>
  <c r="N71" i="14"/>
  <c r="G78" i="14"/>
  <c r="G79" i="14"/>
  <c r="N79" i="14"/>
  <c r="N83" i="14"/>
  <c r="N85" i="14"/>
  <c r="N87" i="14"/>
  <c r="N89" i="14"/>
  <c r="N91" i="14"/>
  <c r="N93" i="14"/>
  <c r="N95" i="14"/>
  <c r="N97" i="14"/>
  <c r="N99" i="14"/>
  <c r="N101" i="14"/>
  <c r="N103" i="14"/>
  <c r="N105" i="14"/>
  <c r="N107" i="14"/>
  <c r="N109" i="14"/>
  <c r="N111" i="14"/>
  <c r="N113" i="14"/>
  <c r="J9" i="14"/>
  <c r="G24" i="14"/>
  <c r="N27" i="14"/>
  <c r="G29" i="14"/>
  <c r="N33" i="14"/>
  <c r="G35" i="14"/>
  <c r="G36" i="14"/>
  <c r="G41" i="14"/>
  <c r="G42" i="14"/>
  <c r="G48" i="14"/>
  <c r="N53" i="14"/>
  <c r="N59" i="14"/>
  <c r="G61" i="14"/>
  <c r="N65" i="14"/>
  <c r="G67" i="14"/>
  <c r="G68" i="14"/>
  <c r="G73" i="14"/>
  <c r="G74" i="14"/>
  <c r="G80" i="14"/>
  <c r="G85" i="14"/>
  <c r="G86" i="14"/>
  <c r="N86" i="14"/>
  <c r="G93" i="14"/>
  <c r="G94" i="14"/>
  <c r="N94" i="14"/>
  <c r="G101" i="14"/>
  <c r="G102" i="14"/>
  <c r="N102" i="14"/>
  <c r="G109" i="14"/>
  <c r="G110" i="14"/>
  <c r="N110" i="14"/>
  <c r="G115" i="14"/>
  <c r="G117" i="14"/>
  <c r="G119" i="14"/>
  <c r="G121" i="14"/>
  <c r="G123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M9" i="14"/>
  <c r="G19" i="14"/>
  <c r="N25" i="14"/>
  <c r="G27" i="14"/>
  <c r="G28" i="14"/>
  <c r="G33" i="14"/>
  <c r="G34" i="14"/>
  <c r="G40" i="14"/>
  <c r="N45" i="14"/>
  <c r="N51" i="14"/>
  <c r="G53" i="14"/>
  <c r="N57" i="14"/>
  <c r="G59" i="14"/>
  <c r="G60" i="14"/>
  <c r="G65" i="14"/>
  <c r="G66" i="14"/>
  <c r="G72" i="14"/>
  <c r="N77" i="14"/>
  <c r="G87" i="14"/>
  <c r="G88" i="14"/>
  <c r="N88" i="14"/>
  <c r="G95" i="14"/>
  <c r="G96" i="14"/>
  <c r="N96" i="14"/>
  <c r="G103" i="14"/>
  <c r="G104" i="14"/>
  <c r="N104" i="14"/>
  <c r="G111" i="14"/>
  <c r="G112" i="14"/>
  <c r="N112" i="14"/>
  <c r="N115" i="14"/>
  <c r="N117" i="14"/>
  <c r="N119" i="14"/>
  <c r="N121" i="14"/>
  <c r="N123" i="14"/>
  <c r="N7" i="14"/>
  <c r="G25" i="14"/>
  <c r="G32" i="14"/>
  <c r="N43" i="14"/>
  <c r="G51" i="14"/>
  <c r="G58" i="14"/>
  <c r="N69" i="14"/>
  <c r="G77" i="14"/>
  <c r="N81" i="14"/>
  <c r="G89" i="14"/>
  <c r="N90" i="14"/>
  <c r="G98" i="14"/>
  <c r="G105" i="14"/>
  <c r="N106" i="14"/>
  <c r="G114" i="14"/>
  <c r="G118" i="14"/>
  <c r="G122" i="14"/>
  <c r="G204" i="14"/>
  <c r="G206" i="14"/>
  <c r="G208" i="14"/>
  <c r="G210" i="14"/>
  <c r="G212" i="14"/>
  <c r="G214" i="14"/>
  <c r="G216" i="14"/>
  <c r="G218" i="14"/>
  <c r="G220" i="14"/>
  <c r="G222" i="14"/>
  <c r="G224" i="14"/>
  <c r="G226" i="14"/>
  <c r="G228" i="14"/>
  <c r="G230" i="14"/>
  <c r="H8" i="14"/>
  <c r="N17" i="14"/>
  <c r="N29" i="14"/>
  <c r="G37" i="14"/>
  <c r="N41" i="14"/>
  <c r="G44" i="14"/>
  <c r="G49" i="14"/>
  <c r="G56" i="14"/>
  <c r="N67" i="14"/>
  <c r="G75" i="14"/>
  <c r="G82" i="14"/>
  <c r="G84" i="14"/>
  <c r="G91" i="14"/>
  <c r="N92" i="14"/>
  <c r="G100" i="14"/>
  <c r="G107" i="14"/>
  <c r="N108" i="14"/>
  <c r="N116" i="14"/>
  <c r="N120" i="14"/>
  <c r="N124" i="14"/>
  <c r="N125" i="14"/>
  <c r="N126" i="14"/>
  <c r="N127" i="14"/>
  <c r="N128" i="14"/>
  <c r="N129" i="14"/>
  <c r="N130" i="14"/>
  <c r="N131" i="14"/>
  <c r="N132" i="14"/>
  <c r="N133" i="14"/>
  <c r="N134" i="14"/>
  <c r="N135" i="14"/>
  <c r="N136" i="14"/>
  <c r="N137" i="14"/>
  <c r="N138" i="14"/>
  <c r="N139" i="14"/>
  <c r="N140" i="14"/>
  <c r="N141" i="14"/>
  <c r="N142" i="14"/>
  <c r="N143" i="14"/>
  <c r="N144" i="14"/>
  <c r="N145" i="14"/>
  <c r="N146" i="14"/>
  <c r="N147" i="14"/>
  <c r="N148" i="14"/>
  <c r="N149" i="14"/>
  <c r="N150" i="14"/>
  <c r="N151" i="14"/>
  <c r="N152" i="14"/>
  <c r="N153" i="14"/>
  <c r="N154" i="14"/>
  <c r="N155" i="14"/>
  <c r="N156" i="14"/>
  <c r="N157" i="14"/>
  <c r="N158" i="14"/>
  <c r="N159" i="14"/>
  <c r="N160" i="14"/>
  <c r="N161" i="14"/>
  <c r="N162" i="14"/>
  <c r="N163" i="14"/>
  <c r="N164" i="14"/>
  <c r="N165" i="14"/>
  <c r="N166" i="14"/>
  <c r="N167" i="14"/>
  <c r="N168" i="14"/>
  <c r="N169" i="14"/>
  <c r="N170" i="14"/>
  <c r="N171" i="14"/>
  <c r="N172" i="14"/>
  <c r="N173" i="14"/>
  <c r="N174" i="14"/>
  <c r="N175" i="14"/>
  <c r="N176" i="14"/>
  <c r="N177" i="14"/>
  <c r="N178" i="14"/>
  <c r="N179" i="14"/>
  <c r="N180" i="14"/>
  <c r="N181" i="14"/>
  <c r="N182" i="14"/>
  <c r="N183" i="14"/>
  <c r="N184" i="14"/>
  <c r="N185" i="14"/>
  <c r="N186" i="14"/>
  <c r="N187" i="14"/>
  <c r="N188" i="14"/>
  <c r="N189" i="14"/>
  <c r="N190" i="14"/>
  <c r="N191" i="14"/>
  <c r="N192" i="14"/>
  <c r="N193" i="14"/>
  <c r="N194" i="14"/>
  <c r="N195" i="14"/>
  <c r="N196" i="14"/>
  <c r="N197" i="14"/>
  <c r="N198" i="14"/>
  <c r="N199" i="14"/>
  <c r="N200" i="14"/>
  <c r="N201" i="14"/>
  <c r="N202" i="14"/>
  <c r="N204" i="14"/>
  <c r="N206" i="14"/>
  <c r="N208" i="14"/>
  <c r="N210" i="14"/>
  <c r="N212" i="14"/>
  <c r="N214" i="14"/>
  <c r="N216" i="14"/>
  <c r="N218" i="14"/>
  <c r="N220" i="14"/>
  <c r="N222" i="14"/>
  <c r="N224" i="14"/>
  <c r="N226" i="14"/>
  <c r="N228" i="14"/>
  <c r="N230" i="14"/>
  <c r="N231" i="14"/>
  <c r="N232" i="14"/>
  <c r="N233" i="14"/>
  <c r="N234" i="14"/>
  <c r="N235" i="14"/>
  <c r="N236" i="14"/>
  <c r="N237" i="14"/>
  <c r="G26" i="14"/>
  <c r="N37" i="14"/>
  <c r="G45" i="14"/>
  <c r="N49" i="14"/>
  <c r="G52" i="14"/>
  <c r="G57" i="14"/>
  <c r="G64" i="14"/>
  <c r="N75" i="14"/>
  <c r="N82" i="14"/>
  <c r="G90" i="14"/>
  <c r="G97" i="14"/>
  <c r="N98" i="14"/>
  <c r="G106" i="14"/>
  <c r="G113" i="14"/>
  <c r="G116" i="14"/>
  <c r="G120" i="14"/>
  <c r="G124" i="14"/>
  <c r="G203" i="14"/>
  <c r="G205" i="14"/>
  <c r="G207" i="14"/>
  <c r="G209" i="14"/>
  <c r="G211" i="14"/>
  <c r="G213" i="14"/>
  <c r="G215" i="14"/>
  <c r="G217" i="14"/>
  <c r="G219" i="14"/>
  <c r="G221" i="14"/>
  <c r="G223" i="14"/>
  <c r="G225" i="14"/>
  <c r="G227" i="14"/>
  <c r="G229" i="14"/>
  <c r="G231" i="14"/>
  <c r="G232" i="14"/>
  <c r="G233" i="14"/>
  <c r="G234" i="14"/>
  <c r="G235" i="14"/>
  <c r="G236" i="14"/>
  <c r="G237" i="14"/>
  <c r="N19" i="14"/>
  <c r="N35" i="14"/>
  <c r="G43" i="14"/>
  <c r="G50" i="14"/>
  <c r="N61" i="14"/>
  <c r="G69" i="14"/>
  <c r="N73" i="14"/>
  <c r="G76" i="14"/>
  <c r="G81" i="14"/>
  <c r="G83" i="14"/>
  <c r="N84" i="14"/>
  <c r="G92" i="14"/>
  <c r="G99" i="14"/>
  <c r="N100" i="14"/>
  <c r="G108" i="14"/>
  <c r="N114" i="14"/>
  <c r="N118" i="14"/>
  <c r="N122" i="14"/>
  <c r="N209" i="14"/>
  <c r="N217" i="14"/>
  <c r="N225" i="14"/>
  <c r="N207" i="14"/>
  <c r="N215" i="14"/>
  <c r="N223" i="14"/>
  <c r="N205" i="14"/>
  <c r="N213" i="14"/>
  <c r="N221" i="14"/>
  <c r="N229" i="14"/>
  <c r="N203" i="14"/>
  <c r="N211" i="14"/>
  <c r="N219" i="14"/>
  <c r="N227" i="14"/>
  <c r="E237" i="14"/>
  <c r="E205" i="14"/>
  <c r="Q205" i="14" s="1"/>
  <c r="E173" i="14"/>
  <c r="E220" i="14"/>
  <c r="E235" i="14"/>
  <c r="E227" i="14"/>
  <c r="E219" i="14"/>
  <c r="E211" i="14"/>
  <c r="E203" i="14"/>
  <c r="E195" i="14"/>
  <c r="E187" i="14"/>
  <c r="Q187" i="14" s="1"/>
  <c r="E179" i="14"/>
  <c r="E171" i="14"/>
  <c r="E163" i="14"/>
  <c r="E155" i="14"/>
  <c r="E147" i="14"/>
  <c r="E221" i="14"/>
  <c r="E197" i="14"/>
  <c r="E181" i="14"/>
  <c r="E149" i="14"/>
  <c r="E236" i="14"/>
  <c r="E212" i="14"/>
  <c r="Q212" i="14" s="1"/>
  <c r="E196" i="14"/>
  <c r="E180" i="14"/>
  <c r="E164" i="14"/>
  <c r="E148" i="14"/>
  <c r="E234" i="14"/>
  <c r="E226" i="14"/>
  <c r="E218" i="14"/>
  <c r="E210" i="14"/>
  <c r="E202" i="14"/>
  <c r="Q202" i="14" s="1"/>
  <c r="E194" i="14"/>
  <c r="E186" i="14"/>
  <c r="E178" i="14"/>
  <c r="Q178" i="14" s="1"/>
  <c r="E170" i="14"/>
  <c r="E162" i="14"/>
  <c r="E154" i="14"/>
  <c r="E146" i="14"/>
  <c r="E213" i="14"/>
  <c r="E189" i="14"/>
  <c r="E165" i="14"/>
  <c r="E228" i="14"/>
  <c r="Q228" i="14" s="1"/>
  <c r="E204" i="14"/>
  <c r="E188" i="14"/>
  <c r="E172" i="14"/>
  <c r="E156" i="14"/>
  <c r="E233" i="14"/>
  <c r="Q233" i="14" s="1"/>
  <c r="E225" i="14"/>
  <c r="Q225" i="14" s="1"/>
  <c r="E217" i="14"/>
  <c r="E209" i="14"/>
  <c r="E201" i="14"/>
  <c r="Q201" i="14" s="1"/>
  <c r="E193" i="14"/>
  <c r="E185" i="14"/>
  <c r="E177" i="14"/>
  <c r="E169" i="14"/>
  <c r="E161" i="14"/>
  <c r="Q161" i="14" s="1"/>
  <c r="E153" i="14"/>
  <c r="E145" i="14"/>
  <c r="Q145" i="14" s="1"/>
  <c r="E232" i="14"/>
  <c r="Q232" i="14" s="1"/>
  <c r="E224" i="14"/>
  <c r="Q224" i="14" s="1"/>
  <c r="E216" i="14"/>
  <c r="E208" i="14"/>
  <c r="Q208" i="14" s="1"/>
  <c r="E200" i="14"/>
  <c r="E192" i="14"/>
  <c r="E184" i="14"/>
  <c r="E176" i="14"/>
  <c r="E168" i="14"/>
  <c r="E160" i="14"/>
  <c r="E152" i="14"/>
  <c r="E144" i="14"/>
  <c r="E229" i="14"/>
  <c r="Q229" i="14" s="1"/>
  <c r="E157" i="14"/>
  <c r="E231" i="14"/>
  <c r="E207" i="14"/>
  <c r="Q207" i="14" s="1"/>
  <c r="E199" i="14"/>
  <c r="E191" i="14"/>
  <c r="E175" i="14"/>
  <c r="E167" i="14"/>
  <c r="E159" i="14"/>
  <c r="E151" i="14"/>
  <c r="E143" i="14"/>
  <c r="E223" i="14"/>
  <c r="Q223" i="14" s="1"/>
  <c r="E215" i="14"/>
  <c r="E183" i="14"/>
  <c r="E238" i="14"/>
  <c r="E230" i="14"/>
  <c r="E222" i="14"/>
  <c r="E214" i="14"/>
  <c r="E206" i="14"/>
  <c r="E198" i="14"/>
  <c r="Q198" i="14" s="1"/>
  <c r="E190" i="14"/>
  <c r="Q190" i="14" s="1"/>
  <c r="E182" i="14"/>
  <c r="Q182" i="14" s="1"/>
  <c r="E174" i="14"/>
  <c r="E166" i="14"/>
  <c r="E158" i="14"/>
  <c r="Q158" i="14" s="1"/>
  <c r="E150" i="14"/>
  <c r="F6" i="14"/>
  <c r="Q149" i="14"/>
  <c r="Q165" i="14"/>
  <c r="Q197" i="14"/>
  <c r="Q237" i="14"/>
  <c r="Q142" i="14"/>
  <c r="Q143" i="14"/>
  <c r="Q231" i="14"/>
  <c r="Q153" i="14"/>
  <c r="Q169" i="14"/>
  <c r="Q185" i="14"/>
  <c r="Q193" i="14"/>
  <c r="Q154" i="14"/>
  <c r="Q162" i="14"/>
  <c r="Q170" i="14"/>
  <c r="Q186" i="14"/>
  <c r="Q218" i="14"/>
  <c r="Q226" i="14"/>
  <c r="Q203" i="14"/>
  <c r="Q235" i="14"/>
  <c r="Q236" i="14"/>
  <c r="Q220" i="14"/>
  <c r="Q204" i="14"/>
  <c r="D3" i="19"/>
  <c r="D4" i="19"/>
  <c r="D5" i="19"/>
  <c r="D6" i="19"/>
  <c r="D7" i="19"/>
  <c r="D8" i="19"/>
  <c r="D9" i="19"/>
  <c r="D10" i="19"/>
  <c r="D11" i="19"/>
  <c r="D12" i="19"/>
  <c r="D13" i="19"/>
  <c r="D14" i="19"/>
  <c r="D15" i="19"/>
  <c r="D2" i="19"/>
  <c r="C3" i="19"/>
  <c r="C4" i="19" s="1"/>
  <c r="C5" i="19" s="1"/>
  <c r="C6" i="19" s="1"/>
  <c r="C7" i="19" s="1"/>
  <c r="C8" i="19" s="1"/>
  <c r="C9" i="19" s="1"/>
  <c r="C10" i="19" s="1"/>
  <c r="C11" i="19" s="1"/>
  <c r="C12" i="19" s="1"/>
  <c r="C13" i="19" s="1"/>
  <c r="C14" i="19" s="1"/>
  <c r="C15" i="19" s="1"/>
  <c r="S61" i="2"/>
  <c r="R61" i="2"/>
  <c r="Q61" i="2"/>
  <c r="P61" i="2"/>
  <c r="O61" i="2"/>
  <c r="N61" i="2"/>
  <c r="S60" i="2"/>
  <c r="R60" i="2"/>
  <c r="Q60" i="2"/>
  <c r="P60" i="2"/>
  <c r="O60" i="2"/>
  <c r="N60" i="2"/>
  <c r="S59" i="2"/>
  <c r="R59" i="2"/>
  <c r="Q59" i="2"/>
  <c r="P59" i="2"/>
  <c r="O59" i="2"/>
  <c r="N59" i="2"/>
  <c r="S58" i="2"/>
  <c r="R58" i="2"/>
  <c r="Q58" i="2"/>
  <c r="P58" i="2"/>
  <c r="O58" i="2"/>
  <c r="N58" i="2"/>
  <c r="S57" i="2"/>
  <c r="R57" i="2"/>
  <c r="Q57" i="2"/>
  <c r="P57" i="2"/>
  <c r="O57" i="2"/>
  <c r="N57" i="2"/>
  <c r="S56" i="2"/>
  <c r="R56" i="2"/>
  <c r="Q56" i="2"/>
  <c r="P56" i="2"/>
  <c r="O56" i="2"/>
  <c r="N56" i="2"/>
  <c r="S55" i="2"/>
  <c r="R55" i="2"/>
  <c r="Q55" i="2"/>
  <c r="P55" i="2"/>
  <c r="O55" i="2"/>
  <c r="N55" i="2"/>
  <c r="S54" i="2"/>
  <c r="R54" i="2"/>
  <c r="Q54" i="2"/>
  <c r="P54" i="2"/>
  <c r="O54" i="2"/>
  <c r="N54" i="2"/>
  <c r="S53" i="2"/>
  <c r="R53" i="2"/>
  <c r="Q53" i="2"/>
  <c r="P53" i="2"/>
  <c r="O53" i="2"/>
  <c r="N53" i="2"/>
  <c r="S52" i="2"/>
  <c r="R52" i="2"/>
  <c r="Q52" i="2"/>
  <c r="P52" i="2"/>
  <c r="O52" i="2"/>
  <c r="N52" i="2"/>
  <c r="S51" i="2"/>
  <c r="R51" i="2"/>
  <c r="Q51" i="2"/>
  <c r="P51" i="2"/>
  <c r="O51" i="2"/>
  <c r="N51" i="2"/>
  <c r="S50" i="2"/>
  <c r="R50" i="2"/>
  <c r="Q50" i="2"/>
  <c r="P50" i="2"/>
  <c r="O50" i="2"/>
  <c r="N50" i="2"/>
  <c r="S49" i="2"/>
  <c r="R49" i="2"/>
  <c r="Q49" i="2"/>
  <c r="P49" i="2"/>
  <c r="O49" i="2"/>
  <c r="N49" i="2"/>
  <c r="S48" i="2"/>
  <c r="R48" i="2"/>
  <c r="Q48" i="2"/>
  <c r="P48" i="2"/>
  <c r="O48" i="2"/>
  <c r="N48" i="2"/>
  <c r="S47" i="2"/>
  <c r="R47" i="2"/>
  <c r="Q47" i="2"/>
  <c r="P47" i="2"/>
  <c r="O47" i="2"/>
  <c r="N47" i="2"/>
  <c r="S46" i="2"/>
  <c r="R46" i="2"/>
  <c r="Q46" i="2"/>
  <c r="P46" i="2"/>
  <c r="O46" i="2"/>
  <c r="N46" i="2"/>
  <c r="S45" i="2"/>
  <c r="R45" i="2"/>
  <c r="Q45" i="2"/>
  <c r="P45" i="2"/>
  <c r="O45" i="2"/>
  <c r="N45" i="2"/>
  <c r="S44" i="2"/>
  <c r="R44" i="2"/>
  <c r="Q44" i="2"/>
  <c r="P44" i="2"/>
  <c r="O44" i="2"/>
  <c r="N44" i="2"/>
  <c r="S43" i="2"/>
  <c r="R43" i="2"/>
  <c r="Q43" i="2"/>
  <c r="P43" i="2"/>
  <c r="O43" i="2"/>
  <c r="N43" i="2"/>
  <c r="S42" i="2"/>
  <c r="R42" i="2"/>
  <c r="Q42" i="2"/>
  <c r="P42" i="2"/>
  <c r="O42" i="2"/>
  <c r="N42" i="2"/>
  <c r="S41" i="2"/>
  <c r="R41" i="2"/>
  <c r="Q41" i="2"/>
  <c r="P41" i="2"/>
  <c r="O41" i="2"/>
  <c r="N41" i="2"/>
  <c r="S40" i="2"/>
  <c r="R40" i="2"/>
  <c r="Q40" i="2"/>
  <c r="P40" i="2"/>
  <c r="O40" i="2"/>
  <c r="N40" i="2"/>
  <c r="S39" i="2"/>
  <c r="R39" i="2"/>
  <c r="Q39" i="2"/>
  <c r="P39" i="2"/>
  <c r="O39" i="2"/>
  <c r="N39" i="2"/>
  <c r="S38" i="2"/>
  <c r="R38" i="2"/>
  <c r="Q38" i="2"/>
  <c r="P38" i="2"/>
  <c r="O38" i="2"/>
  <c r="N38" i="2"/>
  <c r="S37" i="2"/>
  <c r="R37" i="2"/>
  <c r="Q37" i="2"/>
  <c r="P37" i="2"/>
  <c r="O37" i="2"/>
  <c r="N37" i="2"/>
  <c r="S36" i="2"/>
  <c r="R36" i="2"/>
  <c r="Q36" i="2"/>
  <c r="P36" i="2"/>
  <c r="O36" i="2"/>
  <c r="N36" i="2"/>
  <c r="S35" i="2"/>
  <c r="R35" i="2"/>
  <c r="Q35" i="2"/>
  <c r="P35" i="2"/>
  <c r="O35" i="2"/>
  <c r="N35" i="2"/>
  <c r="S34" i="2"/>
  <c r="R34" i="2"/>
  <c r="Q34" i="2"/>
  <c r="P34" i="2"/>
  <c r="O34" i="2"/>
  <c r="N34" i="2"/>
  <c r="S33" i="2"/>
  <c r="R33" i="2"/>
  <c r="Q33" i="2"/>
  <c r="P33" i="2"/>
  <c r="O33" i="2"/>
  <c r="N33" i="2"/>
  <c r="S32" i="2"/>
  <c r="R32" i="2"/>
  <c r="Q32" i="2"/>
  <c r="P32" i="2"/>
  <c r="O32" i="2"/>
  <c r="N32" i="2"/>
  <c r="S31" i="2"/>
  <c r="R31" i="2"/>
  <c r="Q31" i="2"/>
  <c r="P31" i="2"/>
  <c r="O31" i="2"/>
  <c r="N31" i="2"/>
  <c r="S30" i="2"/>
  <c r="R30" i="2"/>
  <c r="Q30" i="2"/>
  <c r="P30" i="2"/>
  <c r="O30" i="2"/>
  <c r="N30" i="2"/>
  <c r="S29" i="2"/>
  <c r="R29" i="2"/>
  <c r="Q29" i="2"/>
  <c r="P29" i="2"/>
  <c r="O29" i="2"/>
  <c r="N29" i="2"/>
  <c r="S28" i="2"/>
  <c r="R28" i="2"/>
  <c r="Q28" i="2"/>
  <c r="P28" i="2"/>
  <c r="O28" i="2"/>
  <c r="N28" i="2"/>
  <c r="S27" i="2"/>
  <c r="R27" i="2"/>
  <c r="Q27" i="2"/>
  <c r="P27" i="2"/>
  <c r="O27" i="2"/>
  <c r="N27" i="2"/>
  <c r="S26" i="2"/>
  <c r="R26" i="2"/>
  <c r="Q26" i="2"/>
  <c r="P26" i="2"/>
  <c r="O26" i="2"/>
  <c r="N26" i="2"/>
  <c r="S25" i="2"/>
  <c r="R25" i="2"/>
  <c r="Q25" i="2"/>
  <c r="P25" i="2"/>
  <c r="O25" i="2"/>
  <c r="N25" i="2"/>
  <c r="S24" i="2"/>
  <c r="R24" i="2"/>
  <c r="Q24" i="2"/>
  <c r="P24" i="2"/>
  <c r="O24" i="2"/>
  <c r="N24" i="2"/>
  <c r="S23" i="2"/>
  <c r="R23" i="2"/>
  <c r="Q23" i="2"/>
  <c r="P23" i="2"/>
  <c r="O23" i="2"/>
  <c r="N23" i="2"/>
  <c r="S22" i="2"/>
  <c r="R22" i="2"/>
  <c r="Q22" i="2"/>
  <c r="P22" i="2"/>
  <c r="O22" i="2"/>
  <c r="N22" i="2"/>
  <c r="S21" i="2"/>
  <c r="R21" i="2"/>
  <c r="Q21" i="2"/>
  <c r="P21" i="2"/>
  <c r="O21" i="2"/>
  <c r="N21" i="2"/>
  <c r="S20" i="2"/>
  <c r="R20" i="2"/>
  <c r="Q20" i="2"/>
  <c r="P20" i="2"/>
  <c r="O20" i="2"/>
  <c r="N20" i="2"/>
  <c r="S19" i="2"/>
  <c r="R19" i="2"/>
  <c r="Q19" i="2"/>
  <c r="P19" i="2"/>
  <c r="O19" i="2"/>
  <c r="N19" i="2"/>
  <c r="S18" i="2"/>
  <c r="R18" i="2"/>
  <c r="Q18" i="2"/>
  <c r="P18" i="2"/>
  <c r="O18" i="2"/>
  <c r="N18" i="2"/>
  <c r="S17" i="2"/>
  <c r="R17" i="2"/>
  <c r="Q17" i="2"/>
  <c r="P17" i="2"/>
  <c r="O17" i="2"/>
  <c r="N17" i="2"/>
  <c r="S16" i="2"/>
  <c r="R16" i="2"/>
  <c r="Q16" i="2"/>
  <c r="P16" i="2"/>
  <c r="O16" i="2"/>
  <c r="N16" i="2"/>
  <c r="S15" i="2"/>
  <c r="R15" i="2"/>
  <c r="Q15" i="2"/>
  <c r="P15" i="2"/>
  <c r="O15" i="2"/>
  <c r="N15" i="2"/>
  <c r="S14" i="2"/>
  <c r="R14" i="2"/>
  <c r="Q14" i="2"/>
  <c r="P14" i="2"/>
  <c r="O14" i="2"/>
  <c r="N14" i="2"/>
  <c r="S13" i="2"/>
  <c r="R13" i="2"/>
  <c r="Q13" i="2"/>
  <c r="P13" i="2"/>
  <c r="O13" i="2"/>
  <c r="N13" i="2"/>
  <c r="S12" i="2"/>
  <c r="R12" i="2"/>
  <c r="Q12" i="2"/>
  <c r="P12" i="2"/>
  <c r="O12" i="2"/>
  <c r="N12" i="2"/>
  <c r="S11" i="2"/>
  <c r="R11" i="2"/>
  <c r="Q11" i="2"/>
  <c r="P11" i="2"/>
  <c r="O11" i="2"/>
  <c r="N11" i="2"/>
  <c r="S10" i="2"/>
  <c r="R10" i="2"/>
  <c r="Q10" i="2"/>
  <c r="P10" i="2"/>
  <c r="O10" i="2"/>
  <c r="N10" i="2"/>
  <c r="S9" i="2"/>
  <c r="R9" i="2"/>
  <c r="Q9" i="2"/>
  <c r="P9" i="2"/>
  <c r="O9" i="2"/>
  <c r="N9" i="2"/>
  <c r="S8" i="2"/>
  <c r="R8" i="2"/>
  <c r="Q8" i="2"/>
  <c r="P8" i="2"/>
  <c r="O8" i="2"/>
  <c r="N8" i="2"/>
  <c r="S7" i="2"/>
  <c r="R7" i="2"/>
  <c r="Q7" i="2"/>
  <c r="P7" i="2"/>
  <c r="O7" i="2"/>
  <c r="N7" i="2"/>
  <c r="S6" i="2"/>
  <c r="R6" i="2"/>
  <c r="Q6" i="2"/>
  <c r="P6" i="2"/>
  <c r="O6" i="2"/>
  <c r="N6" i="2"/>
  <c r="S5" i="2"/>
  <c r="R5" i="2"/>
  <c r="Q5" i="2"/>
  <c r="P5" i="2"/>
  <c r="O5" i="2"/>
  <c r="N5" i="2"/>
  <c r="S4" i="2"/>
  <c r="R4" i="2"/>
  <c r="Q4" i="2"/>
  <c r="P4" i="2"/>
  <c r="O4" i="2"/>
  <c r="N4" i="2"/>
  <c r="R3" i="2"/>
  <c r="Q3" i="2"/>
  <c r="P3" i="2"/>
  <c r="O3" i="2"/>
  <c r="N3" i="2"/>
  <c r="S3" i="2"/>
  <c r="N3" i="14"/>
  <c r="Z3" i="14" s="1"/>
  <c r="H3" i="14"/>
  <c r="T3" i="14" s="1"/>
  <c r="I3" i="14"/>
  <c r="U3" i="14" s="1"/>
  <c r="J3" i="14"/>
  <c r="V3" i="14" s="1"/>
  <c r="K3" i="14"/>
  <c r="W3" i="14" s="1"/>
  <c r="L3" i="14"/>
  <c r="X3" i="14" s="1"/>
  <c r="M3" i="14"/>
  <c r="Y3" i="14" s="1"/>
  <c r="G3" i="14"/>
  <c r="S3" i="14" s="1"/>
  <c r="M4" i="2"/>
  <c r="M5" i="2"/>
  <c r="M7" i="2"/>
  <c r="M8" i="2"/>
  <c r="M9" i="2"/>
  <c r="M10" i="2"/>
  <c r="M11" i="2"/>
  <c r="M12" i="2"/>
  <c r="M13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1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5" i="2"/>
  <c r="M56" i="2"/>
  <c r="M57" i="2"/>
  <c r="M58" i="2"/>
  <c r="M59" i="2"/>
  <c r="M60" i="2"/>
  <c r="M61" i="2"/>
  <c r="H1" i="14"/>
  <c r="H40" i="14" s="1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6" i="14"/>
  <c r="E1" i="9"/>
  <c r="F1" i="9" s="1"/>
  <c r="G1" i="9" s="1"/>
  <c r="H1" i="9" s="1"/>
  <c r="I1" i="9" s="1"/>
  <c r="J1" i="9" s="1"/>
  <c r="B32" i="9"/>
  <c r="K7" i="10"/>
  <c r="K6" i="10"/>
  <c r="K11" i="10"/>
  <c r="K10" i="10"/>
  <c r="K9" i="10"/>
  <c r="K12" i="10"/>
  <c r="K13" i="10"/>
  <c r="D386" i="10"/>
  <c r="D385" i="10"/>
  <c r="D384" i="10"/>
  <c r="D383" i="10"/>
  <c r="D382" i="10"/>
  <c r="D381" i="10"/>
  <c r="D380" i="10"/>
  <c r="D379" i="10"/>
  <c r="D378" i="10"/>
  <c r="D377" i="10"/>
  <c r="D376" i="10"/>
  <c r="D375" i="10"/>
  <c r="D374" i="10"/>
  <c r="D373" i="10"/>
  <c r="D372" i="10"/>
  <c r="D371" i="10"/>
  <c r="D370" i="10"/>
  <c r="D369" i="10"/>
  <c r="D368" i="10"/>
  <c r="D367" i="10"/>
  <c r="D366" i="10"/>
  <c r="D365" i="10"/>
  <c r="D364" i="10"/>
  <c r="D363" i="10"/>
  <c r="D362" i="10"/>
  <c r="D361" i="10"/>
  <c r="D360" i="10"/>
  <c r="D359" i="10"/>
  <c r="D358" i="10"/>
  <c r="D357" i="10"/>
  <c r="D356" i="10"/>
  <c r="D355" i="10"/>
  <c r="D354" i="10"/>
  <c r="D353" i="10"/>
  <c r="D352" i="10"/>
  <c r="D351" i="10"/>
  <c r="D350" i="10"/>
  <c r="D349" i="10"/>
  <c r="D348" i="10"/>
  <c r="D347" i="10"/>
  <c r="D346" i="10"/>
  <c r="D345" i="10"/>
  <c r="D344" i="10"/>
  <c r="D343" i="10"/>
  <c r="D342" i="10"/>
  <c r="D341" i="10"/>
  <c r="D340" i="10"/>
  <c r="D339" i="10"/>
  <c r="D338" i="10"/>
  <c r="D337" i="10"/>
  <c r="D336" i="10"/>
  <c r="D335" i="10"/>
  <c r="D334" i="10"/>
  <c r="D333" i="10"/>
  <c r="D332" i="10"/>
  <c r="D331" i="10"/>
  <c r="D330" i="10"/>
  <c r="D329" i="10"/>
  <c r="D328" i="10"/>
  <c r="D327" i="10"/>
  <c r="D326" i="10"/>
  <c r="D325" i="10"/>
  <c r="D324" i="10"/>
  <c r="D323" i="10"/>
  <c r="D322" i="10"/>
  <c r="D321" i="10"/>
  <c r="D320" i="10"/>
  <c r="D319" i="10"/>
  <c r="D318" i="10"/>
  <c r="D317" i="10"/>
  <c r="D316" i="10"/>
  <c r="D315" i="10"/>
  <c r="D314" i="10"/>
  <c r="D313" i="10"/>
  <c r="D312" i="10"/>
  <c r="D311" i="10"/>
  <c r="D310" i="10"/>
  <c r="D309" i="10"/>
  <c r="D308" i="10"/>
  <c r="D307" i="10"/>
  <c r="D306" i="10"/>
  <c r="D305" i="10"/>
  <c r="D304" i="10"/>
  <c r="D303" i="10"/>
  <c r="D302" i="10"/>
  <c r="D301" i="10"/>
  <c r="D300" i="10"/>
  <c r="D299" i="10"/>
  <c r="D298" i="10"/>
  <c r="D297" i="10"/>
  <c r="D296" i="10"/>
  <c r="D295" i="10"/>
  <c r="D294" i="10"/>
  <c r="D293" i="10"/>
  <c r="D292" i="10"/>
  <c r="D291" i="10"/>
  <c r="D290" i="10"/>
  <c r="D289" i="10"/>
  <c r="D288" i="10"/>
  <c r="D287" i="10"/>
  <c r="D286" i="10"/>
  <c r="D285" i="10"/>
  <c r="D284" i="10"/>
  <c r="D283" i="10"/>
  <c r="D282" i="10"/>
  <c r="D281" i="10"/>
  <c r="D280" i="10"/>
  <c r="D279" i="10"/>
  <c r="D278" i="10"/>
  <c r="D277" i="10"/>
  <c r="D276" i="10"/>
  <c r="D275" i="10"/>
  <c r="D274" i="10"/>
  <c r="D273" i="10"/>
  <c r="D272" i="10"/>
  <c r="D271" i="10"/>
  <c r="D270" i="10"/>
  <c r="D269" i="10"/>
  <c r="D268" i="10"/>
  <c r="D267" i="10"/>
  <c r="D266" i="10"/>
  <c r="D265" i="10"/>
  <c r="D264" i="10"/>
  <c r="D263" i="10"/>
  <c r="D262" i="10"/>
  <c r="D261" i="10"/>
  <c r="D260" i="10"/>
  <c r="D259" i="10"/>
  <c r="D258" i="10"/>
  <c r="D257" i="10"/>
  <c r="D256" i="10"/>
  <c r="D255" i="10"/>
  <c r="D254" i="10"/>
  <c r="D253" i="10"/>
  <c r="D252" i="10"/>
  <c r="D251" i="10"/>
  <c r="D250" i="10"/>
  <c r="D249" i="10"/>
  <c r="D248" i="10"/>
  <c r="D247" i="10"/>
  <c r="D246" i="10"/>
  <c r="D245" i="10"/>
  <c r="D244" i="10"/>
  <c r="D243" i="10"/>
  <c r="D242" i="10"/>
  <c r="D241" i="10"/>
  <c r="D240" i="10"/>
  <c r="D239" i="10"/>
  <c r="D238" i="10"/>
  <c r="D237" i="10"/>
  <c r="D236" i="10"/>
  <c r="D235" i="10"/>
  <c r="D234" i="10"/>
  <c r="D233" i="10"/>
  <c r="D232" i="10"/>
  <c r="D231" i="10"/>
  <c r="D230" i="10"/>
  <c r="D229" i="10"/>
  <c r="D228" i="10"/>
  <c r="D227" i="10"/>
  <c r="D226" i="10"/>
  <c r="D225" i="10"/>
  <c r="D224" i="10"/>
  <c r="D223" i="10"/>
  <c r="D222" i="10"/>
  <c r="D221" i="10"/>
  <c r="D220" i="10"/>
  <c r="D219" i="10"/>
  <c r="D218" i="10"/>
  <c r="D217" i="10"/>
  <c r="D216" i="10"/>
  <c r="D215" i="10"/>
  <c r="D214" i="10"/>
  <c r="D213" i="10"/>
  <c r="D212" i="10"/>
  <c r="D211" i="10"/>
  <c r="D210" i="10"/>
  <c r="D209" i="10"/>
  <c r="D208" i="10"/>
  <c r="D207" i="10"/>
  <c r="J19" i="10" s="1"/>
  <c r="D206" i="10"/>
  <c r="D205" i="10"/>
  <c r="D204" i="10"/>
  <c r="D203" i="10"/>
  <c r="D202" i="10"/>
  <c r="D201" i="10"/>
  <c r="D200" i="10"/>
  <c r="D199" i="10"/>
  <c r="D198" i="10"/>
  <c r="D197" i="10"/>
  <c r="D196" i="10"/>
  <c r="D195" i="10"/>
  <c r="D194" i="10"/>
  <c r="D193" i="10"/>
  <c r="D192" i="10"/>
  <c r="D191" i="10"/>
  <c r="D190" i="10"/>
  <c r="D189" i="10"/>
  <c r="D188" i="10"/>
  <c r="D187" i="10"/>
  <c r="J23" i="10" s="1"/>
  <c r="D186" i="10"/>
  <c r="D185" i="10"/>
  <c r="D184" i="10"/>
  <c r="D183" i="10"/>
  <c r="D182" i="10"/>
  <c r="D181" i="10"/>
  <c r="D180" i="10"/>
  <c r="D179" i="10"/>
  <c r="D178" i="10"/>
  <c r="D177" i="10"/>
  <c r="D176" i="10"/>
  <c r="D175" i="10"/>
  <c r="D174" i="10"/>
  <c r="D173" i="10"/>
  <c r="D172" i="10"/>
  <c r="D171" i="10"/>
  <c r="D170" i="10"/>
  <c r="D169" i="10"/>
  <c r="D168" i="10"/>
  <c r="D167" i="10"/>
  <c r="D166" i="10"/>
  <c r="D165" i="10"/>
  <c r="D164" i="10"/>
  <c r="D163" i="10"/>
  <c r="D162" i="10"/>
  <c r="D161" i="10"/>
  <c r="D160" i="10"/>
  <c r="D159" i="10"/>
  <c r="D158" i="10"/>
  <c r="D157" i="10"/>
  <c r="D156" i="10"/>
  <c r="D155" i="10"/>
  <c r="D154" i="10"/>
  <c r="D153" i="10"/>
  <c r="D152" i="10"/>
  <c r="D151" i="10"/>
  <c r="D150" i="10"/>
  <c r="D149" i="10"/>
  <c r="D148" i="10"/>
  <c r="D147" i="10"/>
  <c r="D146" i="10"/>
  <c r="D145" i="10"/>
  <c r="D144" i="10"/>
  <c r="D143" i="10"/>
  <c r="D142" i="10"/>
  <c r="D141" i="10"/>
  <c r="D140" i="10"/>
  <c r="D139" i="10"/>
  <c r="D138" i="10"/>
  <c r="D137" i="10"/>
  <c r="D136" i="10"/>
  <c r="D135" i="10"/>
  <c r="D134" i="10"/>
  <c r="D133" i="10"/>
  <c r="D132" i="10"/>
  <c r="D131" i="10"/>
  <c r="D130" i="10"/>
  <c r="D129" i="10"/>
  <c r="D128" i="10"/>
  <c r="D127" i="10"/>
  <c r="D126" i="10"/>
  <c r="D125" i="10"/>
  <c r="D124" i="10"/>
  <c r="D123" i="10"/>
  <c r="J2" i="10" s="1"/>
  <c r="D122" i="10"/>
  <c r="D121" i="10"/>
  <c r="D120" i="10"/>
  <c r="D119" i="10"/>
  <c r="D118" i="10"/>
  <c r="D117" i="10"/>
  <c r="D116" i="10"/>
  <c r="D115" i="10"/>
  <c r="D114" i="10"/>
  <c r="D113" i="10"/>
  <c r="D112" i="10"/>
  <c r="D111" i="10"/>
  <c r="D110" i="10"/>
  <c r="D109" i="10"/>
  <c r="D108" i="10"/>
  <c r="D107" i="10"/>
  <c r="D106" i="10"/>
  <c r="D105" i="10"/>
  <c r="D104" i="10"/>
  <c r="D103" i="10"/>
  <c r="J16" i="10" s="1"/>
  <c r="D102" i="10"/>
  <c r="D101" i="10"/>
  <c r="D100" i="10"/>
  <c r="D99" i="10"/>
  <c r="D98" i="10"/>
  <c r="D97" i="10"/>
  <c r="D96" i="10"/>
  <c r="D95" i="10"/>
  <c r="J4" i="10" s="1"/>
  <c r="D94" i="10"/>
  <c r="D93" i="10"/>
  <c r="D92" i="10"/>
  <c r="D91" i="10"/>
  <c r="D90" i="10"/>
  <c r="D89" i="10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J6" i="10" s="1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J24" i="10"/>
  <c r="D24" i="10"/>
  <c r="K23" i="10"/>
  <c r="D23" i="10"/>
  <c r="J18" i="10" s="1"/>
  <c r="K22" i="10"/>
  <c r="D22" i="10"/>
  <c r="K21" i="10"/>
  <c r="J21" i="10"/>
  <c r="D21" i="10"/>
  <c r="K20" i="10"/>
  <c r="J20" i="10"/>
  <c r="D20" i="10"/>
  <c r="K19" i="10"/>
  <c r="D19" i="10"/>
  <c r="K18" i="10"/>
  <c r="D18" i="10"/>
  <c r="K17" i="10"/>
  <c r="J17" i="10"/>
  <c r="D17" i="10"/>
  <c r="D16" i="10"/>
  <c r="J15" i="10"/>
  <c r="D15" i="10"/>
  <c r="D14" i="10"/>
  <c r="J13" i="10"/>
  <c r="D13" i="10"/>
  <c r="D12" i="10"/>
  <c r="J11" i="10"/>
  <c r="D11" i="10"/>
  <c r="D10" i="10"/>
  <c r="J22" i="10" s="1"/>
  <c r="J9" i="10"/>
  <c r="D9" i="10"/>
  <c r="J8" i="10"/>
  <c r="D8" i="10"/>
  <c r="J14" i="10" s="1"/>
  <c r="J7" i="10"/>
  <c r="D7" i="10"/>
  <c r="D6" i="10"/>
  <c r="J12" i="10" s="1"/>
  <c r="J5" i="10"/>
  <c r="D5" i="10"/>
  <c r="D4" i="10"/>
  <c r="J10" i="10" s="1"/>
  <c r="J3" i="10"/>
  <c r="D3" i="10"/>
  <c r="D2" i="10"/>
  <c r="D15" i="7"/>
  <c r="Q181" i="14" l="1"/>
  <c r="Q173" i="14"/>
  <c r="Q219" i="14"/>
  <c r="Q221" i="14"/>
  <c r="Q188" i="14"/>
  <c r="Q184" i="14"/>
  <c r="Q176" i="14"/>
  <c r="Q172" i="14"/>
  <c r="Q164" i="14"/>
  <c r="Q160" i="14"/>
  <c r="Q227" i="14"/>
  <c r="Q196" i="14"/>
  <c r="Q209" i="14"/>
  <c r="Q148" i="14"/>
  <c r="Q234" i="14"/>
  <c r="Q222" i="14"/>
  <c r="Q217" i="14"/>
  <c r="Q144" i="14"/>
  <c r="H93" i="14"/>
  <c r="H232" i="14"/>
  <c r="H233" i="14"/>
  <c r="H124" i="14"/>
  <c r="H57" i="14"/>
  <c r="H80" i="14"/>
  <c r="H106" i="14"/>
  <c r="H109" i="14"/>
  <c r="H48" i="14"/>
  <c r="Q213" i="14"/>
  <c r="Q199" i="14"/>
  <c r="Q195" i="14"/>
  <c r="Q191" i="14"/>
  <c r="Q179" i="14"/>
  <c r="Q171" i="14"/>
  <c r="Q159" i="14"/>
  <c r="Q155" i="14"/>
  <c r="Q230" i="14"/>
  <c r="Q215" i="14"/>
  <c r="Q168" i="14"/>
  <c r="Q200" i="14"/>
  <c r="H231" i="14"/>
  <c r="H114" i="14"/>
  <c r="H228" i="14"/>
  <c r="H224" i="14"/>
  <c r="H220" i="14"/>
  <c r="H216" i="14"/>
  <c r="H212" i="14"/>
  <c r="H208" i="14"/>
  <c r="H204" i="14"/>
  <c r="H200" i="14"/>
  <c r="H67" i="14"/>
  <c r="H81" i="14"/>
  <c r="H103" i="14"/>
  <c r="H87" i="14"/>
  <c r="H19" i="14"/>
  <c r="H72" i="14"/>
  <c r="H20" i="14"/>
  <c r="H28" i="14"/>
  <c r="H36" i="14"/>
  <c r="H44" i="14"/>
  <c r="H52" i="14"/>
  <c r="H60" i="14"/>
  <c r="H68" i="14"/>
  <c r="H76" i="14"/>
  <c r="H17" i="14"/>
  <c r="H16" i="14"/>
  <c r="H45" i="14"/>
  <c r="H77" i="14"/>
  <c r="H89" i="14"/>
  <c r="H97" i="14"/>
  <c r="H105" i="14"/>
  <c r="H113" i="14"/>
  <c r="H14" i="14"/>
  <c r="H75" i="14"/>
  <c r="H84" i="14"/>
  <c r="H18" i="14"/>
  <c r="H26" i="14"/>
  <c r="H34" i="14"/>
  <c r="H42" i="14"/>
  <c r="H50" i="14"/>
  <c r="H58" i="14"/>
  <c r="H66" i="14"/>
  <c r="H74" i="14"/>
  <c r="H82" i="14"/>
  <c r="H21" i="14"/>
  <c r="H53" i="14"/>
  <c r="H91" i="14"/>
  <c r="H107" i="14"/>
  <c r="H43" i="14"/>
  <c r="H49" i="14"/>
  <c r="H55" i="14"/>
  <c r="H92" i="14"/>
  <c r="H100" i="14"/>
  <c r="H108" i="14"/>
  <c r="H35" i="14"/>
  <c r="H73" i="14"/>
  <c r="H86" i="14"/>
  <c r="H117" i="14"/>
  <c r="H125" i="14"/>
  <c r="H127" i="14"/>
  <c r="H129" i="14"/>
  <c r="H131" i="14"/>
  <c r="H133" i="14"/>
  <c r="H135" i="14"/>
  <c r="H137" i="14"/>
  <c r="H139" i="14"/>
  <c r="H141" i="14"/>
  <c r="H143" i="14"/>
  <c r="H145" i="14"/>
  <c r="H147" i="14"/>
  <c r="H149" i="14"/>
  <c r="H151" i="14"/>
  <c r="H153" i="14"/>
  <c r="H155" i="14"/>
  <c r="H157" i="14"/>
  <c r="H159" i="14"/>
  <c r="H161" i="14"/>
  <c r="H163" i="14"/>
  <c r="H165" i="14"/>
  <c r="H167" i="14"/>
  <c r="H169" i="14"/>
  <c r="H171" i="14"/>
  <c r="H173" i="14"/>
  <c r="H175" i="14"/>
  <c r="H177" i="14"/>
  <c r="H179" i="14"/>
  <c r="H181" i="14"/>
  <c r="H183" i="14"/>
  <c r="H185" i="14"/>
  <c r="H187" i="14"/>
  <c r="H189" i="14"/>
  <c r="H191" i="14"/>
  <c r="H193" i="14"/>
  <c r="H195" i="14"/>
  <c r="H197" i="14"/>
  <c r="H199" i="14"/>
  <c r="H201" i="14"/>
  <c r="H203" i="14"/>
  <c r="H205" i="14"/>
  <c r="H207" i="14"/>
  <c r="H209" i="14"/>
  <c r="H211" i="14"/>
  <c r="H213" i="14"/>
  <c r="H215" i="14"/>
  <c r="H217" i="14"/>
  <c r="H219" i="14"/>
  <c r="H221" i="14"/>
  <c r="H223" i="14"/>
  <c r="H225" i="14"/>
  <c r="H227" i="14"/>
  <c r="H229" i="14"/>
  <c r="H96" i="14"/>
  <c r="H51" i="14"/>
  <c r="H59" i="14"/>
  <c r="H31" i="14"/>
  <c r="H120" i="14"/>
  <c r="H235" i="14"/>
  <c r="H236" i="14"/>
  <c r="H22" i="14"/>
  <c r="H30" i="14"/>
  <c r="H38" i="14"/>
  <c r="H46" i="14"/>
  <c r="H54" i="14"/>
  <c r="H62" i="14"/>
  <c r="H70" i="14"/>
  <c r="H78" i="14"/>
  <c r="H61" i="14"/>
  <c r="H69" i="14"/>
  <c r="H85" i="14"/>
  <c r="H95" i="14"/>
  <c r="H101" i="14"/>
  <c r="H111" i="14"/>
  <c r="H41" i="14"/>
  <c r="H79" i="14"/>
  <c r="H94" i="14"/>
  <c r="H115" i="14"/>
  <c r="H123" i="14"/>
  <c r="H27" i="14"/>
  <c r="H65" i="14"/>
  <c r="H112" i="14"/>
  <c r="H25" i="14"/>
  <c r="H63" i="14"/>
  <c r="H122" i="14"/>
  <c r="H23" i="14"/>
  <c r="H33" i="14"/>
  <c r="H71" i="14"/>
  <c r="H88" i="14"/>
  <c r="H116" i="14"/>
  <c r="H237" i="14"/>
  <c r="H37" i="14"/>
  <c r="H83" i="14"/>
  <c r="H99" i="14"/>
  <c r="H47" i="14"/>
  <c r="H102" i="14"/>
  <c r="H121" i="14"/>
  <c r="H126" i="14"/>
  <c r="H128" i="14"/>
  <c r="H130" i="14"/>
  <c r="H132" i="14"/>
  <c r="H134" i="14"/>
  <c r="H136" i="14"/>
  <c r="H138" i="14"/>
  <c r="H140" i="14"/>
  <c r="H142" i="14"/>
  <c r="H144" i="14"/>
  <c r="H146" i="14"/>
  <c r="H148" i="14"/>
  <c r="H150" i="14"/>
  <c r="H152" i="14"/>
  <c r="H154" i="14"/>
  <c r="H156" i="14"/>
  <c r="H158" i="14"/>
  <c r="H160" i="14"/>
  <c r="H162" i="14"/>
  <c r="H164" i="14"/>
  <c r="H166" i="14"/>
  <c r="H168" i="14"/>
  <c r="H170" i="14"/>
  <c r="H172" i="14"/>
  <c r="H174" i="14"/>
  <c r="H176" i="14"/>
  <c r="H178" i="14"/>
  <c r="H180" i="14"/>
  <c r="H182" i="14"/>
  <c r="H184" i="14"/>
  <c r="H186" i="14"/>
  <c r="H188" i="14"/>
  <c r="H190" i="14"/>
  <c r="H192" i="14"/>
  <c r="H194" i="14"/>
  <c r="H196" i="14"/>
  <c r="H198" i="14"/>
  <c r="J6" i="14"/>
  <c r="N6" i="14"/>
  <c r="Q6" i="14" s="1"/>
  <c r="K6" i="14"/>
  <c r="G6" i="14"/>
  <c r="H6" i="14"/>
  <c r="L6" i="14"/>
  <c r="I6" i="14"/>
  <c r="M6" i="14"/>
  <c r="H90" i="14"/>
  <c r="H39" i="14"/>
  <c r="H29" i="14"/>
  <c r="H15" i="14"/>
  <c r="H64" i="14"/>
  <c r="H32" i="14"/>
  <c r="H234" i="14"/>
  <c r="H104" i="14"/>
  <c r="H118" i="14"/>
  <c r="H98" i="14"/>
  <c r="H230" i="14"/>
  <c r="H226" i="14"/>
  <c r="H222" i="14"/>
  <c r="H218" i="14"/>
  <c r="H214" i="14"/>
  <c r="H210" i="14"/>
  <c r="H206" i="14"/>
  <c r="H202" i="14"/>
  <c r="H119" i="14"/>
  <c r="H110" i="14"/>
  <c r="H56" i="14"/>
  <c r="H24" i="14"/>
  <c r="Q183" i="14"/>
  <c r="Q206" i="14"/>
  <c r="Q174" i="14"/>
  <c r="Q175" i="14"/>
  <c r="Q216" i="14"/>
  <c r="Q152" i="14"/>
  <c r="Q166" i="14"/>
  <c r="Q167" i="14"/>
  <c r="Q157" i="14"/>
  <c r="Q156" i="14"/>
  <c r="Q163" i="14"/>
  <c r="Q210" i="14"/>
  <c r="Q146" i="14"/>
  <c r="Q214" i="14"/>
  <c r="Q150" i="14"/>
  <c r="Q151" i="14"/>
  <c r="Q180" i="14"/>
  <c r="Q211" i="14"/>
  <c r="Q147" i="14"/>
  <c r="Q194" i="14"/>
  <c r="Q177" i="14"/>
  <c r="Q192" i="14"/>
  <c r="Q189" i="14"/>
  <c r="E4" i="14"/>
  <c r="Q9" i="14"/>
  <c r="Q72" i="14"/>
  <c r="Q128" i="14"/>
  <c r="Q80" i="14"/>
  <c r="Q16" i="14"/>
  <c r="Q48" i="14"/>
  <c r="Q40" i="14"/>
  <c r="Q24" i="14"/>
  <c r="Q112" i="14"/>
  <c r="Q104" i="14"/>
  <c r="M6" i="2"/>
  <c r="Q135" i="14"/>
  <c r="Q127" i="14"/>
  <c r="Q111" i="14"/>
  <c r="Q103" i="14"/>
  <c r="Q95" i="14"/>
  <c r="Q87" i="14"/>
  <c r="Q79" i="14"/>
  <c r="Q71" i="14"/>
  <c r="Q63" i="14"/>
  <c r="Q55" i="14"/>
  <c r="Q47" i="14"/>
  <c r="Q39" i="14"/>
  <c r="Q31" i="14"/>
  <c r="Q15" i="14"/>
  <c r="Q7" i="14"/>
  <c r="Q136" i="14"/>
  <c r="Q64" i="14"/>
  <c r="Q8" i="14"/>
  <c r="Q134" i="14"/>
  <c r="Q126" i="14"/>
  <c r="Q118" i="14"/>
  <c r="Q110" i="14"/>
  <c r="Q94" i="14"/>
  <c r="Q86" i="14"/>
  <c r="Q78" i="14"/>
  <c r="Q70" i="14"/>
  <c r="Q62" i="14"/>
  <c r="Q54" i="14"/>
  <c r="Q30" i="14"/>
  <c r="Q22" i="14"/>
  <c r="Q14" i="14"/>
  <c r="Q120" i="14"/>
  <c r="Q141" i="14"/>
  <c r="Q133" i="14"/>
  <c r="Q125" i="14"/>
  <c r="Q117" i="14"/>
  <c r="Q101" i="14"/>
  <c r="Q93" i="14"/>
  <c r="Q85" i="14"/>
  <c r="Q77" i="14"/>
  <c r="Q69" i="14"/>
  <c r="Q61" i="14"/>
  <c r="Q53" i="14"/>
  <c r="Q45" i="14"/>
  <c r="Q37" i="14"/>
  <c r="Q29" i="14"/>
  <c r="Q21" i="14"/>
  <c r="Q13" i="14"/>
  <c r="Q56" i="14"/>
  <c r="M14" i="2"/>
  <c r="Q140" i="14"/>
  <c r="Q132" i="14"/>
  <c r="Q124" i="14"/>
  <c r="Q116" i="14"/>
  <c r="Q108" i="14"/>
  <c r="Q100" i="14"/>
  <c r="Q92" i="14"/>
  <c r="Q84" i="14"/>
  <c r="Q76" i="14"/>
  <c r="Q68" i="14"/>
  <c r="Q60" i="14"/>
  <c r="Q52" i="14"/>
  <c r="Q44" i="14"/>
  <c r="Q36" i="14"/>
  <c r="Q28" i="14"/>
  <c r="Q20" i="14"/>
  <c r="Q12" i="14"/>
  <c r="M3" i="2"/>
  <c r="M30" i="2"/>
  <c r="Q139" i="14"/>
  <c r="Q131" i="14"/>
  <c r="Q123" i="14"/>
  <c r="Q107" i="14"/>
  <c r="Q99" i="14"/>
  <c r="Q91" i="14"/>
  <c r="Q83" i="14"/>
  <c r="Q75" i="14"/>
  <c r="Q67" i="14"/>
  <c r="Q59" i="14"/>
  <c r="Q51" i="14"/>
  <c r="Q43" i="14"/>
  <c r="Q35" i="14"/>
  <c r="Q27" i="14"/>
  <c r="Q19" i="14"/>
  <c r="Q11" i="14"/>
  <c r="M54" i="2"/>
  <c r="Q138" i="14"/>
  <c r="Q130" i="14"/>
  <c r="Q122" i="14"/>
  <c r="Q114" i="14"/>
  <c r="Q106" i="14"/>
  <c r="Q98" i="14"/>
  <c r="Q90" i="14"/>
  <c r="Q82" i="14"/>
  <c r="Q74" i="14"/>
  <c r="Q66" i="14"/>
  <c r="Q58" i="14"/>
  <c r="Q50" i="14"/>
  <c r="Q42" i="14"/>
  <c r="Q34" i="14"/>
  <c r="Q26" i="14"/>
  <c r="Q18" i="14"/>
  <c r="Q10" i="14"/>
  <c r="M32" i="2"/>
  <c r="Q137" i="14"/>
  <c r="Q129" i="14"/>
  <c r="Q121" i="14"/>
  <c r="Q113" i="14"/>
  <c r="Q105" i="14"/>
  <c r="Q97" i="14"/>
  <c r="Q89" i="14"/>
  <c r="Q81" i="14"/>
  <c r="Q73" i="14"/>
  <c r="Q65" i="14"/>
  <c r="Q57" i="14"/>
  <c r="Q49" i="14"/>
  <c r="Q41" i="14"/>
  <c r="Q33" i="14"/>
  <c r="Q25" i="14"/>
  <c r="Q17" i="14"/>
  <c r="Q96" i="14"/>
  <c r="Q88" i="14"/>
  <c r="Q32" i="14"/>
  <c r="Q23" i="14"/>
  <c r="Q102" i="14"/>
  <c r="Q46" i="14"/>
  <c r="Q38" i="14"/>
  <c r="Q119" i="14"/>
  <c r="Q109" i="14"/>
  <c r="Q115" i="14"/>
  <c r="I1" i="14"/>
  <c r="I16" i="14" l="1"/>
  <c r="I17" i="14"/>
  <c r="I14" i="14"/>
  <c r="I19" i="14"/>
  <c r="I21" i="14"/>
  <c r="I23" i="14"/>
  <c r="I25" i="14"/>
  <c r="I27" i="14"/>
  <c r="I29" i="14"/>
  <c r="I31" i="14"/>
  <c r="I33" i="14"/>
  <c r="I35" i="14"/>
  <c r="I37" i="14"/>
  <c r="I39" i="14"/>
  <c r="I41" i="14"/>
  <c r="I43" i="14"/>
  <c r="I45" i="14"/>
  <c r="I47" i="14"/>
  <c r="I49" i="14"/>
  <c r="I51" i="14"/>
  <c r="I53" i="14"/>
  <c r="I55" i="14"/>
  <c r="I57" i="14"/>
  <c r="I59" i="14"/>
  <c r="I61" i="14"/>
  <c r="I63" i="14"/>
  <c r="I65" i="14"/>
  <c r="I67" i="14"/>
  <c r="I69" i="14"/>
  <c r="I71" i="14"/>
  <c r="I73" i="14"/>
  <c r="I75" i="14"/>
  <c r="I77" i="14"/>
  <c r="I79" i="14"/>
  <c r="I81" i="14"/>
  <c r="I83" i="14"/>
  <c r="I85" i="14"/>
  <c r="I87" i="14"/>
  <c r="I89" i="14"/>
  <c r="I91" i="14"/>
  <c r="I93" i="14"/>
  <c r="I95" i="14"/>
  <c r="I97" i="14"/>
  <c r="I99" i="14"/>
  <c r="I101" i="14"/>
  <c r="I103" i="14"/>
  <c r="I105" i="14"/>
  <c r="I107" i="14"/>
  <c r="I109" i="14"/>
  <c r="I111" i="14"/>
  <c r="I113" i="14"/>
  <c r="I115" i="14"/>
  <c r="I117" i="14"/>
  <c r="I119" i="14"/>
  <c r="I121" i="14"/>
  <c r="I123" i="14"/>
  <c r="I18" i="14"/>
  <c r="I22" i="14"/>
  <c r="I26" i="14"/>
  <c r="I30" i="14"/>
  <c r="I34" i="14"/>
  <c r="I38" i="14"/>
  <c r="I42" i="14"/>
  <c r="I46" i="14"/>
  <c r="I50" i="14"/>
  <c r="I54" i="14"/>
  <c r="I58" i="14"/>
  <c r="I62" i="14"/>
  <c r="I66" i="14"/>
  <c r="I70" i="14"/>
  <c r="I74" i="14"/>
  <c r="I78" i="14"/>
  <c r="I82" i="14"/>
  <c r="I86" i="14"/>
  <c r="I90" i="14"/>
  <c r="I94" i="14"/>
  <c r="I98" i="14"/>
  <c r="I102" i="14"/>
  <c r="I106" i="14"/>
  <c r="I110" i="14"/>
  <c r="I114" i="14"/>
  <c r="I118" i="14"/>
  <c r="I122" i="14"/>
  <c r="I210" i="14"/>
  <c r="I218" i="14"/>
  <c r="I226" i="14"/>
  <c r="I125" i="14"/>
  <c r="I129" i="14"/>
  <c r="I133" i="14"/>
  <c r="I137" i="14"/>
  <c r="I141" i="14"/>
  <c r="I145" i="14"/>
  <c r="I149" i="14"/>
  <c r="I153" i="14"/>
  <c r="I157" i="14"/>
  <c r="I161" i="14"/>
  <c r="I165" i="14"/>
  <c r="I169" i="14"/>
  <c r="I173" i="14"/>
  <c r="I177" i="14"/>
  <c r="I181" i="14"/>
  <c r="I185" i="14"/>
  <c r="I189" i="14"/>
  <c r="I193" i="14"/>
  <c r="I197" i="14"/>
  <c r="I201" i="14"/>
  <c r="I215" i="14"/>
  <c r="I221" i="14"/>
  <c r="I227" i="14"/>
  <c r="I225" i="14"/>
  <c r="I232" i="14"/>
  <c r="I234" i="14"/>
  <c r="I236" i="14"/>
  <c r="I208" i="14"/>
  <c r="I216" i="14"/>
  <c r="I224" i="14"/>
  <c r="I126" i="14"/>
  <c r="I130" i="14"/>
  <c r="I134" i="14"/>
  <c r="I138" i="14"/>
  <c r="I142" i="14"/>
  <c r="I146" i="14"/>
  <c r="I150" i="14"/>
  <c r="I154" i="14"/>
  <c r="I158" i="14"/>
  <c r="I162" i="14"/>
  <c r="I166" i="14"/>
  <c r="I170" i="14"/>
  <c r="I174" i="14"/>
  <c r="I178" i="14"/>
  <c r="I182" i="14"/>
  <c r="I186" i="14"/>
  <c r="I190" i="14"/>
  <c r="I194" i="14"/>
  <c r="I198" i="14"/>
  <c r="I202" i="14"/>
  <c r="I207" i="14"/>
  <c r="I213" i="14"/>
  <c r="I219" i="14"/>
  <c r="I217" i="14"/>
  <c r="I20" i="14"/>
  <c r="I24" i="14"/>
  <c r="I28" i="14"/>
  <c r="I32" i="14"/>
  <c r="I36" i="14"/>
  <c r="I40" i="14"/>
  <c r="I44" i="14"/>
  <c r="I48" i="14"/>
  <c r="I52" i="14"/>
  <c r="I56" i="14"/>
  <c r="I60" i="14"/>
  <c r="I64" i="14"/>
  <c r="I68" i="14"/>
  <c r="I72" i="14"/>
  <c r="I76" i="14"/>
  <c r="I80" i="14"/>
  <c r="I84" i="14"/>
  <c r="I88" i="14"/>
  <c r="I92" i="14"/>
  <c r="I96" i="14"/>
  <c r="I100" i="14"/>
  <c r="I104" i="14"/>
  <c r="I108" i="14"/>
  <c r="I112" i="14"/>
  <c r="I116" i="14"/>
  <c r="I120" i="14"/>
  <c r="I124" i="14"/>
  <c r="I204" i="14"/>
  <c r="I212" i="14"/>
  <c r="I220" i="14"/>
  <c r="I228" i="14"/>
  <c r="I131" i="14"/>
  <c r="I139" i="14"/>
  <c r="I147" i="14"/>
  <c r="I155" i="14"/>
  <c r="I163" i="14"/>
  <c r="I171" i="14"/>
  <c r="I179" i="14"/>
  <c r="I187" i="14"/>
  <c r="I195" i="14"/>
  <c r="I223" i="14"/>
  <c r="I205" i="14"/>
  <c r="I203" i="14"/>
  <c r="I233" i="14"/>
  <c r="I237" i="14"/>
  <c r="I132" i="14"/>
  <c r="I140" i="14"/>
  <c r="I148" i="14"/>
  <c r="I156" i="14"/>
  <c r="I164" i="14"/>
  <c r="I172" i="14"/>
  <c r="I180" i="14"/>
  <c r="I188" i="14"/>
  <c r="I196" i="14"/>
  <c r="I15" i="14"/>
  <c r="I136" i="14"/>
  <c r="I152" i="14"/>
  <c r="I168" i="14"/>
  <c r="I184" i="14"/>
  <c r="I200" i="14"/>
  <c r="I206" i="14"/>
  <c r="I214" i="14"/>
  <c r="I222" i="14"/>
  <c r="I230" i="14"/>
  <c r="I127" i="14"/>
  <c r="I135" i="14"/>
  <c r="I143" i="14"/>
  <c r="I151" i="14"/>
  <c r="I159" i="14"/>
  <c r="I167" i="14"/>
  <c r="I175" i="14"/>
  <c r="I183" i="14"/>
  <c r="I191" i="14"/>
  <c r="I199" i="14"/>
  <c r="I229" i="14"/>
  <c r="I211" i="14"/>
  <c r="I209" i="14"/>
  <c r="I231" i="14"/>
  <c r="I235" i="14"/>
  <c r="I128" i="14"/>
  <c r="I144" i="14"/>
  <c r="I160" i="14"/>
  <c r="I176" i="14"/>
  <c r="I192" i="14"/>
  <c r="Q4" i="14"/>
  <c r="J1" i="14"/>
  <c r="J20" i="14" l="1"/>
  <c r="J27" i="14"/>
  <c r="J52" i="14"/>
  <c r="J59" i="14"/>
  <c r="J22" i="14"/>
  <c r="J37" i="14"/>
  <c r="J56" i="14"/>
  <c r="J91" i="14"/>
  <c r="J98" i="14"/>
  <c r="J118" i="14"/>
  <c r="J18" i="14"/>
  <c r="J17" i="14"/>
  <c r="J28" i="14"/>
  <c r="J35" i="14"/>
  <c r="J16" i="14"/>
  <c r="J44" i="14"/>
  <c r="J60" i="14"/>
  <c r="J68" i="14"/>
  <c r="J76" i="14"/>
  <c r="J31" i="14"/>
  <c r="J82" i="14"/>
  <c r="J116" i="14"/>
  <c r="J122" i="14"/>
  <c r="J49" i="14"/>
  <c r="J54" i="14"/>
  <c r="J93" i="14"/>
  <c r="J100" i="14"/>
  <c r="J34" i="14"/>
  <c r="J53" i="14"/>
  <c r="J72" i="14"/>
  <c r="J103" i="14"/>
  <c r="J110" i="14"/>
  <c r="J205" i="14"/>
  <c r="J213" i="14"/>
  <c r="J221" i="14"/>
  <c r="J229" i="14"/>
  <c r="J32" i="14"/>
  <c r="J70" i="14"/>
  <c r="J231" i="14"/>
  <c r="J233" i="14"/>
  <c r="J235" i="14"/>
  <c r="J237" i="14"/>
  <c r="J40" i="14"/>
  <c r="J78" i="14"/>
  <c r="J86" i="14"/>
  <c r="J204" i="14"/>
  <c r="J212" i="14"/>
  <c r="J220" i="14"/>
  <c r="J228" i="14"/>
  <c r="J125" i="14"/>
  <c r="J129" i="14"/>
  <c r="J133" i="14"/>
  <c r="J137" i="14"/>
  <c r="J141" i="14"/>
  <c r="J157" i="14"/>
  <c r="J173" i="14"/>
  <c r="J189" i="14"/>
  <c r="J150" i="14"/>
  <c r="J166" i="14"/>
  <c r="J182" i="14"/>
  <c r="J198" i="14"/>
  <c r="J143" i="14"/>
  <c r="J159" i="14"/>
  <c r="J175" i="14"/>
  <c r="J191" i="14"/>
  <c r="J156" i="14"/>
  <c r="J172" i="14"/>
  <c r="J188" i="14"/>
  <c r="J19" i="14"/>
  <c r="J36" i="14"/>
  <c r="J51" i="14"/>
  <c r="J50" i="14"/>
  <c r="J57" i="14"/>
  <c r="J62" i="14"/>
  <c r="J83" i="14"/>
  <c r="J120" i="14"/>
  <c r="J55" i="14"/>
  <c r="J74" i="14"/>
  <c r="J101" i="14"/>
  <c r="J108" i="14"/>
  <c r="J46" i="14"/>
  <c r="J123" i="14"/>
  <c r="J203" i="14"/>
  <c r="J211" i="14"/>
  <c r="J219" i="14"/>
  <c r="J227" i="14"/>
  <c r="J89" i="14"/>
  <c r="J96" i="14"/>
  <c r="J95" i="14"/>
  <c r="J102" i="14"/>
  <c r="J121" i="14"/>
  <c r="J210" i="14"/>
  <c r="J218" i="14"/>
  <c r="J226" i="14"/>
  <c r="J23" i="14"/>
  <c r="J33" i="14"/>
  <c r="J71" i="14"/>
  <c r="J88" i="14"/>
  <c r="J126" i="14"/>
  <c r="J130" i="14"/>
  <c r="J134" i="14"/>
  <c r="J138" i="14"/>
  <c r="J145" i="14"/>
  <c r="J161" i="14"/>
  <c r="J177" i="14"/>
  <c r="J193" i="14"/>
  <c r="J154" i="14"/>
  <c r="J170" i="14"/>
  <c r="J186" i="14"/>
  <c r="J202" i="14"/>
  <c r="J147" i="14"/>
  <c r="J163" i="14"/>
  <c r="J179" i="14"/>
  <c r="J195" i="14"/>
  <c r="J144" i="14"/>
  <c r="J160" i="14"/>
  <c r="J176" i="14"/>
  <c r="J192" i="14"/>
  <c r="J63" i="14"/>
  <c r="J106" i="14"/>
  <c r="J114" i="14"/>
  <c r="J14" i="14"/>
  <c r="J42" i="14"/>
  <c r="J61" i="14"/>
  <c r="J80" i="14"/>
  <c r="J84" i="14"/>
  <c r="J109" i="14"/>
  <c r="J15" i="14"/>
  <c r="J67" i="14"/>
  <c r="J75" i="14"/>
  <c r="J25" i="14"/>
  <c r="J124" i="14"/>
  <c r="J119" i="14"/>
  <c r="J39" i="14"/>
  <c r="J234" i="14"/>
  <c r="J73" i="14"/>
  <c r="J206" i="14"/>
  <c r="J214" i="14"/>
  <c r="J222" i="14"/>
  <c r="J230" i="14"/>
  <c r="J127" i="14"/>
  <c r="J135" i="14"/>
  <c r="J149" i="14"/>
  <c r="J181" i="14"/>
  <c r="J142" i="14"/>
  <c r="J174" i="14"/>
  <c r="J171" i="14"/>
  <c r="J168" i="14"/>
  <c r="J200" i="14"/>
  <c r="J43" i="14"/>
  <c r="J69" i="14"/>
  <c r="J48" i="14"/>
  <c r="J21" i="14"/>
  <c r="J209" i="14"/>
  <c r="J217" i="14"/>
  <c r="J225" i="14"/>
  <c r="J112" i="14"/>
  <c r="J232" i="14"/>
  <c r="J47" i="14"/>
  <c r="J117" i="14"/>
  <c r="J38" i="14"/>
  <c r="J64" i="14"/>
  <c r="J128" i="14"/>
  <c r="J136" i="14"/>
  <c r="J153" i="14"/>
  <c r="J185" i="14"/>
  <c r="J146" i="14"/>
  <c r="J178" i="14"/>
  <c r="J151" i="14"/>
  <c r="J183" i="14"/>
  <c r="J148" i="14"/>
  <c r="J180" i="14"/>
  <c r="J30" i="14"/>
  <c r="J85" i="14"/>
  <c r="J92" i="14"/>
  <c r="J207" i="14"/>
  <c r="J65" i="14"/>
  <c r="J66" i="14"/>
  <c r="J45" i="14"/>
  <c r="J140" i="14"/>
  <c r="J201" i="14"/>
  <c r="J194" i="14"/>
  <c r="J199" i="14"/>
  <c r="J196" i="14"/>
  <c r="J90" i="14"/>
  <c r="J99" i="14"/>
  <c r="J107" i="14"/>
  <c r="J24" i="14"/>
  <c r="J29" i="14"/>
  <c r="J81" i="14"/>
  <c r="J41" i="14"/>
  <c r="J87" i="14"/>
  <c r="J94" i="14"/>
  <c r="J115" i="14"/>
  <c r="J58" i="14"/>
  <c r="J77" i="14"/>
  <c r="J105" i="14"/>
  <c r="J111" i="14"/>
  <c r="J208" i="14"/>
  <c r="J216" i="14"/>
  <c r="J224" i="14"/>
  <c r="J26" i="14"/>
  <c r="J104" i="14"/>
  <c r="J113" i="14"/>
  <c r="J131" i="14"/>
  <c r="J139" i="14"/>
  <c r="J165" i="14"/>
  <c r="J197" i="14"/>
  <c r="J158" i="14"/>
  <c r="J190" i="14"/>
  <c r="J155" i="14"/>
  <c r="J187" i="14"/>
  <c r="J152" i="14"/>
  <c r="J184" i="14"/>
  <c r="J79" i="14"/>
  <c r="J215" i="14"/>
  <c r="J223" i="14"/>
  <c r="J236" i="14"/>
  <c r="J97" i="14"/>
  <c r="J132" i="14"/>
  <c r="J169" i="14"/>
  <c r="J162" i="14"/>
  <c r="J167" i="14"/>
  <c r="J164" i="14"/>
  <c r="R209" i="14"/>
  <c r="R228" i="14"/>
  <c r="R230" i="14"/>
  <c r="R233" i="14"/>
  <c r="R219" i="14"/>
  <c r="R151" i="14"/>
  <c r="R158" i="14"/>
  <c r="R191" i="14"/>
  <c r="R221" i="14"/>
  <c r="R205" i="14"/>
  <c r="R145" i="14"/>
  <c r="R195" i="14"/>
  <c r="R187" i="14"/>
  <c r="R166" i="14"/>
  <c r="R220" i="14"/>
  <c r="R169" i="14"/>
  <c r="R155" i="14"/>
  <c r="R213" i="14"/>
  <c r="R218" i="14"/>
  <c r="R181" i="14"/>
  <c r="R206" i="14"/>
  <c r="R157" i="14"/>
  <c r="R216" i="14"/>
  <c r="R208" i="14"/>
  <c r="R202" i="14"/>
  <c r="R179" i="14"/>
  <c r="R204" i="14"/>
  <c r="R232" i="14"/>
  <c r="R226" i="14"/>
  <c r="R149" i="14"/>
  <c r="R154" i="14"/>
  <c r="R199" i="14"/>
  <c r="R142" i="14"/>
  <c r="R153" i="14"/>
  <c r="R152" i="14"/>
  <c r="R144" i="14"/>
  <c r="R201" i="14"/>
  <c r="R194" i="14"/>
  <c r="R186" i="14"/>
  <c r="R180" i="14"/>
  <c r="R168" i="14"/>
  <c r="R162" i="14"/>
  <c r="R164" i="14"/>
  <c r="R217" i="14"/>
  <c r="R214" i="14"/>
  <c r="R229" i="14"/>
  <c r="R224" i="14"/>
  <c r="R223" i="14"/>
  <c r="R203" i="14"/>
  <c r="R190" i="14"/>
  <c r="R193" i="14"/>
  <c r="R235" i="14"/>
  <c r="R227" i="14"/>
  <c r="R196" i="14"/>
  <c r="R236" i="14"/>
  <c r="R200" i="14"/>
  <c r="R150" i="14"/>
  <c r="R165" i="14"/>
  <c r="R160" i="14"/>
  <c r="R159" i="14"/>
  <c r="R188" i="14"/>
  <c r="R189" i="14"/>
  <c r="R185" i="14"/>
  <c r="R171" i="14"/>
  <c r="R163" i="14"/>
  <c r="R225" i="14"/>
  <c r="R148" i="14"/>
  <c r="R207" i="14"/>
  <c r="R237" i="14"/>
  <c r="R176" i="14"/>
  <c r="R231" i="14"/>
  <c r="R174" i="14"/>
  <c r="R210" i="14"/>
  <c r="R172" i="14"/>
  <c r="R192" i="14"/>
  <c r="R178" i="14"/>
  <c r="R234" i="14"/>
  <c r="R156" i="14"/>
  <c r="R161" i="14"/>
  <c r="R211" i="14"/>
  <c r="R143" i="14"/>
  <c r="R173" i="14"/>
  <c r="R183" i="14"/>
  <c r="R167" i="14"/>
  <c r="R197" i="14"/>
  <c r="R146" i="14"/>
  <c r="R175" i="14"/>
  <c r="R177" i="14"/>
  <c r="R170" i="14"/>
  <c r="R212" i="14"/>
  <c r="R215" i="14"/>
  <c r="R147" i="14"/>
  <c r="R222" i="14"/>
  <c r="R184" i="14"/>
  <c r="R198" i="14"/>
  <c r="R182" i="14"/>
  <c r="K1" i="14"/>
  <c r="K25" i="14" l="1"/>
  <c r="K33" i="14"/>
  <c r="K41" i="14"/>
  <c r="K49" i="14"/>
  <c r="K57" i="14"/>
  <c r="K65" i="14"/>
  <c r="K73" i="14"/>
  <c r="K81" i="14"/>
  <c r="K24" i="14"/>
  <c r="K34" i="14"/>
  <c r="K66" i="14"/>
  <c r="K86" i="14"/>
  <c r="K94" i="14"/>
  <c r="K102" i="14"/>
  <c r="K110" i="14"/>
  <c r="K32" i="14"/>
  <c r="K70" i="14"/>
  <c r="K105" i="14"/>
  <c r="K15" i="14"/>
  <c r="K17" i="14"/>
  <c r="K23" i="14"/>
  <c r="K31" i="14"/>
  <c r="K39" i="14"/>
  <c r="K47" i="14"/>
  <c r="K55" i="14"/>
  <c r="K63" i="14"/>
  <c r="K71" i="14"/>
  <c r="K79" i="14"/>
  <c r="K42" i="14"/>
  <c r="K14" i="14"/>
  <c r="K21" i="14"/>
  <c r="K29" i="14"/>
  <c r="K37" i="14"/>
  <c r="K45" i="14"/>
  <c r="K53" i="14"/>
  <c r="K61" i="14"/>
  <c r="K69" i="14"/>
  <c r="K77" i="14"/>
  <c r="K18" i="14"/>
  <c r="K50" i="14"/>
  <c r="K84" i="14"/>
  <c r="K100" i="14"/>
  <c r="K38" i="14"/>
  <c r="K30" i="14"/>
  <c r="K68" i="14"/>
  <c r="K107" i="14"/>
  <c r="K114" i="14"/>
  <c r="K122" i="14"/>
  <c r="K87" i="14"/>
  <c r="K115" i="14"/>
  <c r="K207" i="14"/>
  <c r="K215" i="14"/>
  <c r="W215" i="14" s="1"/>
  <c r="K223" i="14"/>
  <c r="K93" i="14"/>
  <c r="K40" i="14"/>
  <c r="K78" i="14"/>
  <c r="K204" i="14"/>
  <c r="K210" i="14"/>
  <c r="K216" i="14"/>
  <c r="W216" i="14" s="1"/>
  <c r="K214" i="14"/>
  <c r="W214" i="14" s="1"/>
  <c r="K82" i="14"/>
  <c r="K88" i="14"/>
  <c r="K98" i="14"/>
  <c r="K104" i="14"/>
  <c r="K20" i="14"/>
  <c r="K44" i="14"/>
  <c r="K113" i="14"/>
  <c r="K125" i="14"/>
  <c r="K127" i="14"/>
  <c r="K129" i="14"/>
  <c r="K131" i="14"/>
  <c r="K133" i="14"/>
  <c r="K135" i="14"/>
  <c r="K137" i="14"/>
  <c r="K139" i="14"/>
  <c r="K141" i="14"/>
  <c r="K143" i="14"/>
  <c r="K145" i="14"/>
  <c r="K147" i="14"/>
  <c r="W147" i="14" s="1"/>
  <c r="K149" i="14"/>
  <c r="W149" i="14" s="1"/>
  <c r="K151" i="14"/>
  <c r="K153" i="14"/>
  <c r="K155" i="14"/>
  <c r="W155" i="14" s="1"/>
  <c r="K157" i="14"/>
  <c r="W157" i="14" s="1"/>
  <c r="K159" i="14"/>
  <c r="K161" i="14"/>
  <c r="K163" i="14"/>
  <c r="W163" i="14" s="1"/>
  <c r="K165" i="14"/>
  <c r="W165" i="14" s="1"/>
  <c r="K167" i="14"/>
  <c r="K169" i="14"/>
  <c r="K171" i="14"/>
  <c r="W171" i="14" s="1"/>
  <c r="K173" i="14"/>
  <c r="W173" i="14" s="1"/>
  <c r="K175" i="14"/>
  <c r="K177" i="14"/>
  <c r="K179" i="14"/>
  <c r="K181" i="14"/>
  <c r="W181" i="14" s="1"/>
  <c r="K183" i="14"/>
  <c r="K185" i="14"/>
  <c r="K187" i="14"/>
  <c r="W187" i="14" s="1"/>
  <c r="K189" i="14"/>
  <c r="W189" i="14" s="1"/>
  <c r="K191" i="14"/>
  <c r="K193" i="14"/>
  <c r="K195" i="14"/>
  <c r="K197" i="14"/>
  <c r="W197" i="14" s="1"/>
  <c r="K199" i="14"/>
  <c r="K201" i="14"/>
  <c r="K36" i="14"/>
  <c r="K83" i="14"/>
  <c r="K120" i="14"/>
  <c r="K72" i="14"/>
  <c r="K103" i="14"/>
  <c r="K205" i="14"/>
  <c r="W205" i="14" s="1"/>
  <c r="K213" i="14"/>
  <c r="K221" i="14"/>
  <c r="K229" i="14"/>
  <c r="W229" i="14" s="1"/>
  <c r="K80" i="14"/>
  <c r="K109" i="14"/>
  <c r="K231" i="14"/>
  <c r="K233" i="14"/>
  <c r="K235" i="14"/>
  <c r="W235" i="14" s="1"/>
  <c r="K237" i="14"/>
  <c r="K52" i="14"/>
  <c r="K95" i="14"/>
  <c r="K121" i="14"/>
  <c r="K228" i="14"/>
  <c r="K208" i="14"/>
  <c r="K206" i="14"/>
  <c r="K19" i="14"/>
  <c r="K27" i="14"/>
  <c r="K35" i="14"/>
  <c r="K43" i="14"/>
  <c r="K51" i="14"/>
  <c r="K59" i="14"/>
  <c r="K67" i="14"/>
  <c r="K75" i="14"/>
  <c r="K26" i="14"/>
  <c r="K74" i="14"/>
  <c r="K92" i="14"/>
  <c r="K108" i="14"/>
  <c r="K89" i="14"/>
  <c r="K97" i="14"/>
  <c r="K22" i="14"/>
  <c r="K56" i="14"/>
  <c r="K91" i="14"/>
  <c r="K118" i="14"/>
  <c r="K58" i="14"/>
  <c r="K76" i="14"/>
  <c r="K132" i="14"/>
  <c r="K140" i="14"/>
  <c r="K148" i="14"/>
  <c r="K156" i="14"/>
  <c r="W156" i="14" s="1"/>
  <c r="K164" i="14"/>
  <c r="W164" i="14" s="1"/>
  <c r="K172" i="14"/>
  <c r="K180" i="14"/>
  <c r="K188" i="14"/>
  <c r="W188" i="14" s="1"/>
  <c r="K196" i="14"/>
  <c r="W196" i="14" s="1"/>
  <c r="K124" i="14"/>
  <c r="K48" i="14"/>
  <c r="K54" i="14"/>
  <c r="K117" i="14"/>
  <c r="K90" i="14"/>
  <c r="K106" i="14"/>
  <c r="K64" i="14"/>
  <c r="K130" i="14"/>
  <c r="K138" i="14"/>
  <c r="K146" i="14"/>
  <c r="K154" i="14"/>
  <c r="W154" i="14" s="1"/>
  <c r="K162" i="14"/>
  <c r="W162" i="14" s="1"/>
  <c r="K170" i="14"/>
  <c r="K178" i="14"/>
  <c r="K186" i="14"/>
  <c r="K194" i="14"/>
  <c r="W194" i="14" s="1"/>
  <c r="K202" i="14"/>
  <c r="K85" i="14"/>
  <c r="K101" i="14"/>
  <c r="K119" i="14"/>
  <c r="K209" i="14"/>
  <c r="K217" i="14"/>
  <c r="K225" i="14"/>
  <c r="W225" i="14" s="1"/>
  <c r="K28" i="14"/>
  <c r="K236" i="14"/>
  <c r="K111" i="14"/>
  <c r="K212" i="14"/>
  <c r="K226" i="14"/>
  <c r="W226" i="14" s="1"/>
  <c r="K224" i="14"/>
  <c r="K222" i="14"/>
  <c r="K126" i="14"/>
  <c r="K134" i="14"/>
  <c r="K142" i="14"/>
  <c r="K150" i="14"/>
  <c r="K158" i="14"/>
  <c r="W158" i="14" s="1"/>
  <c r="K166" i="14"/>
  <c r="W166" i="14" s="1"/>
  <c r="K174" i="14"/>
  <c r="K182" i="14"/>
  <c r="W182" i="14" s="1"/>
  <c r="K190" i="14"/>
  <c r="W190" i="14" s="1"/>
  <c r="K198" i="14"/>
  <c r="W198" i="14" s="1"/>
  <c r="K99" i="14"/>
  <c r="K60" i="14"/>
  <c r="K46" i="14"/>
  <c r="K123" i="14"/>
  <c r="K211" i="14"/>
  <c r="K227" i="14"/>
  <c r="W227" i="14" s="1"/>
  <c r="K232" i="14"/>
  <c r="W232" i="14" s="1"/>
  <c r="K230" i="14"/>
  <c r="W230" i="14" s="1"/>
  <c r="K16" i="14"/>
  <c r="K96" i="14"/>
  <c r="K112" i="14"/>
  <c r="K128" i="14"/>
  <c r="K136" i="14"/>
  <c r="K144" i="14"/>
  <c r="W144" i="14" s="1"/>
  <c r="K152" i="14"/>
  <c r="W152" i="14" s="1"/>
  <c r="K160" i="14"/>
  <c r="W160" i="14" s="1"/>
  <c r="K168" i="14"/>
  <c r="K176" i="14"/>
  <c r="W176" i="14" s="1"/>
  <c r="K184" i="14"/>
  <c r="K192" i="14"/>
  <c r="W192" i="14" s="1"/>
  <c r="K200" i="14"/>
  <c r="K116" i="14"/>
  <c r="K234" i="14"/>
  <c r="W234" i="14" s="1"/>
  <c r="K62" i="14"/>
  <c r="K203" i="14"/>
  <c r="K219" i="14"/>
  <c r="K220" i="14"/>
  <c r="W220" i="14" s="1"/>
  <c r="K218" i="14"/>
  <c r="W218" i="14" s="1"/>
  <c r="Z182" i="14"/>
  <c r="U182" i="14"/>
  <c r="T182" i="14"/>
  <c r="V182" i="14"/>
  <c r="S182" i="14"/>
  <c r="S177" i="14"/>
  <c r="V177" i="14"/>
  <c r="Z177" i="14"/>
  <c r="T177" i="14"/>
  <c r="U177" i="14"/>
  <c r="Z211" i="14"/>
  <c r="T211" i="14"/>
  <c r="U211" i="14"/>
  <c r="V211" i="14"/>
  <c r="S211" i="14"/>
  <c r="V174" i="14"/>
  <c r="Z174" i="14"/>
  <c r="S174" i="14"/>
  <c r="T174" i="14"/>
  <c r="U174" i="14"/>
  <c r="V171" i="14"/>
  <c r="Z171" i="14"/>
  <c r="U171" i="14"/>
  <c r="S171" i="14"/>
  <c r="T171" i="14"/>
  <c r="T200" i="14"/>
  <c r="U200" i="14"/>
  <c r="V200" i="14"/>
  <c r="S200" i="14"/>
  <c r="Z200" i="14"/>
  <c r="T223" i="14"/>
  <c r="S223" i="14"/>
  <c r="U223" i="14"/>
  <c r="V223" i="14"/>
  <c r="Z223" i="14"/>
  <c r="U180" i="14"/>
  <c r="T180" i="14"/>
  <c r="Z180" i="14"/>
  <c r="V180" i="14"/>
  <c r="S180" i="14"/>
  <c r="V199" i="14"/>
  <c r="S199" i="14"/>
  <c r="T199" i="14"/>
  <c r="U199" i="14"/>
  <c r="Z199" i="14"/>
  <c r="T208" i="14"/>
  <c r="V208" i="14"/>
  <c r="U208" i="14"/>
  <c r="Z208" i="14"/>
  <c r="S208" i="14"/>
  <c r="S169" i="14"/>
  <c r="U169" i="14"/>
  <c r="Z169" i="14"/>
  <c r="T169" i="14"/>
  <c r="V169" i="14"/>
  <c r="V191" i="14"/>
  <c r="Z191" i="14"/>
  <c r="U191" i="14"/>
  <c r="S191" i="14"/>
  <c r="T191" i="14"/>
  <c r="Z198" i="14"/>
  <c r="V198" i="14"/>
  <c r="S198" i="14"/>
  <c r="T198" i="14"/>
  <c r="U198" i="14"/>
  <c r="V175" i="14"/>
  <c r="S175" i="14"/>
  <c r="Z175" i="14"/>
  <c r="T175" i="14"/>
  <c r="U175" i="14"/>
  <c r="S161" i="14"/>
  <c r="V161" i="14"/>
  <c r="Z161" i="14"/>
  <c r="U161" i="14"/>
  <c r="T161" i="14"/>
  <c r="U231" i="14"/>
  <c r="Z231" i="14"/>
  <c r="S231" i="14"/>
  <c r="V231" i="14"/>
  <c r="T231" i="14"/>
  <c r="S185" i="14"/>
  <c r="T185" i="14"/>
  <c r="U185" i="14"/>
  <c r="V185" i="14"/>
  <c r="Z185" i="14"/>
  <c r="V236" i="14"/>
  <c r="U236" i="14"/>
  <c r="T236" i="14"/>
  <c r="S236" i="14"/>
  <c r="Z236" i="14"/>
  <c r="V224" i="14"/>
  <c r="Z224" i="14"/>
  <c r="S224" i="14"/>
  <c r="T224" i="14"/>
  <c r="U224" i="14"/>
  <c r="U186" i="14"/>
  <c r="Z186" i="14"/>
  <c r="S186" i="14"/>
  <c r="T186" i="14"/>
  <c r="V186" i="14"/>
  <c r="T154" i="14"/>
  <c r="U154" i="14"/>
  <c r="Z154" i="14"/>
  <c r="S154" i="14"/>
  <c r="V154" i="14"/>
  <c r="V216" i="14"/>
  <c r="S216" i="14"/>
  <c r="U216" i="14"/>
  <c r="T216" i="14"/>
  <c r="Z216" i="14"/>
  <c r="V220" i="14"/>
  <c r="S220" i="14"/>
  <c r="U220" i="14"/>
  <c r="Z220" i="14"/>
  <c r="T220" i="14"/>
  <c r="U158" i="14"/>
  <c r="Z158" i="14"/>
  <c r="S158" i="14"/>
  <c r="T158" i="14"/>
  <c r="V158" i="14"/>
  <c r="T184" i="14"/>
  <c r="V184" i="14"/>
  <c r="U184" i="14"/>
  <c r="Z184" i="14"/>
  <c r="S184" i="14"/>
  <c r="S146" i="14"/>
  <c r="Z146" i="14"/>
  <c r="V146" i="14"/>
  <c r="T146" i="14"/>
  <c r="U146" i="14"/>
  <c r="U156" i="14"/>
  <c r="V156" i="14"/>
  <c r="Z156" i="14"/>
  <c r="S156" i="14"/>
  <c r="T156" i="14"/>
  <c r="T176" i="14"/>
  <c r="U176" i="14"/>
  <c r="V176" i="14"/>
  <c r="Z176" i="14"/>
  <c r="S176" i="14"/>
  <c r="Z189" i="14"/>
  <c r="V189" i="14"/>
  <c r="S189" i="14"/>
  <c r="T189" i="14"/>
  <c r="U189" i="14"/>
  <c r="U196" i="14"/>
  <c r="T196" i="14"/>
  <c r="V196" i="14"/>
  <c r="Z196" i="14"/>
  <c r="S196" i="14"/>
  <c r="S229" i="14"/>
  <c r="Z229" i="14"/>
  <c r="U229" i="14"/>
  <c r="T229" i="14"/>
  <c r="V229" i="14"/>
  <c r="Z194" i="14"/>
  <c r="T194" i="14"/>
  <c r="S194" i="14"/>
  <c r="U194" i="14"/>
  <c r="V194" i="14"/>
  <c r="U149" i="14"/>
  <c r="S149" i="14"/>
  <c r="V149" i="14"/>
  <c r="T149" i="14"/>
  <c r="Z149" i="14"/>
  <c r="Z157" i="14"/>
  <c r="S157" i="14"/>
  <c r="V157" i="14"/>
  <c r="T157" i="14"/>
  <c r="U157" i="14"/>
  <c r="Z166" i="14"/>
  <c r="T166" i="14"/>
  <c r="S166" i="14"/>
  <c r="U166" i="14"/>
  <c r="V166" i="14"/>
  <c r="V151" i="14"/>
  <c r="S151" i="14"/>
  <c r="T151" i="14"/>
  <c r="Z151" i="14"/>
  <c r="U151" i="14"/>
  <c r="S222" i="14"/>
  <c r="U222" i="14"/>
  <c r="V222" i="14"/>
  <c r="Z222" i="14"/>
  <c r="T222" i="14"/>
  <c r="S197" i="14"/>
  <c r="T197" i="14"/>
  <c r="U197" i="14"/>
  <c r="Z197" i="14"/>
  <c r="V197" i="14"/>
  <c r="S234" i="14"/>
  <c r="T234" i="14"/>
  <c r="V234" i="14"/>
  <c r="U234" i="14"/>
  <c r="Z234" i="14"/>
  <c r="U237" i="14"/>
  <c r="S237" i="14"/>
  <c r="T237" i="14"/>
  <c r="V237" i="14"/>
  <c r="Z237" i="14"/>
  <c r="U188" i="14"/>
  <c r="T188" i="14"/>
  <c r="Z188" i="14"/>
  <c r="S188" i="14"/>
  <c r="V188" i="14"/>
  <c r="T227" i="14"/>
  <c r="S227" i="14"/>
  <c r="Z227" i="14"/>
  <c r="U227" i="14"/>
  <c r="V227" i="14"/>
  <c r="Z214" i="14"/>
  <c r="S214" i="14"/>
  <c r="U214" i="14"/>
  <c r="V214" i="14"/>
  <c r="T214" i="14"/>
  <c r="S201" i="14"/>
  <c r="Z201" i="14"/>
  <c r="V201" i="14"/>
  <c r="U201" i="14"/>
  <c r="T201" i="14"/>
  <c r="S226" i="14"/>
  <c r="T226" i="14"/>
  <c r="U226" i="14"/>
  <c r="V226" i="14"/>
  <c r="Z226" i="14"/>
  <c r="S206" i="14"/>
  <c r="U206" i="14"/>
  <c r="Z206" i="14"/>
  <c r="T206" i="14"/>
  <c r="V206" i="14"/>
  <c r="S187" i="14"/>
  <c r="V187" i="14"/>
  <c r="T187" i="14"/>
  <c r="U187" i="14"/>
  <c r="Z187" i="14"/>
  <c r="Z219" i="14"/>
  <c r="U219" i="14"/>
  <c r="S219" i="14"/>
  <c r="T219" i="14"/>
  <c r="V219" i="14"/>
  <c r="U147" i="14"/>
  <c r="Z147" i="14"/>
  <c r="V147" i="14"/>
  <c r="S147" i="14"/>
  <c r="T147" i="14"/>
  <c r="V167" i="14"/>
  <c r="S167" i="14"/>
  <c r="Z167" i="14"/>
  <c r="T167" i="14"/>
  <c r="U167" i="14"/>
  <c r="V178" i="14"/>
  <c r="U178" i="14"/>
  <c r="Z178" i="14"/>
  <c r="T178" i="14"/>
  <c r="S178" i="14"/>
  <c r="V207" i="14"/>
  <c r="S207" i="14"/>
  <c r="T207" i="14"/>
  <c r="U207" i="14"/>
  <c r="Z207" i="14"/>
  <c r="V159" i="14"/>
  <c r="S159" i="14"/>
  <c r="U159" i="14"/>
  <c r="Z159" i="14"/>
  <c r="T159" i="14"/>
  <c r="U235" i="14"/>
  <c r="Z235" i="14"/>
  <c r="S235" i="14"/>
  <c r="V235" i="14"/>
  <c r="T235" i="14"/>
  <c r="S217" i="14"/>
  <c r="V217" i="14"/>
  <c r="Z217" i="14"/>
  <c r="T217" i="14"/>
  <c r="U217" i="14"/>
  <c r="T144" i="14"/>
  <c r="S144" i="14"/>
  <c r="U144" i="14"/>
  <c r="Z144" i="14"/>
  <c r="V144" i="14"/>
  <c r="V232" i="14"/>
  <c r="S232" i="14"/>
  <c r="U232" i="14"/>
  <c r="Z232" i="14"/>
  <c r="T232" i="14"/>
  <c r="S181" i="14"/>
  <c r="Z181" i="14"/>
  <c r="U181" i="14"/>
  <c r="T181" i="14"/>
  <c r="V181" i="14"/>
  <c r="S195" i="14"/>
  <c r="V195" i="14"/>
  <c r="Z195" i="14"/>
  <c r="T195" i="14"/>
  <c r="U195" i="14"/>
  <c r="S233" i="14"/>
  <c r="Z233" i="14"/>
  <c r="T233" i="14"/>
  <c r="V233" i="14"/>
  <c r="U233" i="14"/>
  <c r="Z215" i="14"/>
  <c r="S215" i="14"/>
  <c r="U215" i="14"/>
  <c r="V215" i="14"/>
  <c r="T215" i="14"/>
  <c r="V183" i="14"/>
  <c r="S183" i="14"/>
  <c r="Z183" i="14"/>
  <c r="U183" i="14"/>
  <c r="T183" i="14"/>
  <c r="U192" i="14"/>
  <c r="T192" i="14"/>
  <c r="V192" i="14"/>
  <c r="Z192" i="14"/>
  <c r="S192" i="14"/>
  <c r="V148" i="14"/>
  <c r="T148" i="14"/>
  <c r="U148" i="14"/>
  <c r="Z148" i="14"/>
  <c r="S148" i="14"/>
  <c r="T160" i="14"/>
  <c r="Z160" i="14"/>
  <c r="V160" i="14"/>
  <c r="U160" i="14"/>
  <c r="S160" i="14"/>
  <c r="S193" i="14"/>
  <c r="U193" i="14"/>
  <c r="T193" i="14"/>
  <c r="V193" i="14"/>
  <c r="Z193" i="14"/>
  <c r="U164" i="14"/>
  <c r="T164" i="14"/>
  <c r="V164" i="14"/>
  <c r="Z164" i="14"/>
  <c r="S164" i="14"/>
  <c r="T152" i="14"/>
  <c r="Z152" i="14"/>
  <c r="U152" i="14"/>
  <c r="V152" i="14"/>
  <c r="S152" i="14"/>
  <c r="U204" i="14"/>
  <c r="Z204" i="14"/>
  <c r="S204" i="14"/>
  <c r="T204" i="14"/>
  <c r="V204" i="14"/>
  <c r="Z218" i="14"/>
  <c r="S218" i="14"/>
  <c r="T218" i="14"/>
  <c r="U218" i="14"/>
  <c r="V218" i="14"/>
  <c r="U145" i="14"/>
  <c r="Z145" i="14"/>
  <c r="T145" i="14"/>
  <c r="S145" i="14"/>
  <c r="V145" i="14"/>
  <c r="S230" i="14"/>
  <c r="Z230" i="14"/>
  <c r="V230" i="14"/>
  <c r="U230" i="14"/>
  <c r="T230" i="14"/>
  <c r="V212" i="14"/>
  <c r="Z212" i="14"/>
  <c r="U212" i="14"/>
  <c r="S212" i="14"/>
  <c r="T212" i="14"/>
  <c r="U173" i="14"/>
  <c r="T173" i="14"/>
  <c r="V173" i="14"/>
  <c r="Z173" i="14"/>
  <c r="S173" i="14"/>
  <c r="U172" i="14"/>
  <c r="V172" i="14"/>
  <c r="Z172" i="14"/>
  <c r="S172" i="14"/>
  <c r="T172" i="14"/>
  <c r="S225" i="14"/>
  <c r="U225" i="14"/>
  <c r="T225" i="14"/>
  <c r="V225" i="14"/>
  <c r="Z225" i="14"/>
  <c r="Z165" i="14"/>
  <c r="T165" i="14"/>
  <c r="U165" i="14"/>
  <c r="V165" i="14"/>
  <c r="S165" i="14"/>
  <c r="S190" i="14"/>
  <c r="V190" i="14"/>
  <c r="Z190" i="14"/>
  <c r="T190" i="14"/>
  <c r="U190" i="14"/>
  <c r="Z162" i="14"/>
  <c r="T162" i="14"/>
  <c r="S162" i="14"/>
  <c r="U162" i="14"/>
  <c r="V162" i="14"/>
  <c r="T153" i="14"/>
  <c r="U153" i="14"/>
  <c r="Z153" i="14"/>
  <c r="S153" i="14"/>
  <c r="V153" i="14"/>
  <c r="V179" i="14"/>
  <c r="S179" i="14"/>
  <c r="Z179" i="14"/>
  <c r="T179" i="14"/>
  <c r="U179" i="14"/>
  <c r="S213" i="14"/>
  <c r="T213" i="14"/>
  <c r="U213" i="14"/>
  <c r="Z213" i="14"/>
  <c r="V213" i="14"/>
  <c r="Z205" i="14"/>
  <c r="V205" i="14"/>
  <c r="S205" i="14"/>
  <c r="T205" i="14"/>
  <c r="U205" i="14"/>
  <c r="V228" i="14"/>
  <c r="U228" i="14"/>
  <c r="Z228" i="14"/>
  <c r="T228" i="14"/>
  <c r="S228" i="14"/>
  <c r="U170" i="14"/>
  <c r="V170" i="14"/>
  <c r="S170" i="14"/>
  <c r="Z170" i="14"/>
  <c r="T170" i="14"/>
  <c r="V143" i="14"/>
  <c r="Z143" i="14"/>
  <c r="T143" i="14"/>
  <c r="U143" i="14"/>
  <c r="S143" i="14"/>
  <c r="S210" i="14"/>
  <c r="T210" i="14"/>
  <c r="V210" i="14"/>
  <c r="Z210" i="14"/>
  <c r="U210" i="14"/>
  <c r="S163" i="14"/>
  <c r="V163" i="14"/>
  <c r="T163" i="14"/>
  <c r="U163" i="14"/>
  <c r="Z163" i="14"/>
  <c r="S150" i="14"/>
  <c r="T150" i="14"/>
  <c r="U150" i="14"/>
  <c r="V150" i="14"/>
  <c r="Z150" i="14"/>
  <c r="S203" i="14"/>
  <c r="U203" i="14"/>
  <c r="V203" i="14"/>
  <c r="Z203" i="14"/>
  <c r="T203" i="14"/>
  <c r="T168" i="14"/>
  <c r="V168" i="14"/>
  <c r="Z168" i="14"/>
  <c r="S168" i="14"/>
  <c r="U168" i="14"/>
  <c r="S142" i="14"/>
  <c r="U142" i="14"/>
  <c r="V142" i="14"/>
  <c r="Z142" i="14"/>
  <c r="T142" i="14"/>
  <c r="U202" i="14"/>
  <c r="S202" i="14"/>
  <c r="V202" i="14"/>
  <c r="Z202" i="14"/>
  <c r="T202" i="14"/>
  <c r="V155" i="14"/>
  <c r="S155" i="14"/>
  <c r="T155" i="14"/>
  <c r="U155" i="14"/>
  <c r="Z155" i="14"/>
  <c r="S221" i="14"/>
  <c r="Z221" i="14"/>
  <c r="T221" i="14"/>
  <c r="V221" i="14"/>
  <c r="U221" i="14"/>
  <c r="S209" i="14"/>
  <c r="Z209" i="14"/>
  <c r="U209" i="14"/>
  <c r="T209" i="14"/>
  <c r="V209" i="14"/>
  <c r="W211" i="14"/>
  <c r="W178" i="14"/>
  <c r="W145" i="14"/>
  <c r="W209" i="14"/>
  <c r="W143" i="14"/>
  <c r="W207" i="14"/>
  <c r="W174" i="14"/>
  <c r="W172" i="14"/>
  <c r="W203" i="14"/>
  <c r="W170" i="14"/>
  <c r="W201" i="14"/>
  <c r="W168" i="14"/>
  <c r="W199" i="14"/>
  <c r="W148" i="14"/>
  <c r="W195" i="14"/>
  <c r="W193" i="14"/>
  <c r="W224" i="14"/>
  <c r="W191" i="14"/>
  <c r="W213" i="14"/>
  <c r="W237" i="14"/>
  <c r="W185" i="14"/>
  <c r="W183" i="14"/>
  <c r="W150" i="14"/>
  <c r="W231" i="14"/>
  <c r="W222" i="14"/>
  <c r="W179" i="14"/>
  <c r="W146" i="14"/>
  <c r="W210" i="14"/>
  <c r="W177" i="14"/>
  <c r="W208" i="14"/>
  <c r="W175" i="14"/>
  <c r="W142" i="14"/>
  <c r="W206" i="14"/>
  <c r="W212" i="14"/>
  <c r="W161" i="14"/>
  <c r="W159" i="14"/>
  <c r="W223" i="14"/>
  <c r="W219" i="14"/>
  <c r="W186" i="14"/>
  <c r="W153" i="14"/>
  <c r="W221" i="14"/>
  <c r="W184" i="14"/>
  <c r="W204" i="14"/>
  <c r="W167" i="14"/>
  <c r="W180" i="14"/>
  <c r="W233" i="14"/>
  <c r="W202" i="14"/>
  <c r="W151" i="14"/>
  <c r="W236" i="14"/>
  <c r="W217" i="14"/>
  <c r="W200" i="14"/>
  <c r="W228" i="14"/>
  <c r="W169" i="14"/>
  <c r="L1" i="14"/>
  <c r="L41" i="14" l="1"/>
  <c r="L48" i="14"/>
  <c r="L73" i="14"/>
  <c r="L80" i="14"/>
  <c r="L46" i="14"/>
  <c r="L51" i="14"/>
  <c r="L87" i="14"/>
  <c r="L112" i="14"/>
  <c r="L115" i="14"/>
  <c r="L14" i="14"/>
  <c r="L24" i="14"/>
  <c r="L49" i="14"/>
  <c r="L23" i="14"/>
  <c r="L33" i="14"/>
  <c r="L81" i="14"/>
  <c r="L18" i="14"/>
  <c r="L26" i="14"/>
  <c r="L71" i="14"/>
  <c r="L77" i="14"/>
  <c r="L95" i="14"/>
  <c r="L103" i="14"/>
  <c r="L111" i="14"/>
  <c r="L119" i="14"/>
  <c r="L44" i="14"/>
  <c r="L63" i="14"/>
  <c r="L82" i="14"/>
  <c r="L89" i="14"/>
  <c r="L62" i="14"/>
  <c r="L116" i="14"/>
  <c r="L21" i="14"/>
  <c r="L60" i="14"/>
  <c r="L79" i="14"/>
  <c r="L94" i="14"/>
  <c r="L101" i="14"/>
  <c r="L19" i="14"/>
  <c r="L30" i="14"/>
  <c r="L68" i="14"/>
  <c r="L100" i="14"/>
  <c r="L107" i="14"/>
  <c r="L114" i="14"/>
  <c r="L59" i="14"/>
  <c r="L86" i="14"/>
  <c r="L93" i="14"/>
  <c r="L231" i="14"/>
  <c r="X231" i="14" s="1"/>
  <c r="L234" i="14"/>
  <c r="L15" i="14"/>
  <c r="L25" i="14"/>
  <c r="L56" i="14"/>
  <c r="L64" i="14"/>
  <c r="L72" i="14"/>
  <c r="L39" i="14"/>
  <c r="L78" i="14"/>
  <c r="L88" i="14"/>
  <c r="L96" i="14"/>
  <c r="L104" i="14"/>
  <c r="L20" i="14"/>
  <c r="L31" i="14"/>
  <c r="L50" i="14"/>
  <c r="L69" i="14"/>
  <c r="L90" i="14"/>
  <c r="L97" i="14"/>
  <c r="L125" i="14"/>
  <c r="L127" i="14"/>
  <c r="L129" i="14"/>
  <c r="L131" i="14"/>
  <c r="L133" i="14"/>
  <c r="L135" i="14"/>
  <c r="L137" i="14"/>
  <c r="L139" i="14"/>
  <c r="L141" i="14"/>
  <c r="L143" i="14"/>
  <c r="L145" i="14"/>
  <c r="X145" i="14" s="1"/>
  <c r="L147" i="14"/>
  <c r="X147" i="14" s="1"/>
  <c r="L149" i="14"/>
  <c r="X149" i="14" s="1"/>
  <c r="L151" i="14"/>
  <c r="L153" i="14"/>
  <c r="X153" i="14" s="1"/>
  <c r="L155" i="14"/>
  <c r="X155" i="14" s="1"/>
  <c r="L157" i="14"/>
  <c r="L159" i="14"/>
  <c r="X159" i="14" s="1"/>
  <c r="L161" i="14"/>
  <c r="L163" i="14"/>
  <c r="X163" i="14" s="1"/>
  <c r="L165" i="14"/>
  <c r="X165" i="14" s="1"/>
  <c r="L167" i="14"/>
  <c r="L169" i="14"/>
  <c r="X169" i="14" s="1"/>
  <c r="L171" i="14"/>
  <c r="L173" i="14"/>
  <c r="X173" i="14" s="1"/>
  <c r="L175" i="14"/>
  <c r="L177" i="14"/>
  <c r="X177" i="14" s="1"/>
  <c r="L179" i="14"/>
  <c r="L181" i="14"/>
  <c r="X181" i="14" s="1"/>
  <c r="L183" i="14"/>
  <c r="X183" i="14" s="1"/>
  <c r="L185" i="14"/>
  <c r="X185" i="14" s="1"/>
  <c r="L187" i="14"/>
  <c r="X187" i="14" s="1"/>
  <c r="L189" i="14"/>
  <c r="X189" i="14" s="1"/>
  <c r="L191" i="14"/>
  <c r="L193" i="14"/>
  <c r="X193" i="14" s="1"/>
  <c r="L195" i="14"/>
  <c r="X195" i="14" s="1"/>
  <c r="L197" i="14"/>
  <c r="L199" i="14"/>
  <c r="X199" i="14" s="1"/>
  <c r="L201" i="14"/>
  <c r="X201" i="14" s="1"/>
  <c r="L203" i="14"/>
  <c r="L205" i="14"/>
  <c r="X205" i="14" s="1"/>
  <c r="L207" i="14"/>
  <c r="L209" i="14"/>
  <c r="X209" i="14" s="1"/>
  <c r="L211" i="14"/>
  <c r="X211" i="14" s="1"/>
  <c r="L213" i="14"/>
  <c r="L215" i="14"/>
  <c r="X215" i="14" s="1"/>
  <c r="L217" i="14"/>
  <c r="X217" i="14" s="1"/>
  <c r="L219" i="14"/>
  <c r="L221" i="14"/>
  <c r="L223" i="14"/>
  <c r="X223" i="14" s="1"/>
  <c r="L225" i="14"/>
  <c r="X225" i="14" s="1"/>
  <c r="L227" i="14"/>
  <c r="X227" i="14" s="1"/>
  <c r="L229" i="14"/>
  <c r="X229" i="14" s="1"/>
  <c r="L36" i="14"/>
  <c r="L55" i="14"/>
  <c r="L74" i="14"/>
  <c r="L83" i="14"/>
  <c r="L34" i="14"/>
  <c r="L53" i="14"/>
  <c r="L110" i="14"/>
  <c r="L42" i="14"/>
  <c r="L61" i="14"/>
  <c r="L102" i="14"/>
  <c r="L109" i="14"/>
  <c r="L233" i="14"/>
  <c r="L236" i="14"/>
  <c r="L40" i="14"/>
  <c r="L57" i="14"/>
  <c r="L65" i="14"/>
  <c r="L45" i="14"/>
  <c r="L52" i="14"/>
  <c r="L58" i="14"/>
  <c r="L117" i="14"/>
  <c r="L123" i="14"/>
  <c r="L37" i="14"/>
  <c r="L70" i="14"/>
  <c r="L75" i="14"/>
  <c r="L98" i="14"/>
  <c r="L105" i="14"/>
  <c r="L76" i="14"/>
  <c r="L113" i="14"/>
  <c r="L132" i="14"/>
  <c r="L140" i="14"/>
  <c r="L148" i="14"/>
  <c r="L156" i="14"/>
  <c r="L164" i="14"/>
  <c r="L172" i="14"/>
  <c r="X172" i="14" s="1"/>
  <c r="L180" i="14"/>
  <c r="L188" i="14"/>
  <c r="X188" i="14" s="1"/>
  <c r="L196" i="14"/>
  <c r="X196" i="14" s="1"/>
  <c r="L67" i="14"/>
  <c r="L99" i="14"/>
  <c r="L108" i="14"/>
  <c r="L122" i="14"/>
  <c r="L47" i="14"/>
  <c r="L237" i="14"/>
  <c r="X237" i="14" s="1"/>
  <c r="L232" i="14"/>
  <c r="X232" i="14" s="1"/>
  <c r="L17" i="14"/>
  <c r="L32" i="14"/>
  <c r="L38" i="14"/>
  <c r="L126" i="14"/>
  <c r="L134" i="14"/>
  <c r="L142" i="14"/>
  <c r="X142" i="14" s="1"/>
  <c r="L150" i="14"/>
  <c r="X150" i="14" s="1"/>
  <c r="L158" i="14"/>
  <c r="X158" i="14" s="1"/>
  <c r="L166" i="14"/>
  <c r="L174" i="14"/>
  <c r="X174" i="14" s="1"/>
  <c r="L182" i="14"/>
  <c r="X182" i="14" s="1"/>
  <c r="L190" i="14"/>
  <c r="X190" i="14" s="1"/>
  <c r="L198" i="14"/>
  <c r="X198" i="14" s="1"/>
  <c r="L202" i="14"/>
  <c r="X202" i="14" s="1"/>
  <c r="L206" i="14"/>
  <c r="L210" i="14"/>
  <c r="X210" i="14" s="1"/>
  <c r="L214" i="14"/>
  <c r="X214" i="14" s="1"/>
  <c r="L218" i="14"/>
  <c r="X218" i="14" s="1"/>
  <c r="L222" i="14"/>
  <c r="X222" i="14" s="1"/>
  <c r="L226" i="14"/>
  <c r="L230" i="14"/>
  <c r="X230" i="14" s="1"/>
  <c r="L92" i="14"/>
  <c r="L120" i="14"/>
  <c r="L27" i="14"/>
  <c r="L85" i="14"/>
  <c r="L91" i="14"/>
  <c r="L43" i="14"/>
  <c r="L106" i="14"/>
  <c r="L130" i="14"/>
  <c r="L138" i="14"/>
  <c r="L154" i="14"/>
  <c r="L162" i="14"/>
  <c r="X162" i="14" s="1"/>
  <c r="L178" i="14"/>
  <c r="X178" i="14" s="1"/>
  <c r="L194" i="14"/>
  <c r="X194" i="14" s="1"/>
  <c r="L200" i="14"/>
  <c r="L208" i="14"/>
  <c r="X208" i="14" s="1"/>
  <c r="L216" i="14"/>
  <c r="L224" i="14"/>
  <c r="X224" i="14" s="1"/>
  <c r="L228" i="14"/>
  <c r="X228" i="14" s="1"/>
  <c r="L84" i="14"/>
  <c r="L28" i="14"/>
  <c r="L235" i="14"/>
  <c r="X235" i="14" s="1"/>
  <c r="L22" i="14"/>
  <c r="L16" i="14"/>
  <c r="L121" i="14"/>
  <c r="L128" i="14"/>
  <c r="L136" i="14"/>
  <c r="L144" i="14"/>
  <c r="X144" i="14" s="1"/>
  <c r="L152" i="14"/>
  <c r="X152" i="14" s="1"/>
  <c r="L160" i="14"/>
  <c r="X160" i="14" s="1"/>
  <c r="L168" i="14"/>
  <c r="X168" i="14" s="1"/>
  <c r="L176" i="14"/>
  <c r="X176" i="14" s="1"/>
  <c r="L184" i="14"/>
  <c r="X184" i="14" s="1"/>
  <c r="L192" i="14"/>
  <c r="X192" i="14" s="1"/>
  <c r="L35" i="14"/>
  <c r="L118" i="14"/>
  <c r="L54" i="14"/>
  <c r="L66" i="14"/>
  <c r="L146" i="14"/>
  <c r="X146" i="14" s="1"/>
  <c r="L170" i="14"/>
  <c r="X170" i="14" s="1"/>
  <c r="L186" i="14"/>
  <c r="X186" i="14" s="1"/>
  <c r="L204" i="14"/>
  <c r="X204" i="14" s="1"/>
  <c r="L212" i="14"/>
  <c r="X212" i="14" s="1"/>
  <c r="L220" i="14"/>
  <c r="X220" i="14" s="1"/>
  <c r="L29" i="14"/>
  <c r="L124" i="14"/>
  <c r="X156" i="14"/>
  <c r="X154" i="14"/>
  <c r="X216" i="14"/>
  <c r="X148" i="14"/>
  <c r="X179" i="14"/>
  <c r="X175" i="14"/>
  <c r="X171" i="14"/>
  <c r="X200" i="14"/>
  <c r="X167" i="14"/>
  <c r="X157" i="14"/>
  <c r="X233" i="14"/>
  <c r="X236" i="14"/>
  <c r="X161" i="14"/>
  <c r="X166" i="14"/>
  <c r="X213" i="14"/>
  <c r="X219" i="14"/>
  <c r="X151" i="14"/>
  <c r="X197" i="14"/>
  <c r="X203" i="14"/>
  <c r="X206" i="14"/>
  <c r="X234" i="14"/>
  <c r="X164" i="14"/>
  <c r="X180" i="14"/>
  <c r="X191" i="14"/>
  <c r="X143" i="14"/>
  <c r="X226" i="14"/>
  <c r="X207" i="14"/>
  <c r="X221" i="14"/>
  <c r="M1" i="14"/>
  <c r="M18" i="14" l="1"/>
  <c r="M20" i="14"/>
  <c r="M22" i="14"/>
  <c r="M24" i="14"/>
  <c r="M26" i="14"/>
  <c r="M28" i="14"/>
  <c r="M30" i="14"/>
  <c r="M32" i="14"/>
  <c r="M34" i="14"/>
  <c r="M36" i="14"/>
  <c r="M38" i="14"/>
  <c r="M40" i="14"/>
  <c r="M42" i="14"/>
  <c r="M44" i="14"/>
  <c r="M46" i="14"/>
  <c r="M48" i="14"/>
  <c r="M50" i="14"/>
  <c r="M52" i="14"/>
  <c r="M54" i="14"/>
  <c r="M56" i="14"/>
  <c r="M58" i="14"/>
  <c r="M60" i="14"/>
  <c r="M62" i="14"/>
  <c r="M64" i="14"/>
  <c r="M66" i="14"/>
  <c r="M68" i="14"/>
  <c r="M70" i="14"/>
  <c r="M72" i="14"/>
  <c r="M74" i="14"/>
  <c r="M76" i="14"/>
  <c r="M78" i="14"/>
  <c r="M80" i="14"/>
  <c r="M82" i="14"/>
  <c r="M84" i="14"/>
  <c r="M86" i="14"/>
  <c r="M88" i="14"/>
  <c r="M90" i="14"/>
  <c r="M92" i="14"/>
  <c r="M94" i="14"/>
  <c r="M96" i="14"/>
  <c r="M98" i="14"/>
  <c r="M100" i="14"/>
  <c r="M102" i="14"/>
  <c r="M104" i="14"/>
  <c r="M106" i="14"/>
  <c r="M108" i="14"/>
  <c r="M110" i="14"/>
  <c r="M112" i="14"/>
  <c r="M114" i="14"/>
  <c r="M116" i="14"/>
  <c r="M118" i="14"/>
  <c r="M120" i="14"/>
  <c r="M122" i="14"/>
  <c r="M124" i="14"/>
  <c r="M126" i="14"/>
  <c r="M130" i="14"/>
  <c r="M134" i="14"/>
  <c r="M138" i="14"/>
  <c r="M142" i="14"/>
  <c r="M146" i="14"/>
  <c r="Y146" i="14" s="1"/>
  <c r="M150" i="14"/>
  <c r="M154" i="14"/>
  <c r="M158" i="14"/>
  <c r="M162" i="14"/>
  <c r="Y162" i="14" s="1"/>
  <c r="M166" i="14"/>
  <c r="M170" i="14"/>
  <c r="M174" i="14"/>
  <c r="M178" i="14"/>
  <c r="Y178" i="14" s="1"/>
  <c r="M182" i="14"/>
  <c r="M186" i="14"/>
  <c r="M190" i="14"/>
  <c r="M194" i="14"/>
  <c r="M198" i="14"/>
  <c r="M202" i="14"/>
  <c r="M210" i="14"/>
  <c r="M218" i="14"/>
  <c r="Y218" i="14" s="1"/>
  <c r="M226" i="14"/>
  <c r="M231" i="14"/>
  <c r="M233" i="14"/>
  <c r="M235" i="14"/>
  <c r="Y235" i="14" s="1"/>
  <c r="M237" i="14"/>
  <c r="M209" i="14"/>
  <c r="M217" i="14"/>
  <c r="M225" i="14"/>
  <c r="Y225" i="14" s="1"/>
  <c r="M19" i="14"/>
  <c r="M23" i="14"/>
  <c r="M27" i="14"/>
  <c r="M31" i="14"/>
  <c r="M35" i="14"/>
  <c r="M39" i="14"/>
  <c r="M43" i="14"/>
  <c r="M47" i="14"/>
  <c r="M51" i="14"/>
  <c r="M55" i="14"/>
  <c r="M59" i="14"/>
  <c r="M63" i="14"/>
  <c r="M67" i="14"/>
  <c r="M71" i="14"/>
  <c r="M75" i="14"/>
  <c r="M79" i="14"/>
  <c r="M83" i="14"/>
  <c r="M87" i="14"/>
  <c r="M91" i="14"/>
  <c r="M95" i="14"/>
  <c r="M99" i="14"/>
  <c r="M103" i="14"/>
  <c r="M107" i="14"/>
  <c r="M111" i="14"/>
  <c r="M115" i="14"/>
  <c r="M119" i="14"/>
  <c r="M123" i="14"/>
  <c r="M14" i="14"/>
  <c r="M127" i="14"/>
  <c r="M131" i="14"/>
  <c r="M135" i="14"/>
  <c r="M139" i="14"/>
  <c r="M143" i="14"/>
  <c r="M147" i="14"/>
  <c r="M151" i="14"/>
  <c r="M155" i="14"/>
  <c r="Y155" i="14" s="1"/>
  <c r="M159" i="14"/>
  <c r="M163" i="14"/>
  <c r="M167" i="14"/>
  <c r="M171" i="14"/>
  <c r="Y171" i="14" s="1"/>
  <c r="M175" i="14"/>
  <c r="M179" i="14"/>
  <c r="M183" i="14"/>
  <c r="M187" i="14"/>
  <c r="Y187" i="14" s="1"/>
  <c r="M191" i="14"/>
  <c r="M195" i="14"/>
  <c r="M199" i="14"/>
  <c r="M208" i="14"/>
  <c r="Y208" i="14" s="1"/>
  <c r="M216" i="14"/>
  <c r="M224" i="14"/>
  <c r="M207" i="14"/>
  <c r="M215" i="14"/>
  <c r="Y215" i="14" s="1"/>
  <c r="M223" i="14"/>
  <c r="M29" i="14"/>
  <c r="M45" i="14"/>
  <c r="M61" i="14"/>
  <c r="M77" i="14"/>
  <c r="M93" i="14"/>
  <c r="M109" i="14"/>
  <c r="M16" i="14"/>
  <c r="M17" i="14"/>
  <c r="M125" i="14"/>
  <c r="M133" i="14"/>
  <c r="M141" i="14"/>
  <c r="M149" i="14"/>
  <c r="Y149" i="14" s="1"/>
  <c r="M157" i="14"/>
  <c r="M165" i="14"/>
  <c r="M173" i="14"/>
  <c r="Y173" i="14" s="1"/>
  <c r="M181" i="14"/>
  <c r="Y181" i="14" s="1"/>
  <c r="M189" i="14"/>
  <c r="M197" i="14"/>
  <c r="M204" i="14"/>
  <c r="Y204" i="14" s="1"/>
  <c r="M212" i="14"/>
  <c r="M220" i="14"/>
  <c r="M228" i="14"/>
  <c r="M232" i="14"/>
  <c r="Y232" i="14" s="1"/>
  <c r="M236" i="14"/>
  <c r="M15" i="14"/>
  <c r="M33" i="14"/>
  <c r="M49" i="14"/>
  <c r="M65" i="14"/>
  <c r="M81" i="14"/>
  <c r="M97" i="14"/>
  <c r="M113" i="14"/>
  <c r="M128" i="14"/>
  <c r="M136" i="14"/>
  <c r="M144" i="14"/>
  <c r="M152" i="14"/>
  <c r="Y152" i="14" s="1"/>
  <c r="M160" i="14"/>
  <c r="M168" i="14"/>
  <c r="Y168" i="14" s="1"/>
  <c r="M176" i="14"/>
  <c r="M184" i="14"/>
  <c r="Y184" i="14" s="1"/>
  <c r="M192" i="14"/>
  <c r="Y192" i="14" s="1"/>
  <c r="M200" i="14"/>
  <c r="M203" i="14"/>
  <c r="M211" i="14"/>
  <c r="Y211" i="14" s="1"/>
  <c r="M219" i="14"/>
  <c r="M227" i="14"/>
  <c r="M25" i="14"/>
  <c r="M41" i="14"/>
  <c r="M57" i="14"/>
  <c r="M73" i="14"/>
  <c r="M89" i="14"/>
  <c r="M105" i="14"/>
  <c r="M121" i="14"/>
  <c r="M132" i="14"/>
  <c r="M148" i="14"/>
  <c r="M164" i="14"/>
  <c r="Y164" i="14" s="1"/>
  <c r="M180" i="14"/>
  <c r="Y180" i="14" s="1"/>
  <c r="M196" i="14"/>
  <c r="M221" i="14"/>
  <c r="M21" i="14"/>
  <c r="M37" i="14"/>
  <c r="M53" i="14"/>
  <c r="M69" i="14"/>
  <c r="M85" i="14"/>
  <c r="M101" i="14"/>
  <c r="M117" i="14"/>
  <c r="M129" i="14"/>
  <c r="M137" i="14"/>
  <c r="M145" i="14"/>
  <c r="Y145" i="14" s="1"/>
  <c r="M153" i="14"/>
  <c r="Y153" i="14" s="1"/>
  <c r="M161" i="14"/>
  <c r="Y161" i="14" s="1"/>
  <c r="M169" i="14"/>
  <c r="Y169" i="14" s="1"/>
  <c r="M177" i="14"/>
  <c r="M185" i="14"/>
  <c r="Y185" i="14" s="1"/>
  <c r="M193" i="14"/>
  <c r="M201" i="14"/>
  <c r="Y201" i="14" s="1"/>
  <c r="M206" i="14"/>
  <c r="Y206" i="14" s="1"/>
  <c r="M214" i="14"/>
  <c r="Y214" i="14" s="1"/>
  <c r="M222" i="14"/>
  <c r="M230" i="14"/>
  <c r="Y230" i="14" s="1"/>
  <c r="M234" i="14"/>
  <c r="Y234" i="14" s="1"/>
  <c r="M140" i="14"/>
  <c r="M156" i="14"/>
  <c r="M172" i="14"/>
  <c r="Y172" i="14" s="1"/>
  <c r="M188" i="14"/>
  <c r="Y188" i="14" s="1"/>
  <c r="M205" i="14"/>
  <c r="Y205" i="14" s="1"/>
  <c r="M213" i="14"/>
  <c r="M229" i="14"/>
  <c r="Y229" i="14" s="1"/>
  <c r="Y165" i="14"/>
  <c r="Y196" i="14"/>
  <c r="Y163" i="14"/>
  <c r="Y194" i="14"/>
  <c r="Y199" i="14"/>
  <c r="Y227" i="14"/>
  <c r="Y157" i="14"/>
  <c r="Y221" i="14"/>
  <c r="Y219" i="14"/>
  <c r="Y186" i="14"/>
  <c r="Y217" i="14"/>
  <c r="Y191" i="14"/>
  <c r="Y142" i="14"/>
  <c r="Y190" i="14"/>
  <c r="Y236" i="14"/>
  <c r="Y213" i="14"/>
  <c r="Y147" i="14"/>
  <c r="Y209" i="14"/>
  <c r="Y176" i="14"/>
  <c r="Y183" i="14"/>
  <c r="Y231" i="14"/>
  <c r="Y203" i="14"/>
  <c r="Y170" i="14"/>
  <c r="Y175" i="14"/>
  <c r="Y166" i="14"/>
  <c r="Y223" i="14"/>
  <c r="Y197" i="14"/>
  <c r="Y195" i="14"/>
  <c r="Y193" i="14"/>
  <c r="Y160" i="14"/>
  <c r="Y167" i="14"/>
  <c r="Y158" i="14"/>
  <c r="Y233" i="14"/>
  <c r="Y224" i="14"/>
  <c r="Y237" i="14"/>
  <c r="Y228" i="14"/>
  <c r="Y148" i="14"/>
  <c r="Y212" i="14"/>
  <c r="Y179" i="14"/>
  <c r="Y210" i="14"/>
  <c r="Y177" i="14"/>
  <c r="Y144" i="14"/>
  <c r="Y151" i="14"/>
  <c r="Y174" i="14"/>
  <c r="Y198" i="14"/>
  <c r="Y182" i="14"/>
  <c r="Y220" i="14"/>
  <c r="Y226" i="14"/>
  <c r="Y189" i="14"/>
  <c r="Y156" i="14"/>
  <c r="Y159" i="14"/>
  <c r="Y200" i="14"/>
  <c r="Y207" i="14"/>
  <c r="Y150" i="14"/>
  <c r="Y222" i="14"/>
  <c r="Y143" i="14"/>
  <c r="Y154" i="14"/>
  <c r="Y202" i="14"/>
  <c r="Y216" i="14"/>
  <c r="R132" i="14" l="1"/>
  <c r="X132" i="14" l="1"/>
  <c r="Y132" i="14"/>
  <c r="Z132" i="14"/>
  <c r="T132" i="14"/>
  <c r="V132" i="14"/>
  <c r="W132" i="14"/>
  <c r="U132" i="14"/>
  <c r="R33" i="14"/>
  <c r="R49" i="14"/>
  <c r="R12" i="14"/>
  <c r="R66" i="14"/>
  <c r="R79" i="14"/>
  <c r="R36" i="14"/>
  <c r="R15" i="14"/>
  <c r="R57" i="14"/>
  <c r="R89" i="14"/>
  <c r="R129" i="14"/>
  <c r="R16" i="14"/>
  <c r="R97" i="14"/>
  <c r="R112" i="14"/>
  <c r="R22" i="14"/>
  <c r="R78" i="14"/>
  <c r="R86" i="14"/>
  <c r="R48" i="14"/>
  <c r="R71" i="14"/>
  <c r="R92" i="14"/>
  <c r="R23" i="14"/>
  <c r="R130" i="14"/>
  <c r="R107" i="14"/>
  <c r="R131" i="14"/>
  <c r="R75" i="14"/>
  <c r="R25" i="14"/>
  <c r="R99" i="14"/>
  <c r="R10" i="14"/>
  <c r="R38" i="14"/>
  <c r="R56" i="14"/>
  <c r="R122" i="14"/>
  <c r="R46" i="14"/>
  <c r="R80" i="14"/>
  <c r="R28" i="14"/>
  <c r="R42" i="14"/>
  <c r="R81" i="14"/>
  <c r="R31" i="14"/>
  <c r="R40" i="14"/>
  <c r="R139" i="14"/>
  <c r="R123" i="14"/>
  <c r="R85" i="14"/>
  <c r="R61" i="14"/>
  <c r="R137" i="14"/>
  <c r="R55" i="14"/>
  <c r="R45" i="14"/>
  <c r="R121" i="14"/>
  <c r="R124" i="14"/>
  <c r="R113" i="14"/>
  <c r="R17" i="14"/>
  <c r="R82" i="14"/>
  <c r="R136" i="14"/>
  <c r="R65" i="14"/>
  <c r="R135" i="14"/>
  <c r="R90" i="14"/>
  <c r="R126" i="14"/>
  <c r="R52" i="14"/>
  <c r="R119" i="14"/>
  <c r="R35" i="14"/>
  <c r="R96" i="14"/>
  <c r="R7" i="14"/>
  <c r="R6" i="14"/>
  <c r="R8" i="14"/>
  <c r="R9" i="14"/>
  <c r="R110" i="14"/>
  <c r="R69" i="14"/>
  <c r="R39" i="14"/>
  <c r="R59" i="14"/>
  <c r="R50" i="14"/>
  <c r="R20" i="14"/>
  <c r="R32" i="14"/>
  <c r="R111" i="14"/>
  <c r="R29" i="14"/>
  <c r="R101" i="14"/>
  <c r="R115" i="14"/>
  <c r="R125" i="14"/>
  <c r="R64" i="14"/>
  <c r="R76" i="14"/>
  <c r="R93" i="14"/>
  <c r="R116" i="14"/>
  <c r="R54" i="14"/>
  <c r="R41" i="14"/>
  <c r="R87" i="14"/>
  <c r="R62" i="14"/>
  <c r="R133" i="14"/>
  <c r="R13" i="14"/>
  <c r="R34" i="14"/>
  <c r="R100" i="14"/>
  <c r="R140" i="14"/>
  <c r="R14" i="14"/>
  <c r="S14" i="14" s="1"/>
  <c r="R109" i="14"/>
  <c r="R43" i="14"/>
  <c r="R98" i="14"/>
  <c r="R37" i="14"/>
  <c r="R26" i="14"/>
  <c r="R27" i="14"/>
  <c r="R51" i="14"/>
  <c r="R120" i="14"/>
  <c r="R53" i="14"/>
  <c r="R141" i="14"/>
  <c r="R94" i="14"/>
  <c r="R106" i="14"/>
  <c r="R91" i="14"/>
  <c r="R73" i="14"/>
  <c r="R21" i="14"/>
  <c r="R118" i="14"/>
  <c r="R114" i="14"/>
  <c r="R105" i="14"/>
  <c r="R67" i="14"/>
  <c r="R88" i="14"/>
  <c r="R77" i="14"/>
  <c r="R19" i="14"/>
  <c r="R47" i="14"/>
  <c r="R58" i="14"/>
  <c r="R117" i="14"/>
  <c r="R102" i="14"/>
  <c r="R95" i="14"/>
  <c r="R60" i="14"/>
  <c r="R138" i="14"/>
  <c r="R128" i="14"/>
  <c r="R24" i="14"/>
  <c r="R103" i="14"/>
  <c r="R30" i="14"/>
  <c r="R108" i="14"/>
  <c r="R74" i="14"/>
  <c r="R63" i="14"/>
  <c r="R70" i="14"/>
  <c r="R127" i="14"/>
  <c r="R44" i="14"/>
  <c r="R11" i="14"/>
  <c r="R134" i="14"/>
  <c r="R72" i="14"/>
  <c r="R18" i="14"/>
  <c r="R104" i="14"/>
  <c r="R84" i="14"/>
  <c r="R83" i="14"/>
  <c r="R68" i="14"/>
  <c r="X108" i="14" l="1"/>
  <c r="Y108" i="14"/>
  <c r="Z108" i="14"/>
  <c r="T108" i="14"/>
  <c r="V108" i="14"/>
  <c r="W108" i="14"/>
  <c r="U108" i="14"/>
  <c r="Z59" i="14"/>
  <c r="T59" i="14"/>
  <c r="U59" i="14"/>
  <c r="V59" i="14"/>
  <c r="W59" i="14"/>
  <c r="X59" i="14"/>
  <c r="Y59" i="14"/>
  <c r="U30" i="14"/>
  <c r="V30" i="14"/>
  <c r="W30" i="14"/>
  <c r="X30" i="14"/>
  <c r="Y30" i="14"/>
  <c r="Z30" i="14"/>
  <c r="T30" i="14"/>
  <c r="V114" i="14"/>
  <c r="W114" i="14"/>
  <c r="X114" i="14"/>
  <c r="Y114" i="14"/>
  <c r="Z114" i="14"/>
  <c r="T114" i="14"/>
  <c r="U114" i="14"/>
  <c r="W115" i="14"/>
  <c r="X115" i="14"/>
  <c r="Y115" i="14"/>
  <c r="Z115" i="14"/>
  <c r="U115" i="14"/>
  <c r="V115" i="14"/>
  <c r="T115" i="14"/>
  <c r="Z82" i="14"/>
  <c r="T82" i="14"/>
  <c r="V82" i="14"/>
  <c r="W82" i="14"/>
  <c r="U82" i="14"/>
  <c r="X82" i="14"/>
  <c r="Y82" i="14"/>
  <c r="T28" i="14"/>
  <c r="U28" i="14"/>
  <c r="V28" i="14"/>
  <c r="W28" i="14"/>
  <c r="X28" i="14"/>
  <c r="Y28" i="14"/>
  <c r="Z28" i="14"/>
  <c r="X33" i="14"/>
  <c r="Y33" i="14"/>
  <c r="Z33" i="14"/>
  <c r="T33" i="14"/>
  <c r="U33" i="14"/>
  <c r="V33" i="14"/>
  <c r="W33" i="14"/>
  <c r="Z118" i="14"/>
  <c r="T118" i="14"/>
  <c r="U118" i="14"/>
  <c r="V118" i="14"/>
  <c r="X118" i="14"/>
  <c r="Y118" i="14"/>
  <c r="W118" i="14"/>
  <c r="U14" i="14"/>
  <c r="V14" i="14"/>
  <c r="W14" i="14"/>
  <c r="X14" i="14"/>
  <c r="Y14" i="14"/>
  <c r="Z14" i="14"/>
  <c r="T14" i="14"/>
  <c r="Y101" i="14"/>
  <c r="Z101" i="14"/>
  <c r="T101" i="14"/>
  <c r="U101" i="14"/>
  <c r="V101" i="14"/>
  <c r="W101" i="14"/>
  <c r="X101" i="14"/>
  <c r="T69" i="14"/>
  <c r="U69" i="14"/>
  <c r="V69" i="14"/>
  <c r="W69" i="14"/>
  <c r="X69" i="14"/>
  <c r="Y69" i="14"/>
  <c r="Z69" i="14"/>
  <c r="X17" i="14"/>
  <c r="Y17" i="14"/>
  <c r="Z17" i="14"/>
  <c r="T17" i="14"/>
  <c r="U17" i="14"/>
  <c r="V17" i="14"/>
  <c r="W17" i="14"/>
  <c r="U85" i="14"/>
  <c r="V85" i="14"/>
  <c r="W85" i="14"/>
  <c r="Y85" i="14"/>
  <c r="Z85" i="14"/>
  <c r="T85" i="14"/>
  <c r="X85" i="14"/>
  <c r="W80" i="14"/>
  <c r="X80" i="14"/>
  <c r="Y80" i="14"/>
  <c r="Z80" i="14"/>
  <c r="T80" i="14"/>
  <c r="U80" i="14"/>
  <c r="V80" i="14"/>
  <c r="Z75" i="14"/>
  <c r="T75" i="14"/>
  <c r="U75" i="14"/>
  <c r="V75" i="14"/>
  <c r="W75" i="14"/>
  <c r="X75" i="14"/>
  <c r="Y75" i="14"/>
  <c r="V86" i="14"/>
  <c r="W86" i="14"/>
  <c r="X86" i="14"/>
  <c r="Z86" i="14"/>
  <c r="Y86" i="14"/>
  <c r="T86" i="14"/>
  <c r="U86" i="14"/>
  <c r="X57" i="14"/>
  <c r="Y57" i="14"/>
  <c r="Z57" i="14"/>
  <c r="T57" i="14"/>
  <c r="U57" i="14"/>
  <c r="V57" i="14"/>
  <c r="W57" i="14"/>
  <c r="T68" i="14"/>
  <c r="U68" i="14"/>
  <c r="V68" i="14"/>
  <c r="W68" i="14"/>
  <c r="X68" i="14"/>
  <c r="Y68" i="14"/>
  <c r="Z68" i="14"/>
  <c r="T44" i="14"/>
  <c r="U44" i="14"/>
  <c r="V44" i="14"/>
  <c r="W44" i="14"/>
  <c r="X44" i="14"/>
  <c r="Y44" i="14"/>
  <c r="Z44" i="14"/>
  <c r="W24" i="14"/>
  <c r="X24" i="14"/>
  <c r="Y24" i="14"/>
  <c r="Z24" i="14"/>
  <c r="T24" i="14"/>
  <c r="U24" i="14"/>
  <c r="V24" i="14"/>
  <c r="V47" i="14"/>
  <c r="W47" i="14"/>
  <c r="X47" i="14"/>
  <c r="Y47" i="14"/>
  <c r="Z47" i="14"/>
  <c r="T47" i="14"/>
  <c r="U47" i="14"/>
  <c r="T21" i="14"/>
  <c r="U21" i="14"/>
  <c r="V21" i="14"/>
  <c r="W21" i="14"/>
  <c r="X21" i="14"/>
  <c r="Y21" i="14"/>
  <c r="Z21" i="14"/>
  <c r="Z51" i="14"/>
  <c r="T51" i="14"/>
  <c r="U51" i="14"/>
  <c r="V51" i="14"/>
  <c r="W51" i="14"/>
  <c r="X51" i="14"/>
  <c r="Y51" i="14"/>
  <c r="X140" i="14"/>
  <c r="Y140" i="14"/>
  <c r="Z140" i="14"/>
  <c r="T140" i="14"/>
  <c r="V140" i="14"/>
  <c r="W140" i="14"/>
  <c r="U140" i="14"/>
  <c r="U54" i="14"/>
  <c r="V54" i="14"/>
  <c r="W54" i="14"/>
  <c r="X54" i="14"/>
  <c r="Y54" i="14"/>
  <c r="Z54" i="14"/>
  <c r="T54" i="14"/>
  <c r="T29" i="14"/>
  <c r="U29" i="14"/>
  <c r="V29" i="14"/>
  <c r="W29" i="14"/>
  <c r="X29" i="14"/>
  <c r="Y29" i="14"/>
  <c r="Z29" i="14"/>
  <c r="Z110" i="14"/>
  <c r="T110" i="14"/>
  <c r="U110" i="14"/>
  <c r="V110" i="14"/>
  <c r="X110" i="14"/>
  <c r="Y110" i="14"/>
  <c r="W110" i="14"/>
  <c r="T52" i="14"/>
  <c r="U52" i="14"/>
  <c r="V52" i="14"/>
  <c r="W52" i="14"/>
  <c r="X52" i="14"/>
  <c r="Y52" i="14"/>
  <c r="Z52" i="14"/>
  <c r="U113" i="14"/>
  <c r="V113" i="14"/>
  <c r="W113" i="14"/>
  <c r="X113" i="14"/>
  <c r="Y113" i="14"/>
  <c r="T113" i="14"/>
  <c r="Z113" i="14"/>
  <c r="W123" i="14"/>
  <c r="X123" i="14"/>
  <c r="Y123" i="14"/>
  <c r="Z123" i="14"/>
  <c r="U123" i="14"/>
  <c r="V123" i="14"/>
  <c r="T123" i="14"/>
  <c r="U46" i="14"/>
  <c r="V46" i="14"/>
  <c r="W46" i="14"/>
  <c r="X46" i="14"/>
  <c r="Y46" i="14"/>
  <c r="Z46" i="14"/>
  <c r="T46" i="14"/>
  <c r="W131" i="14"/>
  <c r="X131" i="14"/>
  <c r="Y131" i="14"/>
  <c r="Z131" i="14"/>
  <c r="U131" i="14"/>
  <c r="V131" i="14"/>
  <c r="T131" i="14"/>
  <c r="U78" i="14"/>
  <c r="V78" i="14"/>
  <c r="W78" i="14"/>
  <c r="X78" i="14"/>
  <c r="Y78" i="14"/>
  <c r="Z78" i="14"/>
  <c r="T78" i="14"/>
  <c r="V15" i="14"/>
  <c r="W15" i="14"/>
  <c r="X15" i="14"/>
  <c r="Y15" i="14"/>
  <c r="Z15" i="14"/>
  <c r="T15" i="14"/>
  <c r="U15" i="14"/>
  <c r="W72" i="14"/>
  <c r="X72" i="14"/>
  <c r="Y72" i="14"/>
  <c r="Z72" i="14"/>
  <c r="T72" i="14"/>
  <c r="U72" i="14"/>
  <c r="V72" i="14"/>
  <c r="Y141" i="14"/>
  <c r="Z141" i="14"/>
  <c r="T141" i="14"/>
  <c r="U141" i="14"/>
  <c r="W141" i="14"/>
  <c r="X141" i="14"/>
  <c r="V141" i="14"/>
  <c r="Y109" i="14"/>
  <c r="Z109" i="14"/>
  <c r="T109" i="14"/>
  <c r="U109" i="14"/>
  <c r="W109" i="14"/>
  <c r="X109" i="14"/>
  <c r="V109" i="14"/>
  <c r="X25" i="14"/>
  <c r="Y25" i="14"/>
  <c r="Z25" i="14"/>
  <c r="T25" i="14"/>
  <c r="U25" i="14"/>
  <c r="V25" i="14"/>
  <c r="W25" i="14"/>
  <c r="Z11" i="14"/>
  <c r="T11" i="14"/>
  <c r="U11" i="14"/>
  <c r="V11" i="14"/>
  <c r="W11" i="14"/>
  <c r="X11" i="14"/>
  <c r="Y11" i="14"/>
  <c r="X41" i="14"/>
  <c r="Y41" i="14"/>
  <c r="Z41" i="14"/>
  <c r="T41" i="14"/>
  <c r="U41" i="14"/>
  <c r="V41" i="14"/>
  <c r="W41" i="14"/>
  <c r="T83" i="14"/>
  <c r="U83" i="14"/>
  <c r="W83" i="14"/>
  <c r="X83" i="14"/>
  <c r="Y83" i="14"/>
  <c r="Z83" i="14"/>
  <c r="V83" i="14"/>
  <c r="Z19" i="14"/>
  <c r="T19" i="14"/>
  <c r="U19" i="14"/>
  <c r="V19" i="14"/>
  <c r="W19" i="14"/>
  <c r="X19" i="14"/>
  <c r="Y19" i="14"/>
  <c r="Z27" i="14"/>
  <c r="T27" i="14"/>
  <c r="U27" i="14"/>
  <c r="V27" i="14"/>
  <c r="W27" i="14"/>
  <c r="X27" i="14"/>
  <c r="Y27" i="14"/>
  <c r="X116" i="14"/>
  <c r="Y116" i="14"/>
  <c r="Z116" i="14"/>
  <c r="T116" i="14"/>
  <c r="V116" i="14"/>
  <c r="W116" i="14"/>
  <c r="U116" i="14"/>
  <c r="T111" i="14"/>
  <c r="U111" i="14"/>
  <c r="V111" i="14"/>
  <c r="W111" i="14"/>
  <c r="Y111" i="14"/>
  <c r="Z111" i="14"/>
  <c r="X111" i="14"/>
  <c r="X9" i="14"/>
  <c r="Y9" i="14"/>
  <c r="Z9" i="14"/>
  <c r="T9" i="14"/>
  <c r="U9" i="14"/>
  <c r="V9" i="14"/>
  <c r="W9" i="14"/>
  <c r="Z126" i="14"/>
  <c r="T126" i="14"/>
  <c r="U126" i="14"/>
  <c r="V126" i="14"/>
  <c r="X126" i="14"/>
  <c r="Y126" i="14"/>
  <c r="W126" i="14"/>
  <c r="X124" i="14"/>
  <c r="Y124" i="14"/>
  <c r="Z124" i="14"/>
  <c r="T124" i="14"/>
  <c r="V124" i="14"/>
  <c r="W124" i="14"/>
  <c r="U124" i="14"/>
  <c r="W139" i="14"/>
  <c r="X139" i="14"/>
  <c r="Y139" i="14"/>
  <c r="Z139" i="14"/>
  <c r="U139" i="14"/>
  <c r="V139" i="14"/>
  <c r="T139" i="14"/>
  <c r="V122" i="14"/>
  <c r="W122" i="14"/>
  <c r="X122" i="14"/>
  <c r="Y122" i="14"/>
  <c r="Z122" i="14"/>
  <c r="T122" i="14"/>
  <c r="U122" i="14"/>
  <c r="W107" i="14"/>
  <c r="X107" i="14"/>
  <c r="Y107" i="14"/>
  <c r="Z107" i="14"/>
  <c r="U107" i="14"/>
  <c r="V107" i="14"/>
  <c r="T107" i="14"/>
  <c r="U22" i="14"/>
  <c r="V22" i="14"/>
  <c r="W22" i="14"/>
  <c r="X22" i="14"/>
  <c r="Y22" i="14"/>
  <c r="Z22" i="14"/>
  <c r="T22" i="14"/>
  <c r="T36" i="14"/>
  <c r="U36" i="14"/>
  <c r="V36" i="14"/>
  <c r="W36" i="14"/>
  <c r="X36" i="14"/>
  <c r="Y36" i="14"/>
  <c r="Z36" i="14"/>
  <c r="U62" i="14"/>
  <c r="V62" i="14"/>
  <c r="W62" i="14"/>
  <c r="X62" i="14"/>
  <c r="Y62" i="14"/>
  <c r="Z62" i="14"/>
  <c r="T62" i="14"/>
  <c r="W87" i="14"/>
  <c r="X87" i="14"/>
  <c r="Y87" i="14"/>
  <c r="T87" i="14"/>
  <c r="U87" i="14"/>
  <c r="V87" i="14"/>
  <c r="Z87" i="14"/>
  <c r="W48" i="14"/>
  <c r="X48" i="14"/>
  <c r="Y48" i="14"/>
  <c r="Z48" i="14"/>
  <c r="T48" i="14"/>
  <c r="U48" i="14"/>
  <c r="V48" i="14"/>
  <c r="Y58" i="14"/>
  <c r="Z58" i="14"/>
  <c r="T58" i="14"/>
  <c r="U58" i="14"/>
  <c r="V58" i="14"/>
  <c r="W58" i="14"/>
  <c r="X58" i="14"/>
  <c r="T119" i="14"/>
  <c r="U119" i="14"/>
  <c r="V119" i="14"/>
  <c r="W119" i="14"/>
  <c r="Y119" i="14"/>
  <c r="Z119" i="14"/>
  <c r="X119" i="14"/>
  <c r="T127" i="14"/>
  <c r="U127" i="14"/>
  <c r="V127" i="14"/>
  <c r="W127" i="14"/>
  <c r="Y127" i="14"/>
  <c r="Z127" i="14"/>
  <c r="X127" i="14"/>
  <c r="T128" i="14"/>
  <c r="U128" i="14"/>
  <c r="V128" i="14"/>
  <c r="W128" i="14"/>
  <c r="X128" i="14"/>
  <c r="Z128" i="14"/>
  <c r="Y128" i="14"/>
  <c r="X73" i="14"/>
  <c r="Y73" i="14"/>
  <c r="Z73" i="14"/>
  <c r="T73" i="14"/>
  <c r="U73" i="14"/>
  <c r="V73" i="14"/>
  <c r="W73" i="14"/>
  <c r="U100" i="14"/>
  <c r="Y100" i="14"/>
  <c r="W100" i="14"/>
  <c r="X100" i="14"/>
  <c r="Z100" i="14"/>
  <c r="T100" i="14"/>
  <c r="V100" i="14"/>
  <c r="T84" i="14"/>
  <c r="U84" i="14"/>
  <c r="V84" i="14"/>
  <c r="X84" i="14"/>
  <c r="Y84" i="14"/>
  <c r="W84" i="14"/>
  <c r="Z84" i="14"/>
  <c r="U70" i="14"/>
  <c r="V70" i="14"/>
  <c r="W70" i="14"/>
  <c r="X70" i="14"/>
  <c r="Y70" i="14"/>
  <c r="Z70" i="14"/>
  <c r="T70" i="14"/>
  <c r="V138" i="14"/>
  <c r="W138" i="14"/>
  <c r="X138" i="14"/>
  <c r="Y138" i="14"/>
  <c r="Z138" i="14"/>
  <c r="T138" i="14"/>
  <c r="U138" i="14"/>
  <c r="T77" i="14"/>
  <c r="U77" i="14"/>
  <c r="V77" i="14"/>
  <c r="W77" i="14"/>
  <c r="X77" i="14"/>
  <c r="Y77" i="14"/>
  <c r="Z77" i="14"/>
  <c r="T91" i="14"/>
  <c r="U91" i="14"/>
  <c r="W91" i="14"/>
  <c r="X91" i="14"/>
  <c r="V91" i="14"/>
  <c r="Y91" i="14"/>
  <c r="Z91" i="14"/>
  <c r="Y26" i="14"/>
  <c r="Z26" i="14"/>
  <c r="T26" i="14"/>
  <c r="U26" i="14"/>
  <c r="V26" i="14"/>
  <c r="W26" i="14"/>
  <c r="X26" i="14"/>
  <c r="Y34" i="14"/>
  <c r="Z34" i="14"/>
  <c r="T34" i="14"/>
  <c r="U34" i="14"/>
  <c r="V34" i="14"/>
  <c r="W34" i="14"/>
  <c r="X34" i="14"/>
  <c r="U93" i="14"/>
  <c r="V93" i="14"/>
  <c r="W93" i="14"/>
  <c r="Y93" i="14"/>
  <c r="Z93" i="14"/>
  <c r="T93" i="14"/>
  <c r="X93" i="14"/>
  <c r="W32" i="14"/>
  <c r="X32" i="14"/>
  <c r="Y32" i="14"/>
  <c r="Z32" i="14"/>
  <c r="T32" i="14"/>
  <c r="U32" i="14"/>
  <c r="V32" i="14"/>
  <c r="W8" i="14"/>
  <c r="X8" i="14"/>
  <c r="Y8" i="14"/>
  <c r="Z8" i="14"/>
  <c r="T8" i="14"/>
  <c r="U8" i="14"/>
  <c r="V8" i="14"/>
  <c r="Z90" i="14"/>
  <c r="T90" i="14"/>
  <c r="V90" i="14"/>
  <c r="W90" i="14"/>
  <c r="U90" i="14"/>
  <c r="X90" i="14"/>
  <c r="Y90" i="14"/>
  <c r="U121" i="14"/>
  <c r="V121" i="14"/>
  <c r="W121" i="14"/>
  <c r="X121" i="14"/>
  <c r="Y121" i="14"/>
  <c r="T121" i="14"/>
  <c r="Z121" i="14"/>
  <c r="W40" i="14"/>
  <c r="X40" i="14"/>
  <c r="Y40" i="14"/>
  <c r="Z40" i="14"/>
  <c r="T40" i="14"/>
  <c r="U40" i="14"/>
  <c r="V40" i="14"/>
  <c r="W56" i="14"/>
  <c r="X56" i="14"/>
  <c r="Y56" i="14"/>
  <c r="Z56" i="14"/>
  <c r="T56" i="14"/>
  <c r="U56" i="14"/>
  <c r="V56" i="14"/>
  <c r="V130" i="14"/>
  <c r="W130" i="14"/>
  <c r="X130" i="14"/>
  <c r="Y130" i="14"/>
  <c r="Z130" i="14"/>
  <c r="T130" i="14"/>
  <c r="U130" i="14"/>
  <c r="T112" i="14"/>
  <c r="U112" i="14"/>
  <c r="V112" i="14"/>
  <c r="W112" i="14"/>
  <c r="X112" i="14"/>
  <c r="Z112" i="14"/>
  <c r="Y112" i="14"/>
  <c r="V79" i="14"/>
  <c r="W79" i="14"/>
  <c r="X79" i="14"/>
  <c r="Y79" i="14"/>
  <c r="Z79" i="14"/>
  <c r="T79" i="14"/>
  <c r="U79" i="14"/>
  <c r="Z43" i="14"/>
  <c r="T43" i="14"/>
  <c r="U43" i="14"/>
  <c r="V43" i="14"/>
  <c r="W43" i="14"/>
  <c r="X43" i="14"/>
  <c r="Y43" i="14"/>
  <c r="Y117" i="14"/>
  <c r="Z117" i="14"/>
  <c r="T117" i="14"/>
  <c r="U117" i="14"/>
  <c r="W117" i="14"/>
  <c r="X117" i="14"/>
  <c r="V117" i="14"/>
  <c r="Z35" i="14"/>
  <c r="T35" i="14"/>
  <c r="U35" i="14"/>
  <c r="V35" i="14"/>
  <c r="W35" i="14"/>
  <c r="X35" i="14"/>
  <c r="Y35" i="14"/>
  <c r="X88" i="14"/>
  <c r="Y88" i="14"/>
  <c r="Z88" i="14"/>
  <c r="T88" i="14"/>
  <c r="U88" i="14"/>
  <c r="V88" i="14"/>
  <c r="W88" i="14"/>
  <c r="Z102" i="14"/>
  <c r="T102" i="14"/>
  <c r="U102" i="14"/>
  <c r="V102" i="14"/>
  <c r="X102" i="14"/>
  <c r="Y102" i="14"/>
  <c r="W102" i="14"/>
  <c r="Y125" i="14"/>
  <c r="Z125" i="14"/>
  <c r="T125" i="14"/>
  <c r="U125" i="14"/>
  <c r="W125" i="14"/>
  <c r="X125" i="14"/>
  <c r="V125" i="14"/>
  <c r="Z134" i="14"/>
  <c r="T134" i="14"/>
  <c r="U134" i="14"/>
  <c r="V134" i="14"/>
  <c r="X134" i="14"/>
  <c r="Y134" i="14"/>
  <c r="W134" i="14"/>
  <c r="T53" i="14"/>
  <c r="U53" i="14"/>
  <c r="V53" i="14"/>
  <c r="W53" i="14"/>
  <c r="X53" i="14"/>
  <c r="Y53" i="14"/>
  <c r="Z53" i="14"/>
  <c r="V39" i="14"/>
  <c r="W39" i="14"/>
  <c r="X39" i="14"/>
  <c r="Y39" i="14"/>
  <c r="Z39" i="14"/>
  <c r="T39" i="14"/>
  <c r="U39" i="14"/>
  <c r="T61" i="14"/>
  <c r="U61" i="14"/>
  <c r="V61" i="14"/>
  <c r="W61" i="14"/>
  <c r="X61" i="14"/>
  <c r="Y61" i="14"/>
  <c r="Z61" i="14"/>
  <c r="Y89" i="14"/>
  <c r="Z89" i="14"/>
  <c r="U89" i="14"/>
  <c r="V89" i="14"/>
  <c r="X89" i="14"/>
  <c r="T89" i="14"/>
  <c r="W89" i="14"/>
  <c r="T103" i="14"/>
  <c r="U103" i="14"/>
  <c r="V103" i="14"/>
  <c r="W103" i="14"/>
  <c r="Y103" i="14"/>
  <c r="Z103" i="14"/>
  <c r="X103" i="14"/>
  <c r="T120" i="14"/>
  <c r="U120" i="14"/>
  <c r="V120" i="14"/>
  <c r="W120" i="14"/>
  <c r="X120" i="14"/>
  <c r="Z120" i="14"/>
  <c r="Y120" i="14"/>
  <c r="T104" i="14"/>
  <c r="U104" i="14"/>
  <c r="V104" i="14"/>
  <c r="W104" i="14"/>
  <c r="X104" i="14"/>
  <c r="Z104" i="14"/>
  <c r="Y104" i="14"/>
  <c r="V63" i="14"/>
  <c r="W63" i="14"/>
  <c r="X63" i="14"/>
  <c r="Y63" i="14"/>
  <c r="Z63" i="14"/>
  <c r="T63" i="14"/>
  <c r="U63" i="14"/>
  <c r="T60" i="14"/>
  <c r="U60" i="14"/>
  <c r="V60" i="14"/>
  <c r="W60" i="14"/>
  <c r="X60" i="14"/>
  <c r="Y60" i="14"/>
  <c r="Z60" i="14"/>
  <c r="V106" i="14"/>
  <c r="W106" i="14"/>
  <c r="X106" i="14"/>
  <c r="Y106" i="14"/>
  <c r="Z106" i="14"/>
  <c r="T106" i="14"/>
  <c r="U106" i="14"/>
  <c r="T37" i="14"/>
  <c r="U37" i="14"/>
  <c r="V37" i="14"/>
  <c r="W37" i="14"/>
  <c r="X37" i="14"/>
  <c r="Y37" i="14"/>
  <c r="Z37" i="14"/>
  <c r="T13" i="14"/>
  <c r="U13" i="14"/>
  <c r="V13" i="14"/>
  <c r="W13" i="14"/>
  <c r="X13" i="14"/>
  <c r="Y13" i="14"/>
  <c r="Z13" i="14"/>
  <c r="T76" i="14"/>
  <c r="U76" i="14"/>
  <c r="V76" i="14"/>
  <c r="W76" i="14"/>
  <c r="X76" i="14"/>
  <c r="Y76" i="14"/>
  <c r="Z76" i="14"/>
  <c r="T20" i="14"/>
  <c r="U20" i="14"/>
  <c r="V20" i="14"/>
  <c r="W20" i="14"/>
  <c r="X20" i="14"/>
  <c r="Y20" i="14"/>
  <c r="Z20" i="14"/>
  <c r="U6" i="14"/>
  <c r="V6" i="14"/>
  <c r="W6" i="14"/>
  <c r="X6" i="14"/>
  <c r="Y6" i="14"/>
  <c r="Z6" i="14"/>
  <c r="T6" i="14"/>
  <c r="T135" i="14"/>
  <c r="U135" i="14"/>
  <c r="V135" i="14"/>
  <c r="W135" i="14"/>
  <c r="Y135" i="14"/>
  <c r="Z135" i="14"/>
  <c r="X135" i="14"/>
  <c r="T45" i="14"/>
  <c r="U45" i="14"/>
  <c r="V45" i="14"/>
  <c r="W45" i="14"/>
  <c r="X45" i="14"/>
  <c r="Y45" i="14"/>
  <c r="Z45" i="14"/>
  <c r="V31" i="14"/>
  <c r="W31" i="14"/>
  <c r="X31" i="14"/>
  <c r="Y31" i="14"/>
  <c r="Z31" i="14"/>
  <c r="T31" i="14"/>
  <c r="U31" i="14"/>
  <c r="U38" i="14"/>
  <c r="V38" i="14"/>
  <c r="W38" i="14"/>
  <c r="X38" i="14"/>
  <c r="Y38" i="14"/>
  <c r="Z38" i="14"/>
  <c r="T38" i="14"/>
  <c r="V23" i="14"/>
  <c r="W23" i="14"/>
  <c r="X23" i="14"/>
  <c r="Y23" i="14"/>
  <c r="Z23" i="14"/>
  <c r="T23" i="14"/>
  <c r="U23" i="14"/>
  <c r="Y97" i="14"/>
  <c r="Z97" i="14"/>
  <c r="U97" i="14"/>
  <c r="V97" i="14"/>
  <c r="T97" i="14"/>
  <c r="W97" i="14"/>
  <c r="X97" i="14"/>
  <c r="Y66" i="14"/>
  <c r="Z66" i="14"/>
  <c r="T66" i="14"/>
  <c r="U66" i="14"/>
  <c r="V66" i="14"/>
  <c r="W66" i="14"/>
  <c r="X66" i="14"/>
  <c r="Y18" i="14"/>
  <c r="Z18" i="14"/>
  <c r="T18" i="14"/>
  <c r="U18" i="14"/>
  <c r="V18" i="14"/>
  <c r="W18" i="14"/>
  <c r="X18" i="14"/>
  <c r="Y74" i="14"/>
  <c r="Z74" i="14"/>
  <c r="T74" i="14"/>
  <c r="U74" i="14"/>
  <c r="V74" i="14"/>
  <c r="W74" i="14"/>
  <c r="X74" i="14"/>
  <c r="W95" i="14"/>
  <c r="X95" i="14"/>
  <c r="Y95" i="14"/>
  <c r="T95" i="14"/>
  <c r="Z95" i="14"/>
  <c r="U95" i="14"/>
  <c r="V95" i="14"/>
  <c r="Z67" i="14"/>
  <c r="T67" i="14"/>
  <c r="U67" i="14"/>
  <c r="V67" i="14"/>
  <c r="W67" i="14"/>
  <c r="X67" i="14"/>
  <c r="Y67" i="14"/>
  <c r="V94" i="14"/>
  <c r="W94" i="14"/>
  <c r="X94" i="14"/>
  <c r="Z94" i="14"/>
  <c r="T94" i="14"/>
  <c r="U94" i="14"/>
  <c r="Y94" i="14"/>
  <c r="T98" i="14"/>
  <c r="V98" i="14"/>
  <c r="W98" i="14"/>
  <c r="Y98" i="14"/>
  <c r="Z98" i="14"/>
  <c r="U98" i="14"/>
  <c r="X98" i="14"/>
  <c r="Y133" i="14"/>
  <c r="Z133" i="14"/>
  <c r="T133" i="14"/>
  <c r="U133" i="14"/>
  <c r="W133" i="14"/>
  <c r="X133" i="14"/>
  <c r="V133" i="14"/>
  <c r="W64" i="14"/>
  <c r="X64" i="14"/>
  <c r="Y64" i="14"/>
  <c r="Z64" i="14"/>
  <c r="T64" i="14"/>
  <c r="U64" i="14"/>
  <c r="V64" i="14"/>
  <c r="Y50" i="14"/>
  <c r="Z50" i="14"/>
  <c r="T50" i="14"/>
  <c r="U50" i="14"/>
  <c r="V50" i="14"/>
  <c r="W50" i="14"/>
  <c r="X50" i="14"/>
  <c r="V7" i="14"/>
  <c r="W7" i="14"/>
  <c r="X7" i="14"/>
  <c r="Y7" i="14"/>
  <c r="Z7" i="14"/>
  <c r="T7" i="14"/>
  <c r="U7" i="14"/>
  <c r="X65" i="14"/>
  <c r="Y65" i="14"/>
  <c r="Z65" i="14"/>
  <c r="T65" i="14"/>
  <c r="U65" i="14"/>
  <c r="V65" i="14"/>
  <c r="W65" i="14"/>
  <c r="V55" i="14"/>
  <c r="W55" i="14"/>
  <c r="X55" i="14"/>
  <c r="Y55" i="14"/>
  <c r="Z55" i="14"/>
  <c r="T55" i="14"/>
  <c r="U55" i="14"/>
  <c r="X81" i="14"/>
  <c r="Y81" i="14"/>
  <c r="Z81" i="14"/>
  <c r="T81" i="14"/>
  <c r="U81" i="14"/>
  <c r="V81" i="14"/>
  <c r="W81" i="14"/>
  <c r="Y10" i="14"/>
  <c r="Z10" i="14"/>
  <c r="T10" i="14"/>
  <c r="U10" i="14"/>
  <c r="V10" i="14"/>
  <c r="W10" i="14"/>
  <c r="X10" i="14"/>
  <c r="T92" i="14"/>
  <c r="U92" i="14"/>
  <c r="V92" i="14"/>
  <c r="X92" i="14"/>
  <c r="Y92" i="14"/>
  <c r="Z92" i="14"/>
  <c r="W92" i="14"/>
  <c r="W16" i="14"/>
  <c r="X16" i="14"/>
  <c r="Y16" i="14"/>
  <c r="Z16" i="14"/>
  <c r="T16" i="14"/>
  <c r="U16" i="14"/>
  <c r="V16" i="14"/>
  <c r="T12" i="14"/>
  <c r="U12" i="14"/>
  <c r="V12" i="14"/>
  <c r="W12" i="14"/>
  <c r="X12" i="14"/>
  <c r="Y12" i="14"/>
  <c r="Z12" i="14"/>
  <c r="U105" i="14"/>
  <c r="V105" i="14"/>
  <c r="W105" i="14"/>
  <c r="X105" i="14"/>
  <c r="Y105" i="14"/>
  <c r="T105" i="14"/>
  <c r="Z105" i="14"/>
  <c r="X96" i="14"/>
  <c r="Y96" i="14"/>
  <c r="Z96" i="14"/>
  <c r="T96" i="14"/>
  <c r="U96" i="14"/>
  <c r="V96" i="14"/>
  <c r="W96" i="14"/>
  <c r="T136" i="14"/>
  <c r="U136" i="14"/>
  <c r="V136" i="14"/>
  <c r="W136" i="14"/>
  <c r="X136" i="14"/>
  <c r="Z136" i="14"/>
  <c r="Y136" i="14"/>
  <c r="U137" i="14"/>
  <c r="V137" i="14"/>
  <c r="W137" i="14"/>
  <c r="X137" i="14"/>
  <c r="Y137" i="14"/>
  <c r="T137" i="14"/>
  <c r="Z137" i="14"/>
  <c r="Y42" i="14"/>
  <c r="Z42" i="14"/>
  <c r="T42" i="14"/>
  <c r="U42" i="14"/>
  <c r="V42" i="14"/>
  <c r="W42" i="14"/>
  <c r="X42" i="14"/>
  <c r="T99" i="14"/>
  <c r="U99" i="14"/>
  <c r="X99" i="14"/>
  <c r="V99" i="14"/>
  <c r="W99" i="14"/>
  <c r="Y99" i="14"/>
  <c r="Z99" i="14"/>
  <c r="V71" i="14"/>
  <c r="W71" i="14"/>
  <c r="X71" i="14"/>
  <c r="Y71" i="14"/>
  <c r="Z71" i="14"/>
  <c r="T71" i="14"/>
  <c r="U71" i="14"/>
  <c r="U129" i="14"/>
  <c r="V129" i="14"/>
  <c r="W129" i="14"/>
  <c r="X129" i="14"/>
  <c r="Y129" i="14"/>
  <c r="T129" i="14"/>
  <c r="Z129" i="14"/>
  <c r="X49" i="14"/>
  <c r="Y49" i="14"/>
  <c r="Z49" i="14"/>
  <c r="T49" i="14"/>
  <c r="U49" i="14"/>
  <c r="V49" i="14"/>
  <c r="W49" i="14"/>
  <c r="S108" i="14"/>
  <c r="S117" i="14"/>
  <c r="S129" i="14"/>
  <c r="S116" i="14"/>
  <c r="S140" i="14"/>
  <c r="S89" i="14"/>
  <c r="S118" i="14"/>
  <c r="S60" i="14"/>
  <c r="S79" i="14"/>
  <c r="S135" i="14"/>
  <c r="S36" i="14"/>
  <c r="S82" i="14"/>
  <c r="S133" i="14"/>
  <c r="S42" i="14"/>
  <c r="S136" i="14"/>
  <c r="S61" i="14"/>
  <c r="S29" i="14"/>
  <c r="S113" i="14"/>
  <c r="S65" i="14"/>
  <c r="S37" i="14"/>
  <c r="S98" i="14"/>
  <c r="S107" i="14"/>
  <c r="S45" i="14"/>
  <c r="S85" i="14"/>
  <c r="S101" i="14"/>
  <c r="S6" i="14"/>
  <c r="S9" i="14"/>
  <c r="S58" i="14"/>
  <c r="S64" i="14"/>
  <c r="S110" i="14"/>
  <c r="S30" i="14"/>
  <c r="S12" i="14"/>
  <c r="S54" i="14"/>
  <c r="S109" i="14"/>
  <c r="S57" i="14"/>
  <c r="S131" i="14"/>
  <c r="S31" i="14"/>
  <c r="S71" i="14"/>
  <c r="S40" i="14"/>
  <c r="S34" i="14"/>
  <c r="S125" i="14"/>
  <c r="S132" i="14"/>
  <c r="S112" i="14"/>
  <c r="S124" i="14"/>
  <c r="S106" i="14"/>
  <c r="S46" i="14"/>
  <c r="S134" i="14"/>
  <c r="S70" i="14"/>
  <c r="S83" i="14"/>
  <c r="S84" i="14"/>
  <c r="S33" i="14"/>
  <c r="S81" i="14"/>
  <c r="S15" i="14"/>
  <c r="S75" i="14"/>
  <c r="S63" i="14"/>
  <c r="S10" i="14"/>
  <c r="S21" i="14"/>
  <c r="S78" i="14"/>
  <c r="S137" i="14"/>
  <c r="S87" i="14"/>
  <c r="S95" i="14"/>
  <c r="S13" i="14"/>
  <c r="S90" i="14"/>
  <c r="S105" i="14"/>
  <c r="S26" i="14"/>
  <c r="S127" i="14"/>
  <c r="S100" i="14"/>
  <c r="S141" i="14"/>
  <c r="S128" i="14"/>
  <c r="S28" i="14"/>
  <c r="S66" i="14"/>
  <c r="S7" i="14"/>
  <c r="S52" i="14"/>
  <c r="S8" i="14"/>
  <c r="S16" i="14"/>
  <c r="S18" i="14"/>
  <c r="S27" i="14"/>
  <c r="S99" i="14"/>
  <c r="S139" i="14"/>
  <c r="S49" i="14"/>
  <c r="S120" i="14"/>
  <c r="S73" i="14"/>
  <c r="S19" i="14"/>
  <c r="S114" i="14"/>
  <c r="S38" i="14"/>
  <c r="S41" i="14"/>
  <c r="S59" i="14"/>
  <c r="S102" i="14"/>
  <c r="S62" i="14"/>
  <c r="S20" i="14"/>
  <c r="S96" i="14"/>
  <c r="S53" i="14"/>
  <c r="S24" i="14"/>
  <c r="S97" i="14"/>
  <c r="S44" i="14"/>
  <c r="S111" i="14"/>
  <c r="S121" i="14"/>
  <c r="S23" i="14"/>
  <c r="S138" i="14"/>
  <c r="S32" i="14"/>
  <c r="S50" i="14"/>
  <c r="S130" i="14"/>
  <c r="S17" i="14"/>
  <c r="S126" i="14"/>
  <c r="S119" i="14"/>
  <c r="S91" i="14"/>
  <c r="S43" i="14"/>
  <c r="S103" i="14"/>
  <c r="S86" i="14"/>
  <c r="S68" i="14"/>
  <c r="S56" i="14"/>
  <c r="S55" i="14"/>
  <c r="S93" i="14"/>
  <c r="S94" i="14"/>
  <c r="S67" i="14"/>
  <c r="S80" i="14"/>
  <c r="S76" i="14"/>
  <c r="S22" i="14"/>
  <c r="S88" i="14"/>
  <c r="S51" i="14"/>
  <c r="S104" i="14"/>
  <c r="S77" i="14"/>
  <c r="S122" i="14"/>
  <c r="S48" i="14"/>
  <c r="S72" i="14"/>
  <c r="S123" i="14"/>
  <c r="S92" i="14"/>
  <c r="S11" i="14"/>
  <c r="S115" i="14"/>
  <c r="S35" i="14"/>
  <c r="S25" i="14"/>
  <c r="S47" i="14"/>
  <c r="S39" i="14"/>
  <c r="S69" i="14"/>
  <c r="S74" i="14"/>
  <c r="U4" i="14" l="1"/>
  <c r="B7" i="15" s="1"/>
  <c r="S4" i="14"/>
  <c r="X4" i="14"/>
  <c r="B4" i="15" s="1"/>
  <c r="T4" i="14"/>
  <c r="B8" i="15" s="1"/>
  <c r="W4" i="14"/>
  <c r="B5" i="15" s="1"/>
  <c r="Y4" i="14"/>
  <c r="Z4" i="14"/>
  <c r="B2" i="15" s="1"/>
  <c r="V4" i="14"/>
  <c r="B6" i="15" s="1"/>
  <c r="B3" i="15"/>
  <c r="B9" i="15"/>
  <c r="C9" i="15" l="1"/>
  <c r="C3" i="15"/>
  <c r="C5" i="15"/>
  <c r="C6" i="15"/>
  <c r="C7" i="15"/>
  <c r="C8" i="15"/>
  <c r="C4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<sst xmlns="http://schemas.openxmlformats.org/spreadsheetml/2006/main" count="1477" uniqueCount="572">
  <si>
    <t>1 </t>
  </si>
  <si>
    <t>SCP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</si>
  <si>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</si>
  <si>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</si>
  <si>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</si>
  <si>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</si>
  <si>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</si>
  <si>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</si>
  <si>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</si>
  <si>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</si>
  <si>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</si>
  <si>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11 </t>
  </si>
  <si>
    <t>12 </t>
  </si>
  <si>
    <t>13 </t>
  </si>
  <si>
    <t>14 </t>
  </si>
  <si>
    <t>15 </t>
  </si>
  <si>
    <t>16 </t>
  </si>
  <si>
    <t>17 </t>
  </si>
  <si>
    <t>18 </t>
  </si>
  <si>
    <t>19 </t>
  </si>
  <si>
    <t>20 </t>
  </si>
  <si>
    <t>21 </t>
  </si>
  <si>
    <t>22 </t>
  </si>
  <si>
    <t>23 </t>
  </si>
  <si>
    <t>24 </t>
  </si>
  <si>
    <t>25 </t>
  </si>
  <si>
    <t>26 </t>
  </si>
  <si>
    <t>27 </t>
  </si>
  <si>
    <t>28 </t>
  </si>
  <si>
    <t>46 </t>
  </si>
  <si>
    <t>G</t>
  </si>
  <si>
    <t>C</t>
  </si>
  <si>
    <t>B</t>
  </si>
  <si>
    <t>L</t>
  </si>
  <si>
    <t>33 </t>
  </si>
  <si>
    <t>Scale Point</t>
  </si>
  <si>
    <t>Annual Salary Value</t>
  </si>
  <si>
    <t xml:space="preserve">Number of Assignments </t>
  </si>
  <si>
    <t>Grand Total</t>
  </si>
  <si>
    <t>Curr Spt</t>
  </si>
  <si>
    <t>Curr Spt Salary</t>
  </si>
  <si>
    <t>Emp FTE</t>
  </si>
  <si>
    <t>001</t>
  </si>
  <si>
    <t>001 (FLW)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</si>
  <si>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</si>
  <si>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</si>
  <si>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</si>
  <si>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</si>
  <si>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</si>
  <si>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</si>
  <si>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</si>
  <si>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</si>
  <si>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</si>
  <si>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</si>
  <si>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</si>
  <si>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014</t>
  </si>
  <si>
    <t>015</t>
  </si>
  <si>
    <t>017</t>
  </si>
  <si>
    <t>019</t>
  </si>
  <si>
    <t>020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</si>
  <si>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</si>
  <si>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</si>
  <si>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</si>
  <si>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</si>
  <si>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</si>
  <si>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</si>
  <si>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</si>
  <si>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</si>
  <si>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</si>
  <si>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</si>
  <si>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</si>
  <si>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</si>
  <si>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</si>
  <si>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</si>
  <si>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</si>
  <si>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</si>
  <si>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</si>
  <si>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</si>
  <si>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</si>
  <si>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</si>
  <si>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</si>
  <si>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</si>
  <si>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</si>
  <si>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</si>
  <si>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</si>
  <si>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</si>
  <si>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</si>
  <si>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055</t>
  </si>
  <si>
    <t>Grade</t>
  </si>
  <si>
    <t> Salary Ranges £ per annum </t>
  </si>
  <si>
    <t>FTE</t>
  </si>
  <si>
    <t>Minimum</t>
  </si>
  <si>
    <t>Maximum</t>
  </si>
  <si>
    <t>D</t>
  </si>
  <si>
    <t>E</t>
  </si>
  <si>
    <t>F</t>
  </si>
  <si>
    <t>H</t>
  </si>
  <si>
    <t>I</t>
  </si>
  <si>
    <t>J</t>
  </si>
  <si>
    <t>K</t>
  </si>
  <si>
    <t>M</t>
  </si>
  <si>
    <t>These figures are based on 27 Local Authority Maintained schools who use our Payroll system</t>
  </si>
  <si>
    <t>Grades</t>
  </si>
  <si>
    <t>Point</t>
  </si>
  <si>
    <t>Academic</t>
  </si>
  <si>
    <t>Mentor</t>
  </si>
  <si>
    <t>NMW</t>
  </si>
  <si>
    <t>NJC</t>
  </si>
  <si>
    <t>SBC NMW &amp; Living Wage</t>
  </si>
  <si>
    <t>Grade C</t>
  </si>
  <si>
    <t>Grade D</t>
  </si>
  <si>
    <t>Grade E</t>
  </si>
  <si>
    <t>Grade F</t>
  </si>
  <si>
    <t>Grade G</t>
  </si>
  <si>
    <t>Grade H</t>
  </si>
  <si>
    <t>Grade I</t>
  </si>
  <si>
    <t>Grade J</t>
  </si>
  <si>
    <t>Grade K</t>
  </si>
  <si>
    <t>Grade L</t>
  </si>
  <si>
    <t>Grade M</t>
  </si>
  <si>
    <t xml:space="preserve">Spinal </t>
  </si>
  <si>
    <t>Annual Salary</t>
  </si>
  <si>
    <t>Spinal Point </t>
  </si>
  <si>
    <t>FTE Salary </t>
  </si>
  <si>
    <t>School</t>
  </si>
  <si>
    <t>Hrs</t>
  </si>
  <si>
    <t>BUS HILL PARK PAY SU</t>
  </si>
  <si>
    <t>PO1</t>
  </si>
  <si>
    <t>APPRE_NR</t>
  </si>
  <si>
    <t>SC2</t>
  </si>
  <si>
    <t>NL_WAGE</t>
  </si>
  <si>
    <t>SC3</t>
  </si>
  <si>
    <t>NM_WAGE</t>
  </si>
  <si>
    <t>SC4</t>
  </si>
  <si>
    <t>NN1</t>
  </si>
  <si>
    <t>SC5</t>
  </si>
  <si>
    <t>SC6</t>
  </si>
  <si>
    <t>PO2</t>
  </si>
  <si>
    <t>SCALE1A</t>
  </si>
  <si>
    <t>SC1</t>
  </si>
  <si>
    <t>SM3</t>
  </si>
  <si>
    <t>SO1</t>
  </si>
  <si>
    <t>CHASESIDE PRI PAY SU</t>
  </si>
  <si>
    <t>SM1</t>
  </si>
  <si>
    <t>SCALE1B</t>
  </si>
  <si>
    <t>SCALE1C</t>
  </si>
  <si>
    <t>DE BOHUN PAY SUS</t>
  </si>
  <si>
    <t>SM2</t>
  </si>
  <si>
    <t>SM4</t>
  </si>
  <si>
    <t>SM5</t>
  </si>
  <si>
    <t>SO2</t>
  </si>
  <si>
    <t>SUPPASST</t>
  </si>
  <si>
    <t>ELDON PRIMARY PAY SU</t>
  </si>
  <si>
    <t>EVERSLRY PAYROLL SUS</t>
  </si>
  <si>
    <t>FREEZ.ST.GEORG PAY S</t>
  </si>
  <si>
    <t>GEORGE SPICER PAY SU</t>
  </si>
  <si>
    <t>HADLEY WOOD PAY SUS</t>
  </si>
  <si>
    <t>HAZELWOOD INF PAY SU</t>
  </si>
  <si>
    <t>HAZELWOOD JUN PAY SU</t>
  </si>
  <si>
    <t>HONILANDS PAYROLL SU</t>
  </si>
  <si>
    <t>LAT ALL SAINTS PAY S</t>
  </si>
  <si>
    <t>MERRYHILL PRIM PAY S</t>
  </si>
  <si>
    <t>OAKTHORPE PAYROLL SU</t>
  </si>
  <si>
    <t>PRINC OF WALES PAY S</t>
  </si>
  <si>
    <t>RAGLAN JUNIORS PAY S</t>
  </si>
  <si>
    <t>ST.EDMUNDS PAYROLL S</t>
  </si>
  <si>
    <t>ST.GEORGE'S PAY SUS</t>
  </si>
  <si>
    <t>ST JOHN&amp;JAMES PAY SU</t>
  </si>
  <si>
    <t>ST MATTHEW'S PAY SUS</t>
  </si>
  <si>
    <t>ST MONICA'S PAY SUS</t>
  </si>
  <si>
    <t>ST PAUL'S PAYROLL SU</t>
  </si>
  <si>
    <t>SOUTHBURY PAYROLL SU</t>
  </si>
  <si>
    <t>SUFFOLKS PAYROLL SUS</t>
  </si>
  <si>
    <t>TOTTENHALL INF PAY S</t>
  </si>
  <si>
    <t>WESTGROVE PAYROLL SU</t>
  </si>
  <si>
    <t>CHACE COMM PAYROLL S</t>
  </si>
  <si>
    <t>ENFIELD COUNTY PAY S</t>
  </si>
  <si>
    <t>WINCHMORE PAYROLL SU</t>
  </si>
  <si>
    <t>HIGHLANDS PAYROLL SU</t>
  </si>
  <si>
    <t>DURANTS PAYROLL SUS</t>
  </si>
  <si>
    <t>OAKTREE PAYROLL SUS</t>
  </si>
  <si>
    <t>WAVERLEY PAYROLL SUS</t>
  </si>
  <si>
    <t>ST MICH C.OF.E PAY S</t>
  </si>
  <si>
    <t>CAPEL MANOR PRIMARY</t>
  </si>
  <si>
    <t>CARTERHATCH INFANTS</t>
  </si>
  <si>
    <t>FIRS FARM PRIMARY</t>
  </si>
  <si>
    <t>FORTY HILL PRIMARY</t>
  </si>
  <si>
    <t>GARFIELD PRIMARY</t>
  </si>
  <si>
    <t>HIGHFIELD PRIMARY</t>
  </si>
  <si>
    <t>OUR LADY OF LOURDES</t>
  </si>
  <si>
    <t>ST ANDREWS ENFIELD</t>
  </si>
  <si>
    <t>ST ANDREWS SOUTHGATE</t>
  </si>
  <si>
    <t>ST JAMES ENFIELD</t>
  </si>
  <si>
    <t>ST JOHNS ENFIELD</t>
  </si>
  <si>
    <t>ST MARYS PRIMARY</t>
  </si>
  <si>
    <t>ST MICHAELS AT BOWES</t>
  </si>
  <si>
    <t>RUSSET HOUSE</t>
  </si>
  <si>
    <t>Starks Fld Pay Susp</t>
  </si>
  <si>
    <t>SEC TUITN PAY SUSP</t>
  </si>
  <si>
    <t>Pay point</t>
  </si>
  <si>
    <t>Basic Pay rate per annum </t>
  </si>
  <si>
    <t>29 </t>
  </si>
  <si>
    <t>30 </t>
  </si>
  <si>
    <t>31 </t>
  </si>
  <si>
    <t>32 </t>
  </si>
  <si>
    <t>34 </t>
  </si>
  <si>
    <t>35 </t>
  </si>
  <si>
    <t>36 </t>
  </si>
  <si>
    <t>37 </t>
  </si>
  <si>
    <t>38 </t>
  </si>
  <si>
    <t>39 </t>
  </si>
  <si>
    <t>40 </t>
  </si>
  <si>
    <t>41 </t>
  </si>
  <si>
    <t>42 </t>
  </si>
  <si>
    <t>43 </t>
  </si>
  <si>
    <t>44 </t>
  </si>
  <si>
    <t>45 </t>
  </si>
  <si>
    <t>47 </t>
  </si>
  <si>
    <t>48 </t>
  </si>
  <si>
    <t>49 </t>
  </si>
  <si>
    <t>50 </t>
  </si>
  <si>
    <t>51 </t>
  </si>
  <si>
    <t>52 </t>
  </si>
  <si>
    <t>53 </t>
  </si>
  <si>
    <t>54 </t>
  </si>
  <si>
    <t>55 </t>
  </si>
  <si>
    <t>56 </t>
  </si>
  <si>
    <t>57 </t>
  </si>
  <si>
    <t>58 </t>
  </si>
  <si>
    <t>59 </t>
  </si>
  <si>
    <t>60 </t>
  </si>
  <si>
    <t>61 </t>
  </si>
  <si>
    <t>62 </t>
  </si>
  <si>
    <t>63 </t>
  </si>
  <si>
    <t>64 </t>
  </si>
  <si>
    <t>65 </t>
  </si>
  <si>
    <t>66 </t>
  </si>
  <si>
    <t>67 </t>
  </si>
  <si>
    <t>SCP</t>
  </si>
  <si>
    <t xml:space="preserve">Number of Employees </t>
  </si>
  <si>
    <t xml:space="preserve">Salary </t>
  </si>
  <si>
    <t xml:space="preserve">Apprentice </t>
  </si>
  <si>
    <t>Grade 1</t>
  </si>
  <si>
    <t>003G1</t>
  </si>
  <si>
    <t xml:space="preserve">Grade 2 </t>
  </si>
  <si>
    <t>003G2</t>
  </si>
  <si>
    <t>Grade 3</t>
  </si>
  <si>
    <t>Grade 4</t>
  </si>
  <si>
    <t>Grade 5</t>
  </si>
  <si>
    <t>Grade 6</t>
  </si>
  <si>
    <t>Grade 7</t>
  </si>
  <si>
    <t>Grade 8</t>
  </si>
  <si>
    <t>034G8</t>
  </si>
  <si>
    <t>036G8</t>
  </si>
  <si>
    <t xml:space="preserve">Grade 9 </t>
  </si>
  <si>
    <t>036G9</t>
  </si>
  <si>
    <t>YOUTH WORKER (UNQUALIFIED) PROFESSIONAL RANGE</t>
  </si>
  <si>
    <t>Annual salary</t>
  </si>
  <si>
    <t>Total FTE per unique annual salary</t>
  </si>
  <si>
    <t>Annual salary looked up from SCP</t>
  </si>
  <si>
    <t>Average pay calculation for sample of school support workers</t>
  </si>
  <si>
    <t>Total FTE per unique annual salary where salary found on scale</t>
  </si>
  <si>
    <t>Share of FTE of sample on pay point</t>
  </si>
  <si>
    <t>Mean pay for sample of school support staff</t>
  </si>
  <si>
    <t>Financial year start</t>
  </si>
  <si>
    <t>Mean pay</t>
  </si>
  <si>
    <t xml:space="preserve">FTE </t>
  </si>
  <si>
    <t>Total FTE of sample</t>
  </si>
  <si>
    <t>Lookup column number</t>
  </si>
  <si>
    <t>Concatentated list of FTE and annual salary from FOIs</t>
  </si>
  <si>
    <t>Total FTE of sample used</t>
  </si>
  <si>
    <t>Pay rise on previous year</t>
  </si>
  <si>
    <t>Sources:</t>
  </si>
  <si>
    <t>NJC 2016 &amp; 2017</t>
  </si>
  <si>
    <t>NJC 2018 &amp; 2019</t>
  </si>
  <si>
    <t>https://www.local.gov.uk/sites/default/files/documents/local-government-pay-scal-8e8.pdf</t>
  </si>
  <si>
    <t>https://www.emcouncils.gov.uk/write/LGS_Pay_2018-19.pdf</t>
  </si>
  <si>
    <t>https://www.local.gov.uk/sites/default/files/documents/LGS%20Pay%202020-21.pdf</t>
  </si>
  <si>
    <t>https://www.unison.org.uk/content/uploads/2018/07/NJC-Green-Book-18.pdf</t>
  </si>
  <si>
    <t>Old SCP</t>
  </si>
  <si>
    <t>New SCP</t>
  </si>
  <si>
    <t>NJC 2015</t>
  </si>
  <si>
    <t>NJC 2020</t>
  </si>
  <si>
    <t>NJC 2021</t>
  </si>
  <si>
    <t>https://www.local.gov.uk/sites/default/files/documents/National%20Joint%20Council%20pay%20update%2C%20Harry%20Honnor%2C%20Senior%20Adviser%20%E2%80%93%20Workforce%20and%20Negotiations%2C%20Local%20Government%20Association.pdf</t>
  </si>
  <si>
    <t>Salary per annum</t>
  </si>
  <si>
    <t>Sum of FTE</t>
  </si>
  <si>
    <t>LG Grade 01</t>
  </si>
  <si>
    <t>LG Grade 02</t>
  </si>
  <si>
    <t>LG Grade 03</t>
  </si>
  <si>
    <t>LG Grade 04</t>
  </si>
  <si>
    <t>LG Grade 05</t>
  </si>
  <si>
    <t>LG Grade 06</t>
  </si>
  <si>
    <t>LG Grade 07</t>
  </si>
  <si>
    <t>LG Grade 08</t>
  </si>
  <si>
    <t>LG Grade 09</t>
  </si>
  <si>
    <t>LG Grade 10</t>
  </si>
  <si>
    <t>LG Grade 11</t>
  </si>
  <si>
    <t>LG Grade 12</t>
  </si>
  <si>
    <t>LG Grade 14</t>
  </si>
  <si>
    <t>LG Grade 15</t>
  </si>
  <si>
    <t>Leicester</t>
  </si>
  <si>
    <t>Lambeth</t>
  </si>
  <si>
    <t>Nottinghamshire</t>
  </si>
  <si>
    <t>Lancashire</t>
  </si>
  <si>
    <t>Cornwall</t>
  </si>
  <si>
    <t>Stockton-Tees</t>
  </si>
  <si>
    <t>Enfield</t>
  </si>
  <si>
    <t>Bracknell Forest</t>
  </si>
  <si>
    <t>Rochdale</t>
  </si>
  <si>
    <t>https://www.whatdotheyknow.com/request/school_support_staff_pay_14#incoming-2073082</t>
  </si>
  <si>
    <t>Nottingham</t>
  </si>
  <si>
    <t>https://www.whatdotheyknow.com/request/school_support_staff_pay_29#incoming-2073291</t>
  </si>
  <si>
    <t>https://www.whatdotheyknow.com/request/school_support_staff_pay_16#incoming-2071842</t>
  </si>
  <si>
    <t>https://www.whatdotheyknow.com/request/school_support_staff_pay_17#incoming-2071473</t>
  </si>
  <si>
    <t>https://www.whatdotheyknow.com/request/school_support_staff_pay_12#incoming-2065610</t>
  </si>
  <si>
    <t>https://www.whatdotheyknow.com/request/school_support_staff_pay_18#incoming-2062822</t>
  </si>
  <si>
    <t>https://www.whatdotheyknow.com/request/school_support_staff_pay_28#incoming-2060768</t>
  </si>
  <si>
    <t>https://www.whatdotheyknow.com/request/school_support_staff_pay_19#incoming-2060427</t>
  </si>
  <si>
    <t>https://www.whatdotheyknow.com/request/school_support_staff_pay_13#incoming-2070773</t>
  </si>
  <si>
    <t>https://www.whatdotheyknow.com/request/school_support_staff_pay_8#incoming-1981518</t>
  </si>
  <si>
    <t>FOIs:</t>
  </si>
  <si>
    <t>Average annual pay rise</t>
  </si>
  <si>
    <t>Grade name</t>
  </si>
  <si>
    <t>Final point</t>
  </si>
  <si>
    <t>NCC A</t>
  </si>
  <si>
    <t>A1</t>
  </si>
  <si>
    <t>A2</t>
  </si>
  <si>
    <t>NCC B</t>
  </si>
  <si>
    <t>B1</t>
  </si>
  <si>
    <t>B2</t>
  </si>
  <si>
    <t>NCC C</t>
  </si>
  <si>
    <t>C1</t>
  </si>
  <si>
    <t>C2</t>
  </si>
  <si>
    <t>NCC D</t>
  </si>
  <si>
    <t>D1</t>
  </si>
  <si>
    <t>D2</t>
  </si>
  <si>
    <t>NCC E</t>
  </si>
  <si>
    <t>E1</t>
  </si>
  <si>
    <t>E2</t>
  </si>
  <si>
    <t xml:space="preserve">NCC F </t>
  </si>
  <si>
    <t>F1</t>
  </si>
  <si>
    <t>F2</t>
  </si>
  <si>
    <t xml:space="preserve">NN G </t>
  </si>
  <si>
    <t>G1</t>
  </si>
  <si>
    <t>G2</t>
  </si>
  <si>
    <t xml:space="preserve">NCC H </t>
  </si>
  <si>
    <t>H1</t>
  </si>
  <si>
    <t>H2</t>
  </si>
  <si>
    <t>NCC 1</t>
  </si>
  <si>
    <t>I1</t>
  </si>
  <si>
    <t>I2</t>
  </si>
  <si>
    <t xml:space="preserve">NCC J </t>
  </si>
  <si>
    <t>J1</t>
  </si>
  <si>
    <t>J2</t>
  </si>
  <si>
    <t xml:space="preserve">NCC K </t>
  </si>
  <si>
    <t>K2</t>
  </si>
  <si>
    <t>Deby Odyssey</t>
  </si>
  <si>
    <t>SCP 2-6</t>
  </si>
  <si>
    <t>S-CONS-0508</t>
  </si>
  <si>
    <t>S-INSP-09/12</t>
  </si>
  <si>
    <t>S-INSP-12/14</t>
  </si>
  <si>
    <t>S-PSA-0106</t>
  </si>
  <si>
    <t>S-PSA-0106+2</t>
  </si>
  <si>
    <t>S-PSB-0203</t>
  </si>
  <si>
    <t>S-PSB-0203+2</t>
  </si>
  <si>
    <t>S-PSB-0203+3</t>
  </si>
  <si>
    <t>S-PSB-0406</t>
  </si>
  <si>
    <t>S-PSB-0406+3</t>
  </si>
  <si>
    <t>S-PSB-0808+3</t>
  </si>
  <si>
    <t>S-PSB-1114+3</t>
  </si>
  <si>
    <t>TO1</t>
  </si>
  <si>
    <t>TO2</t>
  </si>
  <si>
    <t>TO3</t>
  </si>
  <si>
    <t>W00</t>
  </si>
  <si>
    <t xml:space="preserve">NOTTS CC </t>
  </si>
  <si>
    <t>Total</t>
  </si>
  <si>
    <t>Pay Table</t>
  </si>
  <si>
    <t>Level</t>
  </si>
  <si>
    <t>Salary</t>
  </si>
  <si>
    <t>A</t>
  </si>
  <si>
    <t>S‐PSA‐0106</t>
  </si>
  <si>
    <t>S‐PSB‐0203</t>
  </si>
  <si>
    <t>S‐INSP‐09/14</t>
  </si>
  <si>
    <t>T01</t>
  </si>
  <si>
    <t>T02</t>
  </si>
  <si>
    <t>T03</t>
  </si>
  <si>
    <t>NOTTS CC</t>
  </si>
  <si>
    <t>Derby Odyssey</t>
  </si>
  <si>
    <t>SCP 2‐6</t>
  </si>
  <si>
    <t>£18426 -£25295</t>
  </si>
  <si>
    <t>Grade </t>
  </si>
  <si>
    <t>Value</t>
  </si>
  <si>
    <t>ERYC01 </t>
  </si>
  <si>
    <t>ERYC01CHC </t>
  </si>
  <si>
    <t>ERYC02 </t>
  </si>
  <si>
    <t>ERYC03 </t>
  </si>
  <si>
    <t>ERYC04 </t>
  </si>
  <si>
    <t>ERYC05 </t>
  </si>
  <si>
    <t>ERYC06 </t>
  </si>
  <si>
    <t>ERYC07 </t>
  </si>
  <si>
    <t>ERYC08 </t>
  </si>
  <si>
    <t>ERYC09 </t>
  </si>
  <si>
    <t>ERYC10 </t>
  </si>
  <si>
    <t>ERYC11 </t>
  </si>
  <si>
    <t>ERYC12 </t>
  </si>
  <si>
    <t>04-09</t>
  </si>
  <si>
    <t>Academic Mentor Rates</t>
  </si>
  <si>
    <t>Per hour</t>
  </si>
  <si>
    <t>Per week</t>
  </si>
  <si>
    <t>Per month</t>
  </si>
  <si>
    <t>Annual</t>
  </si>
  <si>
    <t>Band</t>
  </si>
  <si>
    <t>No. of FTE Staff in Maintained schools</t>
  </si>
  <si>
    <t>APP</t>
  </si>
  <si>
    <t>16-17</t>
  </si>
  <si>
    <t>18-20</t>
  </si>
  <si>
    <t>21-22</t>
  </si>
  <si>
    <t>23+</t>
  </si>
  <si>
    <t>Special E</t>
  </si>
  <si>
    <t>Special D</t>
  </si>
  <si>
    <t>Special C</t>
  </si>
  <si>
    <t>Special B</t>
  </si>
  <si>
    <t>Special A</t>
  </si>
  <si>
    <t>PO6</t>
  </si>
  <si>
    <t>PO5</t>
  </si>
  <si>
    <t>PO4</t>
  </si>
  <si>
    <t>PO3</t>
  </si>
  <si>
    <t>1 &amp; 2</t>
  </si>
  <si>
    <t xml:space="preserve">FTE Salary </t>
  </si>
  <si>
    <t>FTE per grade</t>
  </si>
  <si>
    <t>NCCSCHGRA</t>
  </si>
  <si>
    <t>NCCSCA01</t>
  </si>
  <si>
    <t>NCCSCHGRB</t>
  </si>
  <si>
    <t>NCCSCB01</t>
  </si>
  <si>
    <t>NCCSCB02</t>
  </si>
  <si>
    <t>NCCSCHGRC</t>
  </si>
  <si>
    <t>NCCSCC02</t>
  </si>
  <si>
    <t>NCCSCC03</t>
  </si>
  <si>
    <t>NCCSCHGRD</t>
  </si>
  <si>
    <t>NCCSCD03</t>
  </si>
  <si>
    <t>NCCSCD04</t>
  </si>
  <si>
    <t>NCCSCHGRE</t>
  </si>
  <si>
    <t>NCCSCE05</t>
  </si>
  <si>
    <t>NCCSCHGRF</t>
  </si>
  <si>
    <t>NCCSCF06</t>
  </si>
  <si>
    <t>NCCSCF07</t>
  </si>
  <si>
    <t>NCCSCHGRG</t>
  </si>
  <si>
    <t>NCCSCG10</t>
  </si>
  <si>
    <t>NCCSCG11</t>
  </si>
  <si>
    <t>NCCSCHGRH</t>
  </si>
  <si>
    <t>NCCSCH14</t>
  </si>
  <si>
    <t>NCCSCH15</t>
  </si>
  <si>
    <t>NCCSCH16</t>
  </si>
  <si>
    <t>NCCSCH17</t>
  </si>
  <si>
    <t>NCCSCH18</t>
  </si>
  <si>
    <t>NCCSCH20</t>
  </si>
  <si>
    <t>NCCSCHGRI</t>
  </si>
  <si>
    <t>NCCSCI22</t>
  </si>
  <si>
    <t>NCCSCI24</t>
  </si>
  <si>
    <t>NCCSCI25</t>
  </si>
  <si>
    <t>NCCSCI26</t>
  </si>
  <si>
    <t>NCCSCHGRJ</t>
  </si>
  <si>
    <t>NCCSCJ27</t>
  </si>
  <si>
    <t>NCCSCJ28</t>
  </si>
  <si>
    <t>NCCSCJ29</t>
  </si>
  <si>
    <t>NCCSCJ31</t>
  </si>
  <si>
    <t>TCHQUALMAIN</t>
  </si>
  <si>
    <t>Main 6</t>
  </si>
  <si>
    <t>NCCSCHGRL</t>
  </si>
  <si>
    <t>NCCSCL37</t>
  </si>
  <si>
    <t>TEACHUPPER</t>
  </si>
  <si>
    <t>Upper 3</t>
  </si>
  <si>
    <t>NCCSCL39</t>
  </si>
  <si>
    <t>TCHLEADERSHP</t>
  </si>
  <si>
    <t>Leadership 3</t>
  </si>
  <si>
    <t>NCCSCL41</t>
  </si>
  <si>
    <t>Leadership 5</t>
  </si>
  <si>
    <t>NCCSCHGRM</t>
  </si>
  <si>
    <t>NCCSCM47</t>
  </si>
  <si>
    <t>Leadership 11</t>
  </si>
  <si>
    <t>Leadership 20</t>
  </si>
  <si>
    <t>Leadership 31</t>
  </si>
  <si>
    <t>GRADE </t>
  </si>
  <si>
    <t>VALUE </t>
  </si>
  <si>
    <t>Apprentice </t>
  </si>
  <si>
    <t>APPRENT YR01 </t>
  </si>
  <si>
    <t>APPRENT 18-20 </t>
  </si>
  <si>
    <t>APPRENT 21-22 </t>
  </si>
  <si>
    <t>APPRENT 23+ </t>
  </si>
  <si>
    <t>Grade 1 </t>
  </si>
  <si>
    <t>NJCSCP01 </t>
  </si>
  <si>
    <t>Grade 2 </t>
  </si>
  <si>
    <t>NJCSCP02 </t>
  </si>
  <si>
    <t>Grade 3 </t>
  </si>
  <si>
    <t>NJCSCP03 </t>
  </si>
  <si>
    <t>NJCSCP04 </t>
  </si>
  <si>
    <t>Grade 4 </t>
  </si>
  <si>
    <t>NJCSCP05 </t>
  </si>
  <si>
    <t>Grade 5 </t>
  </si>
  <si>
    <t>NJCSCP07 </t>
  </si>
  <si>
    <t>NJCSCP08 </t>
  </si>
  <si>
    <t>NJCSCP09 </t>
  </si>
  <si>
    <t>NJCSCP10 </t>
  </si>
  <si>
    <t>NJCSCP11 </t>
  </si>
  <si>
    <t>Grade 6 </t>
  </si>
  <si>
    <t>NJCSCP12 </t>
  </si>
  <si>
    <t>NJCSCP13 </t>
  </si>
  <si>
    <t>NJCSCP14 </t>
  </si>
  <si>
    <t>NJCSCP15 </t>
  </si>
  <si>
    <t>NJCSCP16 </t>
  </si>
  <si>
    <t>NJCSCP17 </t>
  </si>
  <si>
    <t>Grade 7 </t>
  </si>
  <si>
    <t>NJCSCP18 </t>
  </si>
  <si>
    <t>NJCSCP19 </t>
  </si>
  <si>
    <t>NJCSCP20 </t>
  </si>
  <si>
    <t>NJCSCP21 </t>
  </si>
  <si>
    <t>NJCSCP22 </t>
  </si>
  <si>
    <t>NJCSCP23 </t>
  </si>
  <si>
    <t>Grade 8 </t>
  </si>
  <si>
    <t>NJCSCP24 </t>
  </si>
  <si>
    <t>NJCSCP25 </t>
  </si>
  <si>
    <t>NJCSCP26 </t>
  </si>
  <si>
    <t>NJCSCP27 </t>
  </si>
  <si>
    <t>NJCSCP28 </t>
  </si>
  <si>
    <t>Grade 9 </t>
  </si>
  <si>
    <t>NJCSCP29 </t>
  </si>
  <si>
    <t>NJCSCP31 </t>
  </si>
  <si>
    <t>Grade 10 </t>
  </si>
  <si>
    <t>NJCSCP34 </t>
  </si>
  <si>
    <t>NJCSCP35 </t>
  </si>
  <si>
    <t>Grade 12 </t>
  </si>
  <si>
    <t>NJCSCP45 </t>
  </si>
  <si>
    <t>Please note, where there are blanks in the FTE column, this is due to low numbers in that grade and we have obscured the numbers to preserve anonymity</t>
  </si>
  <si>
    <t>WCC Apprentice</t>
  </si>
  <si>
    <t>Scale Q</t>
  </si>
  <si>
    <t>Scale P</t>
  </si>
  <si>
    <t>Scale N</t>
  </si>
  <si>
    <t>Scale M</t>
  </si>
  <si>
    <t>Scale L</t>
  </si>
  <si>
    <t>Scale K</t>
  </si>
  <si>
    <t>Scale J</t>
  </si>
  <si>
    <t>Scale I</t>
  </si>
  <si>
    <t>Scale H</t>
  </si>
  <si>
    <t>Scale G</t>
  </si>
  <si>
    <t>Scale F</t>
  </si>
  <si>
    <t>Scale E</t>
  </si>
  <si>
    <t>Scale D</t>
  </si>
  <si>
    <t>Scale C</t>
  </si>
  <si>
    <t>Scale B</t>
  </si>
  <si>
    <t>Scale A</t>
  </si>
  <si>
    <t>OLP TUPE Manager</t>
  </si>
  <si>
    <t>OLP TUPE Deputy</t>
  </si>
  <si>
    <t>Apprentice Schools</t>
  </si>
  <si>
    <t>AH12</t>
  </si>
  <si>
    <t>Academic Mentor</t>
  </si>
  <si>
    <t>FTE Total</t>
  </si>
  <si>
    <t>Minimum Grade Value</t>
  </si>
  <si>
    <t>Warwickshire</t>
  </si>
  <si>
    <t>East Cheshire</t>
  </si>
  <si>
    <t>Bradford</t>
  </si>
  <si>
    <t>Bolton</t>
  </si>
  <si>
    <t>North Northampstonshire</t>
  </si>
  <si>
    <t>East Riging of Yorkshire</t>
  </si>
  <si>
    <t>https://www.whatdotheyknow.com/request/school_support_staff_pay_23#incoming-2076173</t>
  </si>
  <si>
    <t>https://www.whatdotheyknow.com/request/school_support_staff_pay_21#incoming-2075707</t>
  </si>
  <si>
    <t>https://www.whatdotheyknow.com/request/school_support_staff_pay_25#incoming-2075653</t>
  </si>
  <si>
    <t>https://www.whatdotheyknow.com/request/school_support_staff_pay_30#incoming-2074394</t>
  </si>
  <si>
    <t>https://www.whatdotheyknow.com/request/school_support_staff_pay_27#incoming-2074020</t>
  </si>
  <si>
    <t>https://www.whatdotheyknow.com/request/school_support_staff_pay_24#incoming-2073982</t>
  </si>
  <si>
    <t>VALUES FOR LOOKUP 1/4/2021</t>
  </si>
  <si>
    <t>Annual salary as of 1/4/2021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</si>
</sst>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5" formatCode="&quot;£&quot;#,##0;\-&quot;£&quot;#,##0"/>
    <numFmt numFmtId="6" formatCode="&quot;£&quot;#,##0;[Red]\-&quot;£&quot;#,##0"/>
    <numFmt numFmtId="7" formatCode="&quot;£&quot;#,##0.00;\-&quot;£&quot;#,##0.00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&quot;£&quot;#,##0.00"/>
    <numFmt numFmtId="165" formatCode="&quot;£&quot;#,##0"/>
    <numFmt numFmtId="166" formatCode="_-* #,##0_-;\-* #,##0_-;_-* &quot;-&quot;??_-;_-@_-"/>
    <numFmt numFmtId="167" formatCode="0.0"/>
    <numFmt numFmtId="168" formatCode="_-* #,##0.0_-;\-* #,##0.0_-;_-* &quot;-&quot;??_-;_-@_-"/>
    <numFmt numFmtId="169" formatCode="000"/>
    <numFmt numFmtId="170" formatCode="0.0%"/>
    <numFmt numFmtId="171" formatCode="0.00000000000000%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name val="Segoe U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9.9499999999999993"/>
      <color rgb="FF000000"/>
      <name val="Arial"/>
      <family val="2"/>
    </font>
    <font>
      <sz val="9.9499999999999993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FF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9"/>
      <name val="Geneva"/>
    </font>
    <font>
      <b/>
      <sz val="12"/>
      <color theme="1"/>
      <name val="Arial"/>
      <family val="2"/>
    </font>
    <font>
      <b/>
      <sz val="9"/>
      <color rgb="FF333333"/>
      <name val="Arial"/>
      <family val="2"/>
    </font>
    <font>
      <sz val="9"/>
      <color rgb="FF333333"/>
      <name val="Arial"/>
      <family val="2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1F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7F7F7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0" borderId="0"/>
    <xf numFmtId="0" fontId="5" fillId="0" borderId="0"/>
    <xf numFmtId="43" fontId="4" fillId="0" borderId="0" applyFont="0" applyFill="0" applyBorder="0" applyAlignment="0" applyProtection="0"/>
    <xf numFmtId="0" fontId="6" fillId="0" borderId="0"/>
    <xf numFmtId="0" fontId="13" fillId="0" borderId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24" fillId="0" borderId="0"/>
  </cellStyleXfs>
  <cellXfs count="208">
    <xf numFmtId="0" fontId="0" fillId="0" borderId="0" xfId="0"/>
    <xf numFmtId="6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2" fillId="0" borderId="2" xfId="0" applyFont="1" applyBorder="1"/>
    <xf numFmtId="0" fontId="0" fillId="0" borderId="2" xfId="0" applyBorder="1"/>
    <xf numFmtId="164" fontId="0" fillId="0" borderId="2" xfId="0" applyNumberFormat="1" applyBorder="1"/>
    <xf numFmtId="0" fontId="7" fillId="0" borderId="0" xfId="8" applyFont="1"/>
    <xf numFmtId="2" fontId="7" fillId="0" borderId="0" xfId="8" applyNumberFormat="1" applyFont="1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6" fontId="0" fillId="0" borderId="2" xfId="0" applyNumberFormat="1" applyBorder="1" applyAlignment="1">
      <alignment horizontal="center" vertical="center"/>
    </xf>
    <xf numFmtId="167" fontId="0" fillId="0" borderId="2" xfId="0" applyNumberFormat="1" applyBorder="1"/>
    <xf numFmtId="0" fontId="2" fillId="0" borderId="0" xfId="0" applyFont="1"/>
    <xf numFmtId="4" fontId="0" fillId="0" borderId="0" xfId="0" applyNumberFormat="1"/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49" fontId="2" fillId="0" borderId="0" xfId="0" applyNumberFormat="1" applyFont="1"/>
    <xf numFmtId="2" fontId="0" fillId="0" borderId="0" xfId="0" applyNumberFormat="1"/>
    <xf numFmtId="168" fontId="0" fillId="0" borderId="0" xfId="1" applyNumberFormat="1" applyFont="1"/>
    <xf numFmtId="166" fontId="0" fillId="0" borderId="0" xfId="1" applyNumberFormat="1" applyFont="1"/>
    <xf numFmtId="0" fontId="10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right" vertical="center" wrapText="1"/>
    </xf>
    <xf numFmtId="0" fontId="11" fillId="0" borderId="1" xfId="0" applyFont="1" applyBorder="1" applyAlignment="1">
      <alignment horizontal="right" vertical="center" wrapText="1"/>
    </xf>
    <xf numFmtId="0" fontId="12" fillId="0" borderId="0" xfId="0" applyFont="1" applyAlignment="1">
      <alignment vertical="center"/>
    </xf>
    <xf numFmtId="0" fontId="12" fillId="0" borderId="1" xfId="0" applyFont="1" applyBorder="1" applyAlignment="1">
      <alignment horizontal="right" vertical="center" wrapText="1"/>
    </xf>
    <xf numFmtId="6" fontId="12" fillId="0" borderId="1" xfId="0" applyNumberFormat="1" applyFont="1" applyBorder="1" applyAlignment="1">
      <alignment horizontal="right" vertical="center" wrapText="1"/>
    </xf>
    <xf numFmtId="0" fontId="13" fillId="0" borderId="0" xfId="9"/>
    <xf numFmtId="0" fontId="14" fillId="0" borderId="2" xfId="9" applyFont="1" applyBorder="1"/>
    <xf numFmtId="0" fontId="13" fillId="0" borderId="2" xfId="9" applyBorder="1" applyAlignment="1">
      <alignment horizontal="center"/>
    </xf>
    <xf numFmtId="0" fontId="13" fillId="0" borderId="2" xfId="9" applyBorder="1"/>
    <xf numFmtId="164" fontId="13" fillId="0" borderId="2" xfId="9" applyNumberFormat="1" applyBorder="1" applyAlignment="1">
      <alignment horizontal="right"/>
    </xf>
    <xf numFmtId="164" fontId="13" fillId="0" borderId="2" xfId="9" applyNumberFormat="1" applyBorder="1"/>
    <xf numFmtId="169" fontId="13" fillId="0" borderId="2" xfId="9" applyNumberFormat="1" applyBorder="1" applyAlignment="1">
      <alignment horizontal="center"/>
    </xf>
    <xf numFmtId="164" fontId="13" fillId="0" borderId="2" xfId="9" applyNumberFormat="1" applyBorder="1" applyAlignment="1">
      <alignment horizontal="center"/>
    </xf>
    <xf numFmtId="0" fontId="0" fillId="0" borderId="0" xfId="0" applyAlignment="1">
      <alignment horizontal="center"/>
    </xf>
    <xf numFmtId="170" fontId="0" fillId="0" borderId="0" xfId="10" applyNumberFormat="1" applyFont="1"/>
    <xf numFmtId="164" fontId="0" fillId="0" borderId="0" xfId="0" applyNumberFormat="1"/>
    <xf numFmtId="168" fontId="7" fillId="0" borderId="0" xfId="1" applyNumberFormat="1" applyFont="1"/>
    <xf numFmtId="165" fontId="7" fillId="0" borderId="0" xfId="8" applyNumberFormat="1" applyFont="1"/>
    <xf numFmtId="14" fontId="2" fillId="0" borderId="0" xfId="0" applyNumberFormat="1" applyFont="1"/>
    <xf numFmtId="0" fontId="2" fillId="0" borderId="0" xfId="0" applyFont="1" applyAlignment="1">
      <alignment vertical="top" wrapText="1"/>
    </xf>
    <xf numFmtId="0" fontId="0" fillId="0" borderId="0" xfId="0" applyFont="1"/>
    <xf numFmtId="15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top" wrapText="1"/>
    </xf>
    <xf numFmtId="0" fontId="17" fillId="0" borderId="0" xfId="11"/>
    <xf numFmtId="17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8" fillId="3" borderId="7" xfId="0" applyFont="1" applyFill="1" applyBorder="1" applyAlignment="1">
      <alignment vertical="center"/>
    </xf>
    <xf numFmtId="0" fontId="18" fillId="3" borderId="8" xfId="0" applyFont="1" applyFill="1" applyBorder="1" applyAlignment="1">
      <alignment vertical="center"/>
    </xf>
    <xf numFmtId="0" fontId="18" fillId="0" borderId="9" xfId="0" applyFont="1" applyBorder="1" applyAlignment="1">
      <alignment vertical="center"/>
    </xf>
    <xf numFmtId="0" fontId="18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top" wrapText="1"/>
    </xf>
    <xf numFmtId="0" fontId="0" fillId="0" borderId="11" xfId="0" applyBorder="1"/>
    <xf numFmtId="0" fontId="2" fillId="0" borderId="11" xfId="0" applyFont="1" applyBorder="1"/>
    <xf numFmtId="0" fontId="0" fillId="0" borderId="12" xfId="0" applyBorder="1"/>
    <xf numFmtId="0" fontId="0" fillId="0" borderId="13" xfId="0" applyBorder="1"/>
    <xf numFmtId="0" fontId="2" fillId="0" borderId="13" xfId="0" applyFont="1" applyBorder="1"/>
    <xf numFmtId="0" fontId="0" fillId="5" borderId="2" xfId="0" applyFill="1" applyBorder="1"/>
    <xf numFmtId="0" fontId="0" fillId="0" borderId="4" xfId="0" applyBorder="1"/>
    <xf numFmtId="0" fontId="0" fillId="0" borderId="14" xfId="0" applyBorder="1"/>
    <xf numFmtId="164" fontId="0" fillId="0" borderId="15" xfId="0" applyNumberFormat="1" applyBorder="1"/>
    <xf numFmtId="0" fontId="0" fillId="0" borderId="5" xfId="0" applyBorder="1"/>
    <xf numFmtId="0" fontId="0" fillId="0" borderId="6" xfId="0" applyBorder="1"/>
    <xf numFmtId="164" fontId="0" fillId="0" borderId="13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6" fontId="20" fillId="0" borderId="1" xfId="0" applyNumberFormat="1" applyFont="1" applyBorder="1" applyAlignment="1">
      <alignment horizontal="center" vertical="center" wrapText="1"/>
    </xf>
    <xf numFmtId="16" fontId="0" fillId="0" borderId="0" xfId="0" quotePrefix="1" applyNumberFormat="1"/>
    <xf numFmtId="0" fontId="5" fillId="0" borderId="0" xfId="5" applyFont="1"/>
    <xf numFmtId="2" fontId="21" fillId="0" borderId="17" xfId="5" applyNumberFormat="1" applyFont="1" applyBorder="1" applyAlignment="1">
      <alignment horizontal="center"/>
    </xf>
    <xf numFmtId="7" fontId="21" fillId="0" borderId="17" xfId="5" applyNumberFormat="1" applyFont="1" applyBorder="1" applyAlignment="1">
      <alignment horizontal="center"/>
    </xf>
    <xf numFmtId="164" fontId="21" fillId="0" borderId="18" xfId="5" applyNumberFormat="1" applyFont="1" applyBorder="1" applyAlignment="1">
      <alignment horizontal="center"/>
    </xf>
    <xf numFmtId="164" fontId="22" fillId="0" borderId="18" xfId="5" applyNumberFormat="1" applyFont="1" applyBorder="1" applyAlignment="1">
      <alignment horizontal="center" vertical="center" wrapText="1"/>
    </xf>
    <xf numFmtId="5" fontId="23" fillId="0" borderId="19" xfId="5" applyNumberFormat="1" applyFont="1" applyBorder="1" applyAlignment="1">
      <alignment horizontal="center" vertical="center" wrapText="1"/>
    </xf>
    <xf numFmtId="0" fontId="22" fillId="0" borderId="19" xfId="12" applyFont="1" applyBorder="1" applyAlignment="1">
      <alignment horizontal="center" vertical="center"/>
    </xf>
    <xf numFmtId="2" fontId="21" fillId="0" borderId="22" xfId="5" applyNumberFormat="1" applyFont="1" applyBorder="1" applyAlignment="1">
      <alignment horizontal="center"/>
    </xf>
    <xf numFmtId="7" fontId="21" fillId="0" borderId="22" xfId="5" applyNumberFormat="1" applyFont="1" applyBorder="1" applyAlignment="1">
      <alignment horizontal="center"/>
    </xf>
    <xf numFmtId="164" fontId="21" fillId="0" borderId="5" xfId="5" applyNumberFormat="1" applyFont="1" applyBorder="1" applyAlignment="1">
      <alignment horizontal="center"/>
    </xf>
    <xf numFmtId="164" fontId="22" fillId="0" borderId="5" xfId="5" applyNumberFormat="1" applyFont="1" applyBorder="1" applyAlignment="1">
      <alignment horizontal="center" vertical="center" wrapText="1"/>
    </xf>
    <xf numFmtId="5" fontId="23" fillId="0" borderId="5" xfId="5" applyNumberFormat="1" applyFont="1" applyBorder="1" applyAlignment="1">
      <alignment horizontal="center" vertical="center" wrapText="1"/>
    </xf>
    <xf numFmtId="0" fontId="22" fillId="0" borderId="5" xfId="12" applyFont="1" applyBorder="1" applyAlignment="1">
      <alignment horizontal="center" vertical="center"/>
    </xf>
    <xf numFmtId="165" fontId="23" fillId="0" borderId="25" xfId="5" applyNumberFormat="1" applyFont="1" applyBorder="1" applyAlignment="1">
      <alignment horizontal="center" vertical="center" wrapText="1"/>
    </xf>
    <xf numFmtId="165" fontId="23" fillId="0" borderId="26" xfId="5" applyNumberFormat="1" applyFont="1" applyBorder="1" applyAlignment="1">
      <alignment horizontal="center" vertical="center" wrapText="1"/>
    </xf>
    <xf numFmtId="44" fontId="23" fillId="0" borderId="26" xfId="5" applyNumberFormat="1" applyFont="1" applyBorder="1" applyAlignment="1">
      <alignment horizontal="center" vertical="center" wrapText="1"/>
    </xf>
    <xf numFmtId="165" fontId="23" fillId="0" borderId="27" xfId="5" applyNumberFormat="1" applyFont="1" applyBorder="1" applyAlignment="1">
      <alignment horizontal="center" vertical="center" wrapText="1"/>
    </xf>
    <xf numFmtId="0" fontId="23" fillId="0" borderId="26" xfId="5" applyFont="1" applyBorder="1" applyAlignment="1">
      <alignment horizontal="center" vertical="center" wrapText="1"/>
    </xf>
    <xf numFmtId="5" fontId="23" fillId="0" borderId="2" xfId="5" applyNumberFormat="1" applyFont="1" applyBorder="1" applyAlignment="1">
      <alignment horizontal="center" vertical="center" wrapText="1"/>
    </xf>
    <xf numFmtId="0" fontId="22" fillId="0" borderId="2" xfId="12" applyFont="1" applyBorder="1" applyAlignment="1">
      <alignment horizontal="center" vertical="center"/>
    </xf>
    <xf numFmtId="0" fontId="21" fillId="0" borderId="0" xfId="5" applyFont="1"/>
    <xf numFmtId="2" fontId="21" fillId="0" borderId="32" xfId="5" applyNumberFormat="1" applyFont="1" applyBorder="1" applyAlignment="1">
      <alignment horizontal="center"/>
    </xf>
    <xf numFmtId="7" fontId="21" fillId="0" borderId="32" xfId="5" applyNumberFormat="1" applyFont="1" applyBorder="1" applyAlignment="1">
      <alignment horizontal="center"/>
    </xf>
    <xf numFmtId="164" fontId="21" fillId="0" borderId="19" xfId="5" applyNumberFormat="1" applyFont="1" applyBorder="1" applyAlignment="1">
      <alignment horizontal="center"/>
    </xf>
    <xf numFmtId="164" fontId="22" fillId="0" borderId="19" xfId="5" applyNumberFormat="1" applyFont="1" applyBorder="1" applyAlignment="1">
      <alignment horizontal="center" vertical="center" wrapText="1"/>
    </xf>
    <xf numFmtId="165" fontId="23" fillId="0" borderId="19" xfId="5" applyNumberFormat="1" applyFont="1" applyBorder="1" applyAlignment="1">
      <alignment horizontal="center" vertical="center" wrapText="1"/>
    </xf>
    <xf numFmtId="2" fontId="21" fillId="0" borderId="33" xfId="5" applyNumberFormat="1" applyFont="1" applyBorder="1" applyAlignment="1">
      <alignment horizontal="center"/>
    </xf>
    <xf numFmtId="7" fontId="21" fillId="0" borderId="33" xfId="5" applyNumberFormat="1" applyFont="1" applyBorder="1" applyAlignment="1">
      <alignment horizontal="center"/>
    </xf>
    <xf numFmtId="164" fontId="21" fillId="0" borderId="2" xfId="5" applyNumberFormat="1" applyFont="1" applyBorder="1" applyAlignment="1">
      <alignment horizontal="center"/>
    </xf>
    <xf numFmtId="164" fontId="22" fillId="0" borderId="2" xfId="5" applyNumberFormat="1" applyFont="1" applyBorder="1" applyAlignment="1">
      <alignment horizontal="center" vertical="center" wrapText="1"/>
    </xf>
    <xf numFmtId="165" fontId="23" fillId="0" borderId="2" xfId="5" applyNumberFormat="1" applyFont="1" applyBorder="1" applyAlignment="1">
      <alignment horizontal="center" vertical="center" wrapText="1"/>
    </xf>
    <xf numFmtId="164" fontId="21" fillId="0" borderId="32" xfId="5" applyNumberFormat="1" applyFont="1" applyBorder="1" applyAlignment="1">
      <alignment horizontal="center"/>
    </xf>
    <xf numFmtId="165" fontId="25" fillId="0" borderId="19" xfId="5" applyNumberFormat="1" applyFont="1" applyBorder="1" applyAlignment="1">
      <alignment horizontal="center"/>
    </xf>
    <xf numFmtId="0" fontId="22" fillId="0" borderId="19" xfId="5" applyFont="1" applyBorder="1" applyAlignment="1">
      <alignment horizontal="center" vertical="center" wrapText="1"/>
    </xf>
    <xf numFmtId="164" fontId="21" fillId="0" borderId="33" xfId="5" applyNumberFormat="1" applyFont="1" applyBorder="1" applyAlignment="1">
      <alignment horizontal="center"/>
    </xf>
    <xf numFmtId="165" fontId="25" fillId="0" borderId="2" xfId="5" applyNumberFormat="1" applyFont="1" applyBorder="1" applyAlignment="1">
      <alignment horizontal="center"/>
    </xf>
    <xf numFmtId="0" fontId="22" fillId="0" borderId="2" xfId="5" applyFont="1" applyBorder="1" applyAlignment="1">
      <alignment horizontal="center" vertical="center" wrapText="1"/>
    </xf>
    <xf numFmtId="165" fontId="23" fillId="0" borderId="2" xfId="5" applyNumberFormat="1" applyFont="1" applyBorder="1" applyAlignment="1">
      <alignment horizontal="center"/>
    </xf>
    <xf numFmtId="164" fontId="21" fillId="0" borderId="22" xfId="5" applyNumberFormat="1" applyFont="1" applyBorder="1" applyAlignment="1">
      <alignment horizontal="center"/>
    </xf>
    <xf numFmtId="165" fontId="25" fillId="0" borderId="5" xfId="5" applyNumberFormat="1" applyFont="1" applyBorder="1" applyAlignment="1">
      <alignment horizontal="center"/>
    </xf>
    <xf numFmtId="0" fontId="22" fillId="0" borderId="5" xfId="5" applyFont="1" applyBorder="1" applyAlignment="1">
      <alignment horizontal="center" vertical="center" wrapText="1"/>
    </xf>
    <xf numFmtId="165" fontId="23" fillId="0" borderId="5" xfId="5" applyNumberFormat="1" applyFont="1" applyBorder="1" applyAlignment="1">
      <alignment horizontal="center"/>
    </xf>
    <xf numFmtId="164" fontId="21" fillId="0" borderId="19" xfId="5" applyNumberFormat="1" applyFont="1" applyBorder="1" applyAlignment="1">
      <alignment horizontal="center" vertical="center"/>
    </xf>
    <xf numFmtId="0" fontId="22" fillId="0" borderId="34" xfId="5" applyFont="1" applyBorder="1" applyAlignment="1">
      <alignment horizontal="center" vertical="center" wrapText="1"/>
    </xf>
    <xf numFmtId="0" fontId="22" fillId="0" borderId="29" xfId="5" applyFont="1" applyBorder="1" applyAlignment="1">
      <alignment horizontal="center" vertical="center" wrapText="1"/>
    </xf>
    <xf numFmtId="164" fontId="21" fillId="0" borderId="2" xfId="5" applyNumberFormat="1" applyFont="1" applyBorder="1" applyAlignment="1">
      <alignment horizontal="center" vertical="center"/>
    </xf>
    <xf numFmtId="0" fontId="22" fillId="0" borderId="14" xfId="5" applyFont="1" applyBorder="1" applyAlignment="1">
      <alignment horizontal="center" vertical="center" wrapText="1"/>
    </xf>
    <xf numFmtId="0" fontId="22" fillId="0" borderId="30" xfId="5" applyFont="1" applyBorder="1" applyAlignment="1">
      <alignment horizontal="center" vertical="center" wrapText="1"/>
    </xf>
    <xf numFmtId="0" fontId="21" fillId="0" borderId="14" xfId="5" applyFont="1" applyBorder="1" applyAlignment="1">
      <alignment horizontal="center"/>
    </xf>
    <xf numFmtId="0" fontId="21" fillId="0" borderId="30" xfId="5" applyFont="1" applyBorder="1" applyAlignment="1">
      <alignment horizontal="center"/>
    </xf>
    <xf numFmtId="2" fontId="21" fillId="0" borderId="33" xfId="5" applyNumberFormat="1" applyFont="1" applyBorder="1" applyAlignment="1">
      <alignment horizontal="center" vertical="center"/>
    </xf>
    <xf numFmtId="164" fontId="21" fillId="0" borderId="33" xfId="5" applyNumberFormat="1" applyFont="1" applyBorder="1" applyAlignment="1">
      <alignment horizontal="center" vertical="center"/>
    </xf>
    <xf numFmtId="165" fontId="25" fillId="0" borderId="2" xfId="5" applyNumberFormat="1" applyFont="1" applyBorder="1" applyAlignment="1">
      <alignment horizontal="center" vertical="center"/>
    </xf>
    <xf numFmtId="165" fontId="23" fillId="0" borderId="2" xfId="5" applyNumberFormat="1" applyFont="1" applyBorder="1" applyAlignment="1">
      <alignment horizontal="center" vertical="center"/>
    </xf>
    <xf numFmtId="2" fontId="21" fillId="0" borderId="22" xfId="5" applyNumberFormat="1" applyFont="1" applyBorder="1" applyAlignment="1">
      <alignment horizontal="center" vertical="center"/>
    </xf>
    <xf numFmtId="164" fontId="21" fillId="0" borderId="22" xfId="5" applyNumberFormat="1" applyFont="1" applyBorder="1" applyAlignment="1">
      <alignment horizontal="center" vertical="center"/>
    </xf>
    <xf numFmtId="164" fontId="21" fillId="0" borderId="5" xfId="5" applyNumberFormat="1" applyFont="1" applyBorder="1" applyAlignment="1">
      <alignment horizontal="center" vertical="center"/>
    </xf>
    <xf numFmtId="165" fontId="25" fillId="0" borderId="5" xfId="5" applyNumberFormat="1" applyFont="1" applyBorder="1" applyAlignment="1">
      <alignment horizontal="center" vertical="center"/>
    </xf>
    <xf numFmtId="0" fontId="22" fillId="0" borderId="35" xfId="5" applyFont="1" applyBorder="1" applyAlignment="1">
      <alignment horizontal="center" vertical="center" wrapText="1"/>
    </xf>
    <xf numFmtId="0" fontId="22" fillId="0" borderId="36" xfId="5" applyFont="1" applyBorder="1" applyAlignment="1">
      <alignment horizontal="center" vertical="center" wrapText="1"/>
    </xf>
    <xf numFmtId="0" fontId="22" fillId="0" borderId="31" xfId="5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right" vertical="center" wrapText="1"/>
    </xf>
    <xf numFmtId="0" fontId="13" fillId="0" borderId="1" xfId="0" applyFont="1" applyBorder="1" applyAlignment="1">
      <alignment horizontal="left" vertical="center" wrapText="1" indent="1"/>
    </xf>
    <xf numFmtId="0" fontId="13" fillId="0" borderId="1" xfId="0" applyFont="1" applyBorder="1" applyAlignment="1">
      <alignment vertical="center" wrapText="1"/>
    </xf>
    <xf numFmtId="0" fontId="2" fillId="0" borderId="11" xfId="0" applyFont="1" applyBorder="1" applyAlignment="1">
      <alignment vertical="top" wrapText="1"/>
    </xf>
    <xf numFmtId="168" fontId="2" fillId="0" borderId="11" xfId="1" applyNumberFormat="1" applyFont="1" applyBorder="1"/>
    <xf numFmtId="0" fontId="2" fillId="0" borderId="11" xfId="0" applyFont="1" applyBorder="1" applyAlignment="1">
      <alignment horizontal="center" vertical="center" wrapText="1"/>
    </xf>
    <xf numFmtId="14" fontId="2" fillId="0" borderId="11" xfId="0" applyNumberFormat="1" applyFont="1" applyBorder="1"/>
    <xf numFmtId="0" fontId="2" fillId="0" borderId="11" xfId="0" applyFont="1" applyBorder="1" applyAlignment="1"/>
    <xf numFmtId="0" fontId="2" fillId="0" borderId="11" xfId="0" applyFont="1" applyBorder="1" applyAlignment="1">
      <alignment horizontal="right"/>
    </xf>
    <xf numFmtId="165" fontId="2" fillId="0" borderId="11" xfId="0" applyNumberFormat="1" applyFont="1" applyBorder="1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/>
    </xf>
    <xf numFmtId="14" fontId="2" fillId="0" borderId="0" xfId="0" applyNumberFormat="1" applyFont="1" applyBorder="1"/>
    <xf numFmtId="0" fontId="0" fillId="0" borderId="0" xfId="0" applyBorder="1"/>
    <xf numFmtId="0" fontId="2" fillId="0" borderId="0" xfId="0" applyFont="1" applyBorder="1" applyAlignment="1"/>
    <xf numFmtId="165" fontId="2" fillId="0" borderId="0" xfId="0" applyNumberFormat="1" applyFont="1" applyBorder="1"/>
    <xf numFmtId="0" fontId="2" fillId="0" borderId="0" xfId="0" applyFont="1" applyAlignment="1">
      <alignment vertical="center" wrapText="1"/>
    </xf>
    <xf numFmtId="0" fontId="27" fillId="2" borderId="0" xfId="9" applyFont="1" applyFill="1" applyAlignment="1">
      <alignment horizontal="left"/>
    </xf>
    <xf numFmtId="167" fontId="27" fillId="2" borderId="40" xfId="9" applyNumberFormat="1" applyFont="1" applyFill="1" applyBorder="1" applyAlignment="1">
      <alignment horizontal="right"/>
    </xf>
    <xf numFmtId="164" fontId="27" fillId="2" borderId="40" xfId="9" applyNumberFormat="1" applyFont="1" applyFill="1" applyBorder="1" applyAlignment="1">
      <alignment horizontal="left"/>
    </xf>
    <xf numFmtId="49" fontId="27" fillId="2" borderId="40" xfId="9" applyNumberFormat="1" applyFont="1" applyFill="1" applyBorder="1" applyAlignment="1">
      <alignment horizontal="left"/>
    </xf>
    <xf numFmtId="49" fontId="26" fillId="6" borderId="40" xfId="9" applyNumberFormat="1" applyFont="1" applyFill="1" applyBorder="1" applyAlignment="1">
      <alignment horizontal="left"/>
    </xf>
    <xf numFmtId="49" fontId="26" fillId="2" borderId="39" xfId="9" applyNumberFormat="1" applyFont="1" applyFill="1" applyBorder="1" applyAlignment="1">
      <alignment wrapText="1"/>
    </xf>
    <xf numFmtId="49" fontId="26" fillId="2" borderId="12" xfId="9" applyNumberFormat="1" applyFont="1" applyFill="1" applyBorder="1" applyAlignment="1">
      <alignment wrapText="1"/>
    </xf>
    <xf numFmtId="49" fontId="26" fillId="2" borderId="38" xfId="9" applyNumberFormat="1" applyFont="1" applyFill="1" applyBorder="1" applyAlignment="1">
      <alignment wrapText="1"/>
    </xf>
    <xf numFmtId="49" fontId="26" fillId="2" borderId="35" xfId="9" applyNumberFormat="1" applyFont="1" applyFill="1" applyBorder="1" applyAlignment="1">
      <alignment wrapText="1"/>
    </xf>
    <xf numFmtId="49" fontId="26" fillId="2" borderId="11" xfId="9" applyNumberFormat="1" applyFont="1" applyFill="1" applyBorder="1" applyAlignment="1">
      <alignment wrapText="1"/>
    </xf>
    <xf numFmtId="49" fontId="26" fillId="2" borderId="37" xfId="9" applyNumberFormat="1" applyFont="1" applyFill="1" applyBorder="1" applyAlignment="1">
      <alignment wrapText="1"/>
    </xf>
    <xf numFmtId="10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14" fontId="28" fillId="0" borderId="0" xfId="0" applyNumberFormat="1" applyFont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/>
    </xf>
    <xf numFmtId="0" fontId="22" fillId="0" borderId="24" xfId="12" applyFont="1" applyBorder="1" applyAlignment="1">
      <alignment horizontal="center" vertical="center" wrapText="1"/>
    </xf>
    <xf numFmtId="0" fontId="22" fillId="0" borderId="23" xfId="12" applyFont="1" applyBorder="1" applyAlignment="1">
      <alignment horizontal="center" vertical="center" wrapText="1"/>
    </xf>
    <xf numFmtId="0" fontId="22" fillId="0" borderId="21" xfId="12" applyFont="1" applyBorder="1" applyAlignment="1">
      <alignment horizontal="center" vertical="center" wrapText="1"/>
    </xf>
    <xf numFmtId="0" fontId="22" fillId="0" borderId="20" xfId="12" applyFont="1" applyBorder="1" applyAlignment="1">
      <alignment horizontal="center" vertical="center" wrapText="1"/>
    </xf>
    <xf numFmtId="0" fontId="22" fillId="0" borderId="31" xfId="12" applyFont="1" applyBorder="1" applyAlignment="1">
      <alignment horizontal="center" vertical="center"/>
    </xf>
    <xf numFmtId="0" fontId="22" fillId="0" borderId="5" xfId="12" applyFont="1" applyBorder="1" applyAlignment="1">
      <alignment horizontal="center" vertical="center"/>
    </xf>
    <xf numFmtId="0" fontId="22" fillId="0" borderId="30" xfId="12" applyFont="1" applyBorder="1" applyAlignment="1">
      <alignment horizontal="center" vertical="center"/>
    </xf>
    <xf numFmtId="0" fontId="22" fillId="0" borderId="2" xfId="12" applyFont="1" applyBorder="1" applyAlignment="1">
      <alignment horizontal="center" vertical="center"/>
    </xf>
    <xf numFmtId="0" fontId="22" fillId="0" borderId="29" xfId="12" applyFont="1" applyBorder="1" applyAlignment="1">
      <alignment horizontal="center" vertical="center"/>
    </xf>
    <xf numFmtId="0" fontId="22" fillId="0" borderId="19" xfId="12" applyFont="1" applyBorder="1" applyAlignment="1">
      <alignment horizontal="center" vertical="center"/>
    </xf>
    <xf numFmtId="0" fontId="23" fillId="0" borderId="28" xfId="5" applyFont="1" applyBorder="1" applyAlignment="1">
      <alignment horizontal="center" vertical="center" wrapText="1"/>
    </xf>
    <xf numFmtId="0" fontId="23" fillId="0" borderId="26" xfId="5" applyFont="1" applyBorder="1" applyAlignment="1">
      <alignment horizontal="center" vertical="center" wrapText="1"/>
    </xf>
    <xf numFmtId="0" fontId="22" fillId="0" borderId="31" xfId="5" applyFont="1" applyBorder="1" applyAlignment="1">
      <alignment horizontal="center" vertical="center"/>
    </xf>
    <xf numFmtId="0" fontId="22" fillId="0" borderId="5" xfId="5" applyFont="1" applyBorder="1" applyAlignment="1">
      <alignment horizontal="center" vertical="center"/>
    </xf>
    <xf numFmtId="0" fontId="22" fillId="0" borderId="30" xfId="5" applyFont="1" applyBorder="1" applyAlignment="1">
      <alignment horizontal="center" vertical="center"/>
    </xf>
    <xf numFmtId="0" fontId="22" fillId="0" borderId="2" xfId="5" applyFont="1" applyBorder="1" applyAlignment="1">
      <alignment horizontal="center" vertical="center"/>
    </xf>
    <xf numFmtId="0" fontId="22" fillId="0" borderId="2" xfId="5" applyFont="1" applyBorder="1" applyAlignment="1">
      <alignment horizontal="center" vertical="center" wrapText="1"/>
    </xf>
    <xf numFmtId="0" fontId="22" fillId="0" borderId="30" xfId="5" applyFont="1" applyBorder="1" applyAlignment="1">
      <alignment horizontal="center" vertical="center" wrapText="1"/>
    </xf>
    <xf numFmtId="0" fontId="22" fillId="0" borderId="19" xfId="5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19" fillId="0" borderId="3" xfId="0" applyFont="1" applyBorder="1" applyAlignment="1">
      <alignment horizontal="right" vertical="center" wrapText="1"/>
    </xf>
    <xf numFmtId="0" fontId="19" fillId="0" borderId="16" xfId="0" applyFont="1" applyBorder="1" applyAlignment="1">
      <alignment horizontal="right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/>
    </xf>
    <xf numFmtId="17" fontId="2" fillId="4" borderId="2" xfId="0" applyNumberFormat="1" applyFont="1" applyFill="1" applyBorder="1" applyAlignment="1">
      <alignment horizontal="center"/>
    </xf>
    <xf numFmtId="0" fontId="13" fillId="0" borderId="4" xfId="9" applyBorder="1" applyAlignment="1">
      <alignment horizontal="center" vertical="center"/>
    </xf>
    <xf numFmtId="0" fontId="13" fillId="0" borderId="6" xfId="9" applyBorder="1" applyAlignment="1">
      <alignment horizontal="center" vertical="center"/>
    </xf>
    <xf numFmtId="0" fontId="13" fillId="0" borderId="5" xfId="9" applyBorder="1" applyAlignment="1">
      <alignment horizontal="center" vertical="center"/>
    </xf>
    <xf numFmtId="0" fontId="13" fillId="0" borderId="2" xfId="9" applyBorder="1" applyAlignment="1">
      <alignment horizontal="center" vertical="center"/>
    </xf>
    <xf numFmtId="0" fontId="13" fillId="0" borderId="4" xfId="9" applyBorder="1" applyAlignment="1">
      <alignment horizontal="center"/>
    </xf>
    <xf numFmtId="0" fontId="13" fillId="0" borderId="6" xfId="9" applyBorder="1" applyAlignment="1">
      <alignment horizontal="center"/>
    </xf>
    <xf numFmtId="0" fontId="13" fillId="0" borderId="5" xfId="9" applyBorder="1" applyAlignment="1">
      <alignment horizontal="center"/>
    </xf>
    <xf numFmtId="49" fontId="14" fillId="2" borderId="2" xfId="9" applyNumberFormat="1" applyFont="1" applyFill="1" applyBorder="1" applyAlignment="1">
      <alignment horizontal="center" vertical="center" wrapText="1"/>
    </xf>
  </cellXfs>
  <cellStyles count="13">
    <cellStyle name="Comma" xfId="1" builtinId="3"/>
    <cellStyle name="Comma 2" xfId="3" xr:uid="{50008D76-F30E-4B2C-AE46-42BBAE5C3DD9}"/>
    <cellStyle name="Comma 4" xfId="7" xr:uid="{FB54881A-1C6F-46FC-ADB4-E0534C8944EB}"/>
    <cellStyle name="Hyperlink" xfId="11" builtinId="8"/>
    <cellStyle name="Normal" xfId="0" builtinId="0"/>
    <cellStyle name="Normal 2" xfId="8" xr:uid="{7D386F5D-1A25-4620-8A55-A41CCA49D806}"/>
    <cellStyle name="Normal 2 2" xfId="5" xr:uid="{7CFB5DD5-89BD-4306-B6A6-2CE1A543A2BC}"/>
    <cellStyle name="Normal 3" xfId="9" xr:uid="{E2964758-ACE9-4655-8708-9E5325CC24CE}"/>
    <cellStyle name="Normal 5" xfId="6" xr:uid="{AD661E6F-3C73-4C7C-B104-D70F7583CA17}"/>
    <cellStyle name="Normal_Sheet1" xfId="12" xr:uid="{4E748FAF-C8D7-4941-9C73-79A0EC37E3C0}"/>
    <cellStyle name="Percent" xfId="10" builtinId="5"/>
    <cellStyle name="Percent 2" xfId="2" xr:uid="{01EDB538-40AC-4D5E-AE1F-268AB9AC0A10}"/>
    <cellStyle name="Percent 4" xfId="4" xr:uid="{9FC94408-EE64-49DC-BF3E-47F43E370A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123825</xdr:colOff>
      <xdr:row>0</xdr:row>
      <xdr:rowOff>47625</xdr:rowOff>
    </xdr:from>
    <xdr:to>
      <xdr:col>19</xdr:col>
      <xdr:colOff>208930</xdr:colOff>
      <xdr:row>41</xdr:row>
      <xdr:rowOff>18077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5F04D1-CFE9-4AE4-B100-3045FA69C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0475" y="47625"/>
          <a:ext cx="4961905" cy="7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hatdotheyknow.com/request/school_support_staff_pay_13" TargetMode="External"/><Relationship Id="rId13" Type="http://schemas.openxmlformats.org/officeDocument/2006/relationships/hyperlink" Target="https://www.whatdotheyknow.com/request/school_support_staff_pay_28" TargetMode="External"/><Relationship Id="rId18" Type="http://schemas.openxmlformats.org/officeDocument/2006/relationships/hyperlink" Target="https://www.whatdotheyknow.com/request/school_support_staff_pay_24" TargetMode="External"/><Relationship Id="rId3" Type="http://schemas.openxmlformats.org/officeDocument/2006/relationships/hyperlink" Target="https://www.emcouncils.gov.uk/write/LGS_Pay_2018-19.pdf" TargetMode="External"/><Relationship Id="rId21" Type="http://schemas.openxmlformats.org/officeDocument/2006/relationships/hyperlink" Target="https://www.whatdotheyknow.com/request/school_support_staff_pay_14" TargetMode="External"/><Relationship Id="rId7" Type="http://schemas.openxmlformats.org/officeDocument/2006/relationships/hyperlink" Target="https://www.whatdotheyknow.com/request/school_support_staff_pay_29" TargetMode="External"/><Relationship Id="rId12" Type="http://schemas.openxmlformats.org/officeDocument/2006/relationships/hyperlink" Target="https://www.whatdotheyknow.com/request/school_support_staff_pay_19" TargetMode="External"/><Relationship Id="rId17" Type="http://schemas.openxmlformats.org/officeDocument/2006/relationships/hyperlink" Target="https://www.whatdotheyknow.com/request/school_support_staff_pay_30" TargetMode="External"/><Relationship Id="rId2" Type="http://schemas.openxmlformats.org/officeDocument/2006/relationships/hyperlink" Target="https://www.local.gov.uk/sites/default/files/documents/LGS%20Pay%202020-21.pdf" TargetMode="External"/><Relationship Id="rId16" Type="http://schemas.openxmlformats.org/officeDocument/2006/relationships/hyperlink" Target="https://www.whatdotheyknow.com/request/school_support_staff_pay_21" TargetMode="External"/><Relationship Id="rId20" Type="http://schemas.openxmlformats.org/officeDocument/2006/relationships/hyperlink" Target="https://www.whatdotheyknow.com/request/school_support_staff_pay_27" TargetMode="External"/><Relationship Id="rId1" Type="http://schemas.openxmlformats.org/officeDocument/2006/relationships/hyperlink" Target="https://www.local.gov.uk/sites/default/files/documents/National%20Joint%20Council%20pay%20update%2C%20Harry%20Honnor%2C%20Senior%20Adviser%20%E2%80%93%20Workforce%20and%20Negotiations%2C%20Local%20Government%20Association.pdf" TargetMode="External"/><Relationship Id="rId6" Type="http://schemas.openxmlformats.org/officeDocument/2006/relationships/hyperlink" Target="https://www.whatdotheyknow.com/request/school_support_staff_pay_14" TargetMode="External"/><Relationship Id="rId11" Type="http://schemas.openxmlformats.org/officeDocument/2006/relationships/hyperlink" Target="https://www.whatdotheyknow.com/request/school_support_staff_pay_18" TargetMode="External"/><Relationship Id="rId5" Type="http://schemas.openxmlformats.org/officeDocument/2006/relationships/hyperlink" Target="https://www.unison.org.uk/content/uploads/2018/07/NJC-Green-Book-18.pdf" TargetMode="External"/><Relationship Id="rId15" Type="http://schemas.openxmlformats.org/officeDocument/2006/relationships/hyperlink" Target="https://www.whatdotheyknow.com/request/school_support_staff_pay_16" TargetMode="External"/><Relationship Id="rId10" Type="http://schemas.openxmlformats.org/officeDocument/2006/relationships/hyperlink" Target="https://www.whatdotheyknow.com/request/school_support_staff_pay_12" TargetMode="External"/><Relationship Id="rId19" Type="http://schemas.openxmlformats.org/officeDocument/2006/relationships/hyperlink" Target="https://www.whatdotheyknow.com/request/school_support_staff_pay_25" TargetMode="External"/><Relationship Id="rId4" Type="http://schemas.openxmlformats.org/officeDocument/2006/relationships/hyperlink" Target="https://www.local.gov.uk/sites/default/files/documents/local-government-pay-scal-8e8.pdf" TargetMode="External"/><Relationship Id="rId9" Type="http://schemas.openxmlformats.org/officeDocument/2006/relationships/hyperlink" Target="https://www.whatdotheyknow.com/request/school_support_staff_pay_8" TargetMode="External"/><Relationship Id="rId14" Type="http://schemas.openxmlformats.org/officeDocument/2006/relationships/hyperlink" Target="https://www.whatdotheyknow.com/request/school_support_staff_pay_17" TargetMode="External"/><Relationship Id="rId22" Type="http://schemas.openxmlformats.org/officeDocument/2006/relationships/hyperlink" Target="https://www.whatdotheyknow.com/request/school_support_staff_pay_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8643D-72EB-4EDA-B136-369CE94314E9}">
  <dimension ref="A1:D10"/>
  <sheetViews>
    <sheetView tabSelected="1" workbookViewId="0">
      <selection sqref="A1:C9"/>
    </sheetView>
  </sheetViews>
  <sheetFormatPr defaultRowHeight="15"/>
  <cols>
    <col min="1" max="2" width="15.7109375" customWidth="1"/>
    <col min="3" max="3" width="14.7109375" bestFit="1" customWidth="1"/>
    <col min="4" max="4" width="20.42578125" bestFit="1" customWidth="1"/>
  </cols>
  <sheetData>
    <row r="1" spans="1:4" ht="46.5" customHeight="1">
      <c r="A1" s="56" t="s">
        <v>264</v>
      </c>
      <c r="B1" s="56" t="s">
        <v>263</v>
      </c>
      <c r="C1" s="56" t="s">
        <v>322</v>
      </c>
    </row>
    <row r="2" spans="1:4">
      <c r="A2" s="3">
        <v>42095</v>
      </c>
      <c r="B2" s="2">
        <f>HLOOKUP(A2,Calculations!$S$3:$Z$4,2,0)</f>
        <v>20073.92591117759</v>
      </c>
    </row>
    <row r="3" spans="1:4">
      <c r="A3" s="3">
        <v>42461</v>
      </c>
      <c r="B3" s="2">
        <f>HLOOKUP(A3,Calculations!$S$3:$Z$4,2,0)</f>
        <v>20073.92591117759</v>
      </c>
      <c r="C3" s="37">
        <f>B3/B2-1</f>
        <v>0</v>
      </c>
    </row>
    <row r="4" spans="1:4">
      <c r="A4" s="3">
        <v>42826</v>
      </c>
      <c r="B4" s="2">
        <f>HLOOKUP(A4,Calculations!$S$3:$Z$4,2,0)</f>
        <v>20338.348764575087</v>
      </c>
      <c r="C4" s="37">
        <f t="shared" ref="C4:C9" si="0">B4/B3-1</f>
        <v>1.3172453388913929E-2</v>
      </c>
    </row>
    <row r="5" spans="1:4">
      <c r="A5" s="3">
        <v>43191</v>
      </c>
      <c r="B5" s="2">
        <f>HLOOKUP(A5,Calculations!$S$3:$Z$4,2,0)</f>
        <v>21095.123304007644</v>
      </c>
      <c r="C5" s="37">
        <f t="shared" si="0"/>
        <v>3.7209241919909042E-2</v>
      </c>
      <c r="D5" s="165"/>
    </row>
    <row r="6" spans="1:4">
      <c r="A6" s="3">
        <v>43556</v>
      </c>
      <c r="B6" s="2">
        <f>HLOOKUP(A6,Calculations!$S$3:$Z$4,2,0)</f>
        <v>21869.928417240695</v>
      </c>
      <c r="C6" s="37">
        <f t="shared" si="0"/>
        <v>3.6729110423632916E-2</v>
      </c>
      <c r="D6" s="165"/>
    </row>
    <row r="7" spans="1:4">
      <c r="A7" s="3">
        <v>43922</v>
      </c>
      <c r="B7" s="2">
        <f>HLOOKUP(A7,Calculations!$S$3:$Z$4,2,0)</f>
        <v>22471.410819904992</v>
      </c>
      <c r="C7" s="37">
        <f t="shared" si="0"/>
        <v>2.7502714740946788E-2</v>
      </c>
      <c r="D7" s="49"/>
    </row>
    <row r="8" spans="1:4">
      <c r="A8" s="3">
        <v>44287</v>
      </c>
      <c r="B8" s="2">
        <f>HLOOKUP(A8,Calculations!$S$3:$Z$4,2,0)</f>
        <v>22872.4090538993</v>
      </c>
      <c r="C8" s="37">
        <f t="shared" si="0"/>
        <v>1.7844817898087006E-2</v>
      </c>
    </row>
    <row r="9" spans="1:4">
      <c r="A9" s="3">
        <v>44652</v>
      </c>
      <c r="B9" s="2">
        <f>HLOOKUP(A9,Calculations!$S$3:$Z$4,2,0)</f>
        <v>24818.722663200104</v>
      </c>
      <c r="C9" s="37">
        <f t="shared" si="0"/>
        <v>8.5094386197548166E-2</v>
      </c>
      <c r="D9" s="2"/>
    </row>
    <row r="10" spans="1:4">
      <c r="B10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EA074-4A50-41D0-9F14-92C136EC8E7C}">
  <dimension ref="A1:Z477"/>
  <sheetViews>
    <sheetView topLeftCell="I1" workbookViewId="0">
      <pane ySplit="3" topLeftCell="A4" activePane="bottomLeft" state="frozen"/>
      <selection pane="bottomLeft" activeCell="V4" sqref="V4"/>
    </sheetView>
  </sheetViews>
  <sheetFormatPr defaultRowHeight="15"/>
  <cols>
    <col min="1" max="1" width="21.7109375" customWidth="1"/>
    <col min="2" max="2" width="21.5703125" customWidth="1"/>
    <col min="5" max="6" width="18" customWidth="1"/>
    <col min="7" max="16" width="12" customWidth="1"/>
    <col min="17" max="18" width="20.85546875" customWidth="1"/>
    <col min="19" max="26" width="12" customWidth="1"/>
  </cols>
  <sheetData>
    <row r="1" spans="1:26" ht="15" customHeight="1">
      <c r="E1" s="166" t="s">
        <v>268</v>
      </c>
      <c r="F1" s="166"/>
      <c r="G1">
        <v>2</v>
      </c>
      <c r="H1">
        <f>G1+1</f>
        <v>3</v>
      </c>
      <c r="I1">
        <f t="shared" ref="I1:M1" si="0">H1+1</f>
        <v>4</v>
      </c>
      <c r="J1">
        <f t="shared" si="0"/>
        <v>5</v>
      </c>
      <c r="K1">
        <f t="shared" si="0"/>
        <v>6</v>
      </c>
      <c r="L1">
        <f t="shared" si="0"/>
        <v>7</v>
      </c>
      <c r="M1">
        <f t="shared" si="0"/>
        <v>8</v>
      </c>
      <c r="N1">
        <v>8</v>
      </c>
    </row>
    <row r="2" spans="1:26" ht="45" customHeight="1">
      <c r="A2" s="167" t="s">
        <v>269</v>
      </c>
      <c r="B2" s="167"/>
      <c r="G2" s="168" t="s">
        <v>259</v>
      </c>
      <c r="H2" s="168"/>
      <c r="I2" s="168"/>
      <c r="J2" s="168"/>
      <c r="K2" s="168"/>
      <c r="L2" s="168"/>
      <c r="M2" s="168"/>
      <c r="N2" s="168"/>
      <c r="O2" s="51"/>
      <c r="P2" s="36"/>
      <c r="S2" s="168" t="s">
        <v>260</v>
      </c>
      <c r="T2" s="168"/>
      <c r="U2" s="168"/>
      <c r="V2" s="168"/>
      <c r="W2" s="168"/>
      <c r="X2" s="168"/>
      <c r="Y2" s="168"/>
      <c r="Z2" s="168"/>
    </row>
    <row r="3" spans="1:26" ht="29.25" customHeight="1">
      <c r="A3" s="42" t="s">
        <v>266</v>
      </c>
      <c r="B3" s="42" t="s">
        <v>36</v>
      </c>
      <c r="E3" s="153"/>
      <c r="F3" s="153"/>
      <c r="G3" s="41">
        <f>'Pay scales'!C2</f>
        <v>44652</v>
      </c>
      <c r="H3" s="41">
        <f>'Pay scales'!D2</f>
        <v>44287</v>
      </c>
      <c r="I3" s="41">
        <f>'Pay scales'!E2</f>
        <v>43922</v>
      </c>
      <c r="J3" s="41">
        <f>'Pay scales'!F2</f>
        <v>43556</v>
      </c>
      <c r="K3" s="41">
        <f>'Pay scales'!G2</f>
        <v>43191</v>
      </c>
      <c r="L3" s="41">
        <f>'Pay scales'!H2</f>
        <v>42826</v>
      </c>
      <c r="M3" s="41">
        <f>'Pay scales'!I2</f>
        <v>42461</v>
      </c>
      <c r="N3" s="41">
        <f>'Pay scales'!J2</f>
        <v>42095</v>
      </c>
      <c r="O3" s="41"/>
      <c r="P3" s="3"/>
      <c r="Q3" s="153"/>
      <c r="R3" s="153"/>
      <c r="S3" s="41">
        <f t="shared" ref="S3:Z3" si="1">G3</f>
        <v>44652</v>
      </c>
      <c r="T3" s="41">
        <f t="shared" si="1"/>
        <v>44287</v>
      </c>
      <c r="U3" s="41">
        <f t="shared" si="1"/>
        <v>43922</v>
      </c>
      <c r="V3" s="41">
        <f t="shared" si="1"/>
        <v>43556</v>
      </c>
      <c r="W3" s="41">
        <f t="shared" si="1"/>
        <v>43191</v>
      </c>
      <c r="X3" s="41">
        <f t="shared" si="1"/>
        <v>42826</v>
      </c>
      <c r="Y3" s="41">
        <f t="shared" si="1"/>
        <v>42461</v>
      </c>
      <c r="Z3" s="41">
        <f t="shared" si="1"/>
        <v>42095</v>
      </c>
    </row>
    <row r="4" spans="1:26" ht="29.25" customHeight="1">
      <c r="A4" s="140"/>
      <c r="B4" s="140"/>
      <c r="C4" s="169" t="s">
        <v>267</v>
      </c>
      <c r="D4" s="169"/>
      <c r="E4" s="141">
        <f>SUM(E6:E100000)</f>
        <v>26123.995716846912</v>
      </c>
      <c r="F4" s="142"/>
      <c r="G4" s="143"/>
      <c r="H4" s="143"/>
      <c r="I4" s="143"/>
      <c r="J4" s="143"/>
      <c r="K4" s="143"/>
      <c r="L4" s="143"/>
      <c r="M4" s="143"/>
      <c r="N4" s="57"/>
      <c r="O4" s="144" t="s">
        <v>270</v>
      </c>
      <c r="P4" s="144"/>
      <c r="Q4" s="141">
        <f>SUM(Q6:Q141)</f>
        <v>25752.987316846917</v>
      </c>
      <c r="R4" s="145" t="s">
        <v>265</v>
      </c>
      <c r="S4" s="146">
        <f>SUM(S6:S237)</f>
        <v>24818.722663200104</v>
      </c>
      <c r="T4" s="146">
        <f t="shared" ref="T4:Z4" si="2">SUM(T6:T237)</f>
        <v>22872.4090538993</v>
      </c>
      <c r="U4" s="146">
        <f t="shared" si="2"/>
        <v>22471.410819904992</v>
      </c>
      <c r="V4" s="146">
        <f t="shared" si="2"/>
        <v>21869.928417240695</v>
      </c>
      <c r="W4" s="146">
        <f t="shared" si="2"/>
        <v>21095.123304007644</v>
      </c>
      <c r="X4" s="146">
        <f t="shared" si="2"/>
        <v>20338.348764575087</v>
      </c>
      <c r="Y4" s="146">
        <f t="shared" si="2"/>
        <v>20073.92591117759</v>
      </c>
      <c r="Z4" s="146">
        <f t="shared" si="2"/>
        <v>20073.92591117759</v>
      </c>
    </row>
    <row r="5" spans="1:26" ht="45">
      <c r="A5" s="147"/>
      <c r="B5" s="147"/>
      <c r="C5" s="148"/>
      <c r="D5" s="148"/>
      <c r="E5" s="153" t="s">
        <v>258</v>
      </c>
      <c r="F5" s="153" t="s">
        <v>571</v>
      </c>
      <c r="G5" s="149"/>
      <c r="H5" s="149"/>
      <c r="I5" s="149"/>
      <c r="J5" s="149"/>
      <c r="K5" s="149"/>
      <c r="L5" s="149"/>
      <c r="M5" s="149"/>
      <c r="N5" s="150"/>
      <c r="O5" s="151"/>
      <c r="P5" s="151"/>
      <c r="Q5" s="153" t="s">
        <v>261</v>
      </c>
      <c r="R5" s="153" t="s">
        <v>262</v>
      </c>
      <c r="S5" s="152"/>
      <c r="T5" s="152"/>
      <c r="U5" s="152"/>
      <c r="V5" s="152"/>
      <c r="W5" s="152"/>
      <c r="X5" s="152"/>
      <c r="Y5" s="152"/>
      <c r="Z5" s="152"/>
    </row>
    <row r="6" spans="1:26">
      <c r="A6" s="20">
        <v>55.38</v>
      </c>
      <c r="B6" s="2">
        <v>17842</v>
      </c>
      <c r="E6" s="20">
        <f t="shared" ref="E6:E69" si="3">SUMIF(B:B,F6,A:A)</f>
        <v>16.778200000000002</v>
      </c>
      <c r="F6" s="2" cm="1">
        <f t="array" ref="F6:F238">_xlfn._xlws.SORT(_xlfn.UNIQUE(B6:B100001))</f>
        <v>9279.8642857142859</v>
      </c>
      <c r="G6" s="2">
        <f>IF(ISERROR(VLOOKUP($F6,'Pay scales'!$B$3:$AC$61,G$1,1)),0,VLOOKUP($F6,'Pay scales'!$B$3:$AC$61,G$1,1))</f>
        <v>0</v>
      </c>
      <c r="H6" s="2">
        <f>IF(ISERROR(VLOOKUP($F6,'Pay scales'!$B$3:$AC$61,H$1,1)),0,VLOOKUP($F6,'Pay scales'!$B$3:$AC$61,H$1,1))</f>
        <v>0</v>
      </c>
      <c r="I6" s="2">
        <f>IF(ISERROR(VLOOKUP($F6,'Pay scales'!$B$3:$AC$61,I$1,1)),0,VLOOKUP($F6,'Pay scales'!$B$3:$AC$61,I$1,1))</f>
        <v>0</v>
      </c>
      <c r="J6" s="2">
        <f>IF(ISERROR(VLOOKUP($F6,'Pay scales'!$B$3:$AC$61,J$1,1)),0,VLOOKUP($F6,'Pay scales'!$B$3:$AC$61,J$1,1))</f>
        <v>0</v>
      </c>
      <c r="K6" s="2">
        <f>IF(ISERROR(VLOOKUP($F6,'Pay scales'!$B$3:$AC$61,K$1,1)),0,VLOOKUP($F6,'Pay scales'!$B$3:$AC$61,K$1,1))</f>
        <v>0</v>
      </c>
      <c r="L6" s="2">
        <f>IF(ISERROR(VLOOKUP($F6,'Pay scales'!$B$3:$AC$61,L$1,1)),0,VLOOKUP($F6,'Pay scales'!$B$3:$AC$61,L$1,1))</f>
        <v>0</v>
      </c>
      <c r="M6" s="2">
        <f>IF(ISERROR(VLOOKUP($F6,'Pay scales'!$B$3:$AC$61,M$1,1)),0,VLOOKUP($F6,'Pay scales'!$B$3:$AC$61,M$1,1))</f>
        <v>0</v>
      </c>
      <c r="N6" s="2">
        <f>IF(ISERROR(VLOOKUP($F6,'Pay scales'!$B$3:$AC$61,N$1,1)),0,VLOOKUP($F6,'Pay scales'!$B$3:$AC$61,N$1,1))</f>
        <v>0</v>
      </c>
      <c r="O6" s="2"/>
      <c r="Q6" s="20">
        <f t="shared" ref="Q6:Q69" si="4">IF(N6=0,0,E6)</f>
        <v>0</v>
      </c>
      <c r="R6" s="37">
        <f t="shared" ref="R6:R69" si="5">Q6/Q$4</f>
        <v>0</v>
      </c>
      <c r="S6" s="38">
        <f t="shared" ref="S6:S69" si="6">$R6*G6</f>
        <v>0</v>
      </c>
      <c r="T6" s="38">
        <f t="shared" ref="T6:T69" si="7">$R6*H6</f>
        <v>0</v>
      </c>
      <c r="U6" s="38">
        <f t="shared" ref="U6:U69" si="8">$R6*I6</f>
        <v>0</v>
      </c>
      <c r="V6" s="38">
        <f t="shared" ref="V6:V69" si="9">$R6*J6</f>
        <v>0</v>
      </c>
      <c r="W6" s="38">
        <f t="shared" ref="W6:W69" si="10">$R6*K6</f>
        <v>0</v>
      </c>
      <c r="X6" s="38">
        <f t="shared" ref="X6:X69" si="11">$R6*L6</f>
        <v>0</v>
      </c>
      <c r="Y6" s="38">
        <f t="shared" ref="Y6:Y69" si="12">$R6*M6</f>
        <v>0</v>
      </c>
      <c r="Z6" s="38">
        <f t="shared" ref="Z6:Z69" si="13">$R6*N6</f>
        <v>0</v>
      </c>
    </row>
    <row r="7" spans="1:26">
      <c r="A7" s="20">
        <v>384.08</v>
      </c>
      <c r="B7" s="2">
        <v>18198</v>
      </c>
      <c r="E7" s="20">
        <f t="shared" si="3"/>
        <v>5.7052000000000005</v>
      </c>
      <c r="F7" s="2">
        <v>13177.021428571428</v>
      </c>
      <c r="G7" s="2">
        <f>IF(ISERROR(VLOOKUP($F7,'Pay scales'!$B$3:$AC$61,G$1,1)),0,VLOOKUP($F7,'Pay scales'!$B$3:$AC$61,G$1,1))</f>
        <v>0</v>
      </c>
      <c r="H7" s="2">
        <f>IF(ISERROR(VLOOKUP($F7,'Pay scales'!$B$3:$AC$61,H$1,1)),0,VLOOKUP($F7,'Pay scales'!$B$3:$AC$61,H$1,1))</f>
        <v>0</v>
      </c>
      <c r="I7" s="2">
        <f>IF(ISERROR(VLOOKUP($F7,'Pay scales'!$B$3:$AC$61,I$1,1)),0,VLOOKUP($F7,'Pay scales'!$B$3:$AC$61,I$1,1))</f>
        <v>0</v>
      </c>
      <c r="J7" s="2">
        <f>IF(ISERROR(VLOOKUP($F7,'Pay scales'!$B$3:$AC$61,J$1,1)),0,VLOOKUP($F7,'Pay scales'!$B$3:$AC$61,J$1,1))</f>
        <v>0</v>
      </c>
      <c r="K7" s="2">
        <f>IF(ISERROR(VLOOKUP($F7,'Pay scales'!$B$3:$AC$61,K$1,1)),0,VLOOKUP($F7,'Pay scales'!$B$3:$AC$61,K$1,1))</f>
        <v>0</v>
      </c>
      <c r="L7" s="2">
        <f>IF(ISERROR(VLOOKUP($F7,'Pay scales'!$B$3:$AC$61,L$1,1)),0,VLOOKUP($F7,'Pay scales'!$B$3:$AC$61,L$1,1))</f>
        <v>0</v>
      </c>
      <c r="M7" s="2">
        <f>IF(ISERROR(VLOOKUP($F7,'Pay scales'!$B$3:$AC$61,M$1,1)),0,VLOOKUP($F7,'Pay scales'!$B$3:$AC$61,M$1,1))</f>
        <v>0</v>
      </c>
      <c r="N7" s="2">
        <f>IF(ISERROR(VLOOKUP($F7,'Pay scales'!$B$3:$AC$61,N$1,1)),0,VLOOKUP($F7,'Pay scales'!$B$3:$AC$61,N$1,1))</f>
        <v>0</v>
      </c>
      <c r="O7" s="2"/>
      <c r="Q7" s="20">
        <f t="shared" si="4"/>
        <v>0</v>
      </c>
      <c r="R7" s="37">
        <f t="shared" si="5"/>
        <v>0</v>
      </c>
      <c r="S7" s="38">
        <f t="shared" si="6"/>
        <v>0</v>
      </c>
      <c r="T7" s="38">
        <f t="shared" si="7"/>
        <v>0</v>
      </c>
      <c r="U7" s="38">
        <f t="shared" si="8"/>
        <v>0</v>
      </c>
      <c r="V7" s="38">
        <f t="shared" si="9"/>
        <v>0</v>
      </c>
      <c r="W7" s="38">
        <f t="shared" si="10"/>
        <v>0</v>
      </c>
      <c r="X7" s="38">
        <f t="shared" si="11"/>
        <v>0</v>
      </c>
      <c r="Y7" s="38">
        <f t="shared" si="12"/>
        <v>0</v>
      </c>
      <c r="Z7" s="38">
        <f t="shared" si="13"/>
        <v>0</v>
      </c>
    </row>
    <row r="8" spans="1:26">
      <c r="A8" s="20">
        <v>1</v>
      </c>
      <c r="B8" s="2">
        <v>18328</v>
      </c>
      <c r="E8" s="20">
        <f t="shared" si="3"/>
        <v>8.0078000000000014</v>
      </c>
      <c r="F8" s="2">
        <v>17710.842857142856</v>
      </c>
      <c r="G8" s="2">
        <f>IF(ISERROR(VLOOKUP($F8,'Pay scales'!$B$3:$AC$61,G$1,1)),0,VLOOKUP($F8,'Pay scales'!$B$3:$AC$61,G$1,1))</f>
        <v>0</v>
      </c>
      <c r="H8" s="2">
        <f>IF(ISERROR(VLOOKUP($F8,'Pay scales'!$B$3:$AC$61,H$1,1)),0,VLOOKUP($F8,'Pay scales'!$B$3:$AC$61,H$1,1))</f>
        <v>0</v>
      </c>
      <c r="I8" s="2">
        <f>IF(ISERROR(VLOOKUP($F8,'Pay scales'!$B$3:$AC$61,I$1,1)),0,VLOOKUP($F8,'Pay scales'!$B$3:$AC$61,I$1,1))</f>
        <v>0</v>
      </c>
      <c r="J8" s="2">
        <f>IF(ISERROR(VLOOKUP($F8,'Pay scales'!$B$3:$AC$61,J$1,1)),0,VLOOKUP($F8,'Pay scales'!$B$3:$AC$61,J$1,1))</f>
        <v>0</v>
      </c>
      <c r="K8" s="2">
        <f>IF(ISERROR(VLOOKUP($F8,'Pay scales'!$B$3:$AC$61,K$1,1)),0,VLOOKUP($F8,'Pay scales'!$B$3:$AC$61,K$1,1))</f>
        <v>0</v>
      </c>
      <c r="L8" s="2">
        <f>IF(ISERROR(VLOOKUP($F8,'Pay scales'!$B$3:$AC$61,L$1,1)),0,VLOOKUP($F8,'Pay scales'!$B$3:$AC$61,L$1,1))</f>
        <v>0</v>
      </c>
      <c r="M8" s="2">
        <f>IF(ISERROR(VLOOKUP($F8,'Pay scales'!$B$3:$AC$61,M$1,1)),0,VLOOKUP($F8,'Pay scales'!$B$3:$AC$61,M$1,1))</f>
        <v>0</v>
      </c>
      <c r="N8" s="2">
        <f>IF(ISERROR(VLOOKUP($F8,'Pay scales'!$B$3:$AC$61,N$1,1)),0,VLOOKUP($F8,'Pay scales'!$B$3:$AC$61,N$1,1))</f>
        <v>0</v>
      </c>
      <c r="O8" s="2"/>
      <c r="Q8" s="20">
        <f t="shared" si="4"/>
        <v>0</v>
      </c>
      <c r="R8" s="37">
        <f t="shared" si="5"/>
        <v>0</v>
      </c>
      <c r="S8" s="38">
        <f t="shared" si="6"/>
        <v>0</v>
      </c>
      <c r="T8" s="38">
        <f t="shared" si="7"/>
        <v>0</v>
      </c>
      <c r="U8" s="38">
        <f t="shared" si="8"/>
        <v>0</v>
      </c>
      <c r="V8" s="38">
        <f t="shared" si="9"/>
        <v>0</v>
      </c>
      <c r="W8" s="38">
        <f t="shared" si="10"/>
        <v>0</v>
      </c>
      <c r="X8" s="38">
        <f t="shared" si="11"/>
        <v>0</v>
      </c>
      <c r="Y8" s="38">
        <f t="shared" si="12"/>
        <v>0</v>
      </c>
      <c r="Z8" s="38">
        <f t="shared" si="13"/>
        <v>0</v>
      </c>
    </row>
    <row r="9" spans="1:26">
      <c r="A9" s="20">
        <v>0.76</v>
      </c>
      <c r="B9" s="2">
        <v>18328.21</v>
      </c>
      <c r="E9" s="20">
        <f t="shared" si="3"/>
        <v>55.38</v>
      </c>
      <c r="F9" s="2">
        <v>17842</v>
      </c>
      <c r="G9" s="2">
        <f>IF(ISERROR(VLOOKUP($F9,'Pay scales'!$B$3:$AC$61,G$1,1)),0,VLOOKUP($F9,'Pay scales'!$B$3:$AC$61,G$1,1))</f>
        <v>0</v>
      </c>
      <c r="H9" s="2">
        <f>IF(ISERROR(VLOOKUP($F9,'Pay scales'!$B$3:$AC$61,H$1,1)),0,VLOOKUP($F9,'Pay scales'!$B$3:$AC$61,H$1,1))</f>
        <v>0</v>
      </c>
      <c r="I9" s="2">
        <f>IF(ISERROR(VLOOKUP($F9,'Pay scales'!$B$3:$AC$61,I$1,1)),0,VLOOKUP($F9,'Pay scales'!$B$3:$AC$61,I$1,1))</f>
        <v>0</v>
      </c>
      <c r="J9" s="2">
        <f>IF(ISERROR(VLOOKUP($F9,'Pay scales'!$B$3:$AC$61,J$1,1)),0,VLOOKUP($F9,'Pay scales'!$B$3:$AC$61,J$1,1))</f>
        <v>0</v>
      </c>
      <c r="K9" s="2">
        <f>IF(ISERROR(VLOOKUP($F9,'Pay scales'!$B$3:$AC$61,K$1,1)),0,VLOOKUP($F9,'Pay scales'!$B$3:$AC$61,K$1,1))</f>
        <v>0</v>
      </c>
      <c r="L9" s="2">
        <f>IF(ISERROR(VLOOKUP($F9,'Pay scales'!$B$3:$AC$61,L$1,1)),0,VLOOKUP($F9,'Pay scales'!$B$3:$AC$61,L$1,1))</f>
        <v>0</v>
      </c>
      <c r="M9" s="2">
        <f>IF(ISERROR(VLOOKUP($F9,'Pay scales'!$B$3:$AC$61,M$1,1)),0,VLOOKUP($F9,'Pay scales'!$B$3:$AC$61,M$1,1))</f>
        <v>0</v>
      </c>
      <c r="N9" s="2">
        <f>IF(ISERROR(VLOOKUP($F9,'Pay scales'!$B$3:$AC$61,N$1,1)),0,VLOOKUP($F9,'Pay scales'!$B$3:$AC$61,N$1,1))</f>
        <v>0</v>
      </c>
      <c r="O9" s="2"/>
      <c r="Q9" s="20">
        <f t="shared" si="4"/>
        <v>0</v>
      </c>
      <c r="R9" s="37">
        <f t="shared" si="5"/>
        <v>0</v>
      </c>
      <c r="S9" s="38">
        <f t="shared" si="6"/>
        <v>0</v>
      </c>
      <c r="T9" s="38">
        <f t="shared" si="7"/>
        <v>0</v>
      </c>
      <c r="U9" s="38">
        <f t="shared" si="8"/>
        <v>0</v>
      </c>
      <c r="V9" s="38">
        <f t="shared" si="9"/>
        <v>0</v>
      </c>
      <c r="W9" s="38">
        <f t="shared" si="10"/>
        <v>0</v>
      </c>
      <c r="X9" s="38">
        <f t="shared" si="11"/>
        <v>0</v>
      </c>
      <c r="Y9" s="38">
        <f t="shared" si="12"/>
        <v>0</v>
      </c>
      <c r="Z9" s="38">
        <f t="shared" si="13"/>
        <v>0</v>
      </c>
    </row>
    <row r="10" spans="1:26">
      <c r="A10" s="20">
        <v>32</v>
      </c>
      <c r="B10" s="2">
        <v>18333</v>
      </c>
      <c r="E10" s="20">
        <f t="shared" si="3"/>
        <v>384.08</v>
      </c>
      <c r="F10" s="2">
        <v>18198</v>
      </c>
      <c r="G10" s="2">
        <v>20258</v>
      </c>
      <c r="H10" s="2">
        <v>18333</v>
      </c>
      <c r="I10" s="2">
        <v>17842</v>
      </c>
      <c r="J10" s="2">
        <v>17364</v>
      </c>
      <c r="K10" s="2">
        <v>16495</v>
      </c>
      <c r="L10" s="2">
        <v>15115</v>
      </c>
      <c r="M10" s="2">
        <v>14615</v>
      </c>
      <c r="N10" s="2">
        <v>14615</v>
      </c>
      <c r="O10" s="2"/>
      <c r="Q10" s="20">
        <f t="shared" si="4"/>
        <v>384.08</v>
      </c>
      <c r="R10" s="37">
        <f t="shared" si="5"/>
        <v>1.4913997948065043E-2</v>
      </c>
      <c r="S10" s="38">
        <f t="shared" si="6"/>
        <v>302.12777043190164</v>
      </c>
      <c r="T10" s="38">
        <f t="shared" si="7"/>
        <v>273.41832438187646</v>
      </c>
      <c r="U10" s="38">
        <f t="shared" si="8"/>
        <v>266.09555138937651</v>
      </c>
      <c r="V10" s="38">
        <f t="shared" si="9"/>
        <v>258.9666603702014</v>
      </c>
      <c r="W10" s="38">
        <f t="shared" si="10"/>
        <v>246.0063961533329</v>
      </c>
      <c r="X10" s="38">
        <f t="shared" si="11"/>
        <v>225.42507898500313</v>
      </c>
      <c r="Y10" s="38">
        <f t="shared" si="12"/>
        <v>217.9680800109706</v>
      </c>
      <c r="Z10" s="38">
        <f t="shared" si="13"/>
        <v>217.9680800109706</v>
      </c>
    </row>
    <row r="11" spans="1:26">
      <c r="A11" s="20">
        <v>3</v>
      </c>
      <c r="B11" s="2">
        <v>18333</v>
      </c>
      <c r="E11" s="20">
        <f t="shared" si="3"/>
        <v>1</v>
      </c>
      <c r="F11" s="2">
        <v>18328</v>
      </c>
      <c r="G11" s="2">
        <v>20258</v>
      </c>
      <c r="H11" s="2">
        <v>18333</v>
      </c>
      <c r="I11" s="2">
        <v>17842</v>
      </c>
      <c r="J11" s="2">
        <v>17364</v>
      </c>
      <c r="K11" s="2">
        <v>16495</v>
      </c>
      <c r="L11" s="2">
        <v>15115</v>
      </c>
      <c r="M11" s="2">
        <v>14615</v>
      </c>
      <c r="N11" s="2">
        <v>14615</v>
      </c>
      <c r="O11" s="2"/>
      <c r="Q11" s="20">
        <f t="shared" si="4"/>
        <v>1</v>
      </c>
      <c r="R11" s="37">
        <f t="shared" si="5"/>
        <v>3.883044664670132E-5</v>
      </c>
      <c r="S11" s="38">
        <f t="shared" si="6"/>
        <v>0.78662718816887534</v>
      </c>
      <c r="T11" s="38">
        <f t="shared" si="7"/>
        <v>0.71187857837397528</v>
      </c>
      <c r="U11" s="38">
        <f t="shared" si="8"/>
        <v>0.69281282907044495</v>
      </c>
      <c r="V11" s="38">
        <f t="shared" si="9"/>
        <v>0.67425187557332167</v>
      </c>
      <c r="W11" s="38">
        <f t="shared" si="10"/>
        <v>0.64050821743733832</v>
      </c>
      <c r="X11" s="38">
        <f t="shared" si="11"/>
        <v>0.58692220106489046</v>
      </c>
      <c r="Y11" s="38">
        <f t="shared" si="12"/>
        <v>0.5675069777415398</v>
      </c>
      <c r="Z11" s="38">
        <f t="shared" si="13"/>
        <v>0.5675069777415398</v>
      </c>
    </row>
    <row r="12" spans="1:26">
      <c r="A12" s="39">
        <v>107.89750000000001</v>
      </c>
      <c r="B12" s="40">
        <v>18333</v>
      </c>
      <c r="E12" s="20">
        <f t="shared" si="3"/>
        <v>0.76</v>
      </c>
      <c r="F12" s="2">
        <v>18328.21</v>
      </c>
      <c r="G12" s="2">
        <v>20258</v>
      </c>
      <c r="H12" s="2">
        <v>18333</v>
      </c>
      <c r="I12" s="2">
        <v>17842</v>
      </c>
      <c r="J12" s="2">
        <v>17364</v>
      </c>
      <c r="K12" s="2">
        <v>16495</v>
      </c>
      <c r="L12" s="2">
        <v>15115</v>
      </c>
      <c r="M12" s="2">
        <v>14615</v>
      </c>
      <c r="N12" s="2">
        <v>14615</v>
      </c>
      <c r="O12" s="2"/>
      <c r="Q12" s="20">
        <f t="shared" si="4"/>
        <v>0.76</v>
      </c>
      <c r="R12" s="37">
        <f t="shared" si="5"/>
        <v>2.9511139451493006E-5</v>
      </c>
      <c r="S12" s="38">
        <f t="shared" si="6"/>
        <v>0.59783666300834526</v>
      </c>
      <c r="T12" s="38">
        <f t="shared" si="7"/>
        <v>0.54102771956422124</v>
      </c>
      <c r="U12" s="38">
        <f t="shared" si="8"/>
        <v>0.5265377500935382</v>
      </c>
      <c r="V12" s="38">
        <f t="shared" si="9"/>
        <v>0.51243142543572451</v>
      </c>
      <c r="W12" s="38">
        <f t="shared" si="10"/>
        <v>0.48678624525237713</v>
      </c>
      <c r="X12" s="38">
        <f t="shared" si="11"/>
        <v>0.44606087280931678</v>
      </c>
      <c r="Y12" s="38">
        <f t="shared" si="12"/>
        <v>0.43130530308357029</v>
      </c>
      <c r="Z12" s="38">
        <f t="shared" si="13"/>
        <v>0.43130530308357029</v>
      </c>
    </row>
    <row r="13" spans="1:26">
      <c r="A13" s="20">
        <v>48</v>
      </c>
      <c r="B13" s="2">
        <v>18516</v>
      </c>
      <c r="E13" s="20">
        <f t="shared" si="3"/>
        <v>4.6602000000000006</v>
      </c>
      <c r="F13" s="2">
        <v>18328.214285714286</v>
      </c>
      <c r="G13" s="2">
        <v>20258</v>
      </c>
      <c r="H13" s="2">
        <v>18333</v>
      </c>
      <c r="I13" s="2">
        <v>17842</v>
      </c>
      <c r="J13" s="2">
        <v>17364</v>
      </c>
      <c r="K13" s="2">
        <v>16495</v>
      </c>
      <c r="L13" s="2">
        <v>15115</v>
      </c>
      <c r="M13" s="2">
        <v>14615</v>
      </c>
      <c r="N13" s="2">
        <v>14615</v>
      </c>
      <c r="O13" s="2"/>
      <c r="Q13" s="20">
        <f t="shared" si="4"/>
        <v>4.6602000000000006</v>
      </c>
      <c r="R13" s="37">
        <f t="shared" si="5"/>
        <v>1.8095764746295752E-4</v>
      </c>
      <c r="S13" s="38">
        <f t="shared" si="6"/>
        <v>3.6658400223045935</v>
      </c>
      <c r="T13" s="38">
        <f t="shared" si="7"/>
        <v>3.3174965509384005</v>
      </c>
      <c r="U13" s="38">
        <f t="shared" si="8"/>
        <v>3.228646346034088</v>
      </c>
      <c r="V13" s="38">
        <f t="shared" si="9"/>
        <v>3.1421485905467943</v>
      </c>
      <c r="W13" s="38">
        <f t="shared" si="10"/>
        <v>2.9848963949014844</v>
      </c>
      <c r="X13" s="38">
        <f t="shared" si="11"/>
        <v>2.7351748414026029</v>
      </c>
      <c r="Y13" s="38">
        <f t="shared" si="12"/>
        <v>2.6446960176711243</v>
      </c>
      <c r="Z13" s="38">
        <f t="shared" si="13"/>
        <v>2.6446960176711243</v>
      </c>
    </row>
    <row r="14" spans="1:26">
      <c r="A14" s="39">
        <v>30.27026</v>
      </c>
      <c r="B14" s="40">
        <v>18516</v>
      </c>
      <c r="E14" s="20">
        <f t="shared" si="3"/>
        <v>710.50175405405423</v>
      </c>
      <c r="F14" s="2">
        <v>18333</v>
      </c>
      <c r="G14" s="2">
        <f>IF(ISERROR(VLOOKUP($F14,'Pay scales'!$B$3:$AC$61,G$1,1)),0,VLOOKUP($F14,'Pay scales'!$B$3:$AC$61,G$1,1))</f>
        <v>20258</v>
      </c>
      <c r="H14" s="2">
        <f>IF(ISERROR(VLOOKUP($F14,'Pay scales'!$B$3:$AC$61,H$1,1)),0,VLOOKUP($F14,'Pay scales'!$B$3:$AC$61,H$1,1))</f>
        <v>18333</v>
      </c>
      <c r="I14" s="2">
        <f>IF(ISERROR(VLOOKUP($F14,'Pay scales'!$B$3:$AC$61,I$1,1)),0,VLOOKUP($F14,'Pay scales'!$B$3:$AC$61,I$1,1))</f>
        <v>17842</v>
      </c>
      <c r="J14" s="2">
        <f>IF(ISERROR(VLOOKUP($F14,'Pay scales'!$B$3:$AC$61,J$1,1)),0,VLOOKUP($F14,'Pay scales'!$B$3:$AC$61,J$1,1))</f>
        <v>17364</v>
      </c>
      <c r="K14" s="2">
        <f>IF(ISERROR(VLOOKUP($F14,'Pay scales'!$B$3:$AC$61,K$1,1)),0,VLOOKUP($F14,'Pay scales'!$B$3:$AC$61,K$1,1))</f>
        <v>16495</v>
      </c>
      <c r="L14" s="2">
        <f>IF(ISERROR(VLOOKUP($F14,'Pay scales'!$B$3:$AC$61,L$1,1)),0,VLOOKUP($F14,'Pay scales'!$B$3:$AC$61,L$1,1))</f>
        <v>15115</v>
      </c>
      <c r="M14" s="2">
        <f>IF(ISERROR(VLOOKUP($F14,'Pay scales'!$B$3:$AC$61,M$1,1)),0,VLOOKUP($F14,'Pay scales'!$B$3:$AC$61,M$1,1))</f>
        <v>14615</v>
      </c>
      <c r="N14" s="2">
        <f>IF(ISERROR(VLOOKUP($F14,'Pay scales'!$B$3:$AC$61,N$1,1)),0,VLOOKUP($F14,'Pay scales'!$B$3:$AC$61,N$1,1))</f>
        <v>14615</v>
      </c>
      <c r="O14" s="2"/>
      <c r="Q14" s="20">
        <f t="shared" si="4"/>
        <v>710.50175405405423</v>
      </c>
      <c r="R14" s="37">
        <f t="shared" si="5"/>
        <v>2.7589100453183656E-2</v>
      </c>
      <c r="S14" s="38">
        <f t="shared" si="6"/>
        <v>558.89999698059455</v>
      </c>
      <c r="T14" s="38">
        <f t="shared" si="7"/>
        <v>505.79097860821594</v>
      </c>
      <c r="U14" s="38">
        <f t="shared" si="8"/>
        <v>492.24473028570276</v>
      </c>
      <c r="V14" s="38">
        <f t="shared" si="9"/>
        <v>479.057140269081</v>
      </c>
      <c r="W14" s="38">
        <f t="shared" si="10"/>
        <v>455.08221197526439</v>
      </c>
      <c r="X14" s="38">
        <f t="shared" si="11"/>
        <v>417.00925334987096</v>
      </c>
      <c r="Y14" s="38">
        <f t="shared" si="12"/>
        <v>403.21470312327915</v>
      </c>
      <c r="Z14" s="38">
        <f t="shared" si="13"/>
        <v>403.21470312327915</v>
      </c>
    </row>
    <row r="15" spans="1:26">
      <c r="A15" s="20">
        <v>54.59</v>
      </c>
      <c r="B15" s="2">
        <v>18562</v>
      </c>
      <c r="E15" s="20">
        <f t="shared" si="3"/>
        <v>0.84</v>
      </c>
      <c r="F15" s="2">
        <v>18459</v>
      </c>
      <c r="G15" s="2">
        <f>IF(ISERROR(VLOOKUP($F15,'Pay scales'!$B$3:$AC$61,G$1,1)),0,VLOOKUP($F15,'Pay scales'!$B$3:$AC$61,G$1,1))</f>
        <v>20258</v>
      </c>
      <c r="H15" s="2">
        <f>IF(ISERROR(VLOOKUP($F15,'Pay scales'!$B$3:$AC$61,H$1,1)),0,VLOOKUP($F15,'Pay scales'!$B$3:$AC$61,H$1,1))</f>
        <v>18333</v>
      </c>
      <c r="I15" s="2">
        <f>IF(ISERROR(VLOOKUP($F15,'Pay scales'!$B$3:$AC$61,I$1,1)),0,VLOOKUP($F15,'Pay scales'!$B$3:$AC$61,I$1,1))</f>
        <v>17842</v>
      </c>
      <c r="J15" s="2">
        <f>IF(ISERROR(VLOOKUP($F15,'Pay scales'!$B$3:$AC$61,J$1,1)),0,VLOOKUP($F15,'Pay scales'!$B$3:$AC$61,J$1,1))</f>
        <v>17364</v>
      </c>
      <c r="K15" s="2">
        <f>IF(ISERROR(VLOOKUP($F15,'Pay scales'!$B$3:$AC$61,K$1,1)),0,VLOOKUP($F15,'Pay scales'!$B$3:$AC$61,K$1,1))</f>
        <v>16495</v>
      </c>
      <c r="L15" s="2">
        <f>IF(ISERROR(VLOOKUP($F15,'Pay scales'!$B$3:$AC$61,L$1,1)),0,VLOOKUP($F15,'Pay scales'!$B$3:$AC$61,L$1,1))</f>
        <v>15115</v>
      </c>
      <c r="M15" s="2">
        <f>IF(ISERROR(VLOOKUP($F15,'Pay scales'!$B$3:$AC$61,M$1,1)),0,VLOOKUP($F15,'Pay scales'!$B$3:$AC$61,M$1,1))</f>
        <v>14615</v>
      </c>
      <c r="N15" s="2">
        <f>IF(ISERROR(VLOOKUP($F15,'Pay scales'!$B$3:$AC$61,N$1,1)),0,VLOOKUP($F15,'Pay scales'!$B$3:$AC$61,N$1,1))</f>
        <v>14615</v>
      </c>
      <c r="O15" s="2"/>
      <c r="Q15" s="20">
        <f t="shared" si="4"/>
        <v>0.84</v>
      </c>
      <c r="R15" s="37">
        <f t="shared" si="5"/>
        <v>3.2617575183229106E-5</v>
      </c>
      <c r="S15" s="38">
        <f t="shared" si="6"/>
        <v>0.66076683806185521</v>
      </c>
      <c r="T15" s="38">
        <f t="shared" si="7"/>
        <v>0.59797800583413918</v>
      </c>
      <c r="U15" s="38">
        <f t="shared" si="8"/>
        <v>0.58196277641917371</v>
      </c>
      <c r="V15" s="38">
        <f t="shared" si="9"/>
        <v>0.56637157548159023</v>
      </c>
      <c r="W15" s="38">
        <f t="shared" si="10"/>
        <v>0.53802690264736408</v>
      </c>
      <c r="X15" s="38">
        <f t="shared" si="11"/>
        <v>0.49301464889450791</v>
      </c>
      <c r="Y15" s="38">
        <f t="shared" si="12"/>
        <v>0.47670586130289339</v>
      </c>
      <c r="Z15" s="38">
        <f t="shared" si="13"/>
        <v>0.47670586130289339</v>
      </c>
    </row>
    <row r="16" spans="1:26">
      <c r="A16" s="20">
        <v>59.11</v>
      </c>
      <c r="B16" s="2">
        <v>18887</v>
      </c>
      <c r="E16" s="20">
        <f t="shared" si="3"/>
        <v>649.93958702702605</v>
      </c>
      <c r="F16" s="2">
        <v>18516</v>
      </c>
      <c r="G16" s="2">
        <f>IF(ISERROR(VLOOKUP($F16,'Pay scales'!$B$3:$AC$61,G$1,1)),0,VLOOKUP($F16,'Pay scales'!$B$3:$AC$61,G$1,1))</f>
        <v>20441</v>
      </c>
      <c r="H16" s="2">
        <f>IF(ISERROR(VLOOKUP($F16,'Pay scales'!$B$3:$AC$61,H$1,1)),0,VLOOKUP($F16,'Pay scales'!$B$3:$AC$61,H$1,1))</f>
        <v>18516</v>
      </c>
      <c r="I16" s="2">
        <f>IF(ISERROR(VLOOKUP($F16,'Pay scales'!$B$3:$AC$61,I$1,1)),0,VLOOKUP($F16,'Pay scales'!$B$3:$AC$61,I$1,1))</f>
        <v>18198</v>
      </c>
      <c r="J16" s="2">
        <f>IF(ISERROR(VLOOKUP($F16,'Pay scales'!$B$3:$AC$61,J$1,1)),0,VLOOKUP($F16,'Pay scales'!$B$3:$AC$61,J$1,1))</f>
        <v>17711</v>
      </c>
      <c r="K16" s="2">
        <f>IF(ISERROR(VLOOKUP($F16,'Pay scales'!$B$3:$AC$61,K$1,1)),0,VLOOKUP($F16,'Pay scales'!$B$3:$AC$61,K$1,1))</f>
        <v>16755</v>
      </c>
      <c r="L16" s="2">
        <f>IF(ISERROR(VLOOKUP($F16,'Pay scales'!$B$3:$AC$61,L$1,1)),0,VLOOKUP($F16,'Pay scales'!$B$3:$AC$61,L$1,1))</f>
        <v>15375</v>
      </c>
      <c r="M16" s="2">
        <f>IF(ISERROR(VLOOKUP($F16,'Pay scales'!$B$3:$AC$61,M$1,1)),0,VLOOKUP($F16,'Pay scales'!$B$3:$AC$61,M$1,1))</f>
        <v>14975</v>
      </c>
      <c r="N16" s="2">
        <f>IF(ISERROR(VLOOKUP($F16,'Pay scales'!$B$3:$AC$61,N$1,1)),0,VLOOKUP($F16,'Pay scales'!$B$3:$AC$61,N$1,1))</f>
        <v>14975</v>
      </c>
      <c r="O16" s="2"/>
      <c r="Q16" s="20">
        <f t="shared" si="4"/>
        <v>649.93958702702605</v>
      </c>
      <c r="R16" s="37">
        <f t="shared" si="5"/>
        <v>2.5237444457632024E-2</v>
      </c>
      <c r="S16" s="38">
        <f t="shared" si="6"/>
        <v>515.87860215845615</v>
      </c>
      <c r="T16" s="38">
        <f t="shared" si="7"/>
        <v>467.29652157751457</v>
      </c>
      <c r="U16" s="38">
        <f t="shared" si="8"/>
        <v>459.27101423998755</v>
      </c>
      <c r="V16" s="38">
        <f t="shared" si="9"/>
        <v>446.98037878912078</v>
      </c>
      <c r="W16" s="38">
        <f t="shared" si="10"/>
        <v>422.85338188762455</v>
      </c>
      <c r="X16" s="38">
        <f t="shared" si="11"/>
        <v>388.02570853609234</v>
      </c>
      <c r="Y16" s="38">
        <f t="shared" si="12"/>
        <v>377.93073075303954</v>
      </c>
      <c r="Z16" s="38">
        <f t="shared" si="13"/>
        <v>377.93073075303954</v>
      </c>
    </row>
    <row r="17" spans="1:26">
      <c r="A17" s="20">
        <v>477</v>
      </c>
      <c r="B17" s="2">
        <v>18887</v>
      </c>
      <c r="E17" s="20">
        <f t="shared" si="3"/>
        <v>6.65</v>
      </c>
      <c r="F17" s="2">
        <v>18516.518418750002</v>
      </c>
      <c r="G17" s="2">
        <f>IF(ISERROR(VLOOKUP($F17,'Pay scales'!$B$3:$AC$61,G$1,1)),0,VLOOKUP($F17,'Pay scales'!$B$3:$AC$61,G$1,1))</f>
        <v>20441</v>
      </c>
      <c r="H17" s="2">
        <f>IF(ISERROR(VLOOKUP($F17,'Pay scales'!$B$3:$AC$61,H$1,1)),0,VLOOKUP($F17,'Pay scales'!$B$3:$AC$61,H$1,1))</f>
        <v>18516</v>
      </c>
      <c r="I17" s="2">
        <f>IF(ISERROR(VLOOKUP($F17,'Pay scales'!$B$3:$AC$61,I$1,1)),0,VLOOKUP($F17,'Pay scales'!$B$3:$AC$61,I$1,1))</f>
        <v>18198</v>
      </c>
      <c r="J17" s="2">
        <f>IF(ISERROR(VLOOKUP($F17,'Pay scales'!$B$3:$AC$61,J$1,1)),0,VLOOKUP($F17,'Pay scales'!$B$3:$AC$61,J$1,1))</f>
        <v>17711</v>
      </c>
      <c r="K17" s="2">
        <f>IF(ISERROR(VLOOKUP($F17,'Pay scales'!$B$3:$AC$61,K$1,1)),0,VLOOKUP($F17,'Pay scales'!$B$3:$AC$61,K$1,1))</f>
        <v>16755</v>
      </c>
      <c r="L17" s="2">
        <f>IF(ISERROR(VLOOKUP($F17,'Pay scales'!$B$3:$AC$61,L$1,1)),0,VLOOKUP($F17,'Pay scales'!$B$3:$AC$61,L$1,1))</f>
        <v>15375</v>
      </c>
      <c r="M17" s="2">
        <f>IF(ISERROR(VLOOKUP($F17,'Pay scales'!$B$3:$AC$61,M$1,1)),0,VLOOKUP($F17,'Pay scales'!$B$3:$AC$61,M$1,1))</f>
        <v>14975</v>
      </c>
      <c r="N17" s="2">
        <f>IF(ISERROR(VLOOKUP($F17,'Pay scales'!$B$3:$AC$61,N$1,1)),0,VLOOKUP($F17,'Pay scales'!$B$3:$AC$61,N$1,1))</f>
        <v>14975</v>
      </c>
      <c r="O17" s="2"/>
      <c r="Q17" s="20">
        <f t="shared" si="4"/>
        <v>6.65</v>
      </c>
      <c r="R17" s="37">
        <f t="shared" si="5"/>
        <v>2.5822247020056382E-4</v>
      </c>
      <c r="S17" s="38">
        <f t="shared" si="6"/>
        <v>5.2783255133697251</v>
      </c>
      <c r="T17" s="38">
        <f t="shared" si="7"/>
        <v>4.7812472582336394</v>
      </c>
      <c r="U17" s="38">
        <f t="shared" si="8"/>
        <v>4.6991325127098609</v>
      </c>
      <c r="V17" s="38">
        <f t="shared" si="9"/>
        <v>4.5733781697221856</v>
      </c>
      <c r="W17" s="38">
        <f t="shared" si="10"/>
        <v>4.3265174882104471</v>
      </c>
      <c r="X17" s="38">
        <f t="shared" si="11"/>
        <v>3.9701704793336687</v>
      </c>
      <c r="Y17" s="38">
        <f t="shared" si="12"/>
        <v>3.866881491253443</v>
      </c>
      <c r="Z17" s="38">
        <f t="shared" si="13"/>
        <v>3.866881491253443</v>
      </c>
    </row>
    <row r="18" spans="1:26">
      <c r="A18" s="20">
        <v>3</v>
      </c>
      <c r="B18" s="2">
        <v>18887</v>
      </c>
      <c r="E18" s="20">
        <f t="shared" si="3"/>
        <v>54.59</v>
      </c>
      <c r="F18" s="2">
        <v>18562</v>
      </c>
      <c r="G18" s="2">
        <f>IF(ISERROR(VLOOKUP($F18,'Pay scales'!$B$3:$AC$61,G$1,1)),0,VLOOKUP($F18,'Pay scales'!$B$3:$AC$61,G$1,1))</f>
        <v>20441</v>
      </c>
      <c r="H18" s="2">
        <f>IF(ISERROR(VLOOKUP($F18,'Pay scales'!$B$3:$AC$61,H$1,1)),0,VLOOKUP($F18,'Pay scales'!$B$3:$AC$61,H$1,1))</f>
        <v>18516</v>
      </c>
      <c r="I18" s="2">
        <f>IF(ISERROR(VLOOKUP($F18,'Pay scales'!$B$3:$AC$61,I$1,1)),0,VLOOKUP($F18,'Pay scales'!$B$3:$AC$61,I$1,1))</f>
        <v>18198</v>
      </c>
      <c r="J18" s="2">
        <f>IF(ISERROR(VLOOKUP($F18,'Pay scales'!$B$3:$AC$61,J$1,1)),0,VLOOKUP($F18,'Pay scales'!$B$3:$AC$61,J$1,1))</f>
        <v>17711</v>
      </c>
      <c r="K18" s="2">
        <f>IF(ISERROR(VLOOKUP($F18,'Pay scales'!$B$3:$AC$61,K$1,1)),0,VLOOKUP($F18,'Pay scales'!$B$3:$AC$61,K$1,1))</f>
        <v>16755</v>
      </c>
      <c r="L18" s="2">
        <f>IF(ISERROR(VLOOKUP($F18,'Pay scales'!$B$3:$AC$61,L$1,1)),0,VLOOKUP($F18,'Pay scales'!$B$3:$AC$61,L$1,1))</f>
        <v>15375</v>
      </c>
      <c r="M18" s="2">
        <f>IF(ISERROR(VLOOKUP($F18,'Pay scales'!$B$3:$AC$61,M$1,1)),0,VLOOKUP($F18,'Pay scales'!$B$3:$AC$61,M$1,1))</f>
        <v>14975</v>
      </c>
      <c r="N18" s="2">
        <f>IF(ISERROR(VLOOKUP($F18,'Pay scales'!$B$3:$AC$61,N$1,1)),0,VLOOKUP($F18,'Pay scales'!$B$3:$AC$61,N$1,1))</f>
        <v>14975</v>
      </c>
      <c r="O18" s="2"/>
      <c r="Q18" s="20">
        <f t="shared" si="4"/>
        <v>54.59</v>
      </c>
      <c r="R18" s="37">
        <f t="shared" si="5"/>
        <v>2.1197540824434251E-3</v>
      </c>
      <c r="S18" s="38">
        <f t="shared" si="6"/>
        <v>43.329893199226049</v>
      </c>
      <c r="T18" s="38">
        <f t="shared" si="7"/>
        <v>39.249366590522456</v>
      </c>
      <c r="U18" s="38">
        <f t="shared" si="8"/>
        <v>38.575284792305453</v>
      </c>
      <c r="V18" s="38">
        <f t="shared" si="9"/>
        <v>37.542964554155503</v>
      </c>
      <c r="W18" s="38">
        <f t="shared" si="10"/>
        <v>35.516479651339587</v>
      </c>
      <c r="X18" s="38">
        <f t="shared" si="11"/>
        <v>32.59121901756766</v>
      </c>
      <c r="Y18" s="38">
        <f t="shared" si="12"/>
        <v>31.743317384590291</v>
      </c>
      <c r="Z18" s="38">
        <f t="shared" si="13"/>
        <v>31.743317384590291</v>
      </c>
    </row>
    <row r="19" spans="1:26">
      <c r="A19" s="20">
        <v>4</v>
      </c>
      <c r="B19" s="2">
        <v>18887</v>
      </c>
      <c r="E19" s="20">
        <f t="shared" si="3"/>
        <v>118.35</v>
      </c>
      <c r="F19" s="2">
        <v>18886.618781250003</v>
      </c>
      <c r="G19" s="2">
        <f>IF(ISERROR(VLOOKUP($F19,'Pay scales'!$B$3:$AC$61,G$1,1)),0,VLOOKUP($F19,'Pay scales'!$B$3:$AC$61,G$1,1))</f>
        <v>20441</v>
      </c>
      <c r="H19" s="2">
        <f>IF(ISERROR(VLOOKUP($F19,'Pay scales'!$B$3:$AC$61,H$1,1)),0,VLOOKUP($F19,'Pay scales'!$B$3:$AC$61,H$1,1))</f>
        <v>18516</v>
      </c>
      <c r="I19" s="2">
        <f>IF(ISERROR(VLOOKUP($F19,'Pay scales'!$B$3:$AC$61,I$1,1)),0,VLOOKUP($F19,'Pay scales'!$B$3:$AC$61,I$1,1))</f>
        <v>18198</v>
      </c>
      <c r="J19" s="2">
        <f>IF(ISERROR(VLOOKUP($F19,'Pay scales'!$B$3:$AC$61,J$1,1)),0,VLOOKUP($F19,'Pay scales'!$B$3:$AC$61,J$1,1))</f>
        <v>17711</v>
      </c>
      <c r="K19" s="2">
        <f>IF(ISERROR(VLOOKUP($F19,'Pay scales'!$B$3:$AC$61,K$1,1)),0,VLOOKUP($F19,'Pay scales'!$B$3:$AC$61,K$1,1))</f>
        <v>16755</v>
      </c>
      <c r="L19" s="2">
        <f>IF(ISERROR(VLOOKUP($F19,'Pay scales'!$B$3:$AC$61,L$1,1)),0,VLOOKUP($F19,'Pay scales'!$B$3:$AC$61,L$1,1))</f>
        <v>15375</v>
      </c>
      <c r="M19" s="2">
        <f>IF(ISERROR(VLOOKUP($F19,'Pay scales'!$B$3:$AC$61,M$1,1)),0,VLOOKUP($F19,'Pay scales'!$B$3:$AC$61,M$1,1))</f>
        <v>14975</v>
      </c>
      <c r="N19" s="2">
        <f>IF(ISERROR(VLOOKUP($F19,'Pay scales'!$B$3:$AC$61,N$1,1)),0,VLOOKUP($F19,'Pay scales'!$B$3:$AC$61,N$1,1))</f>
        <v>14975</v>
      </c>
      <c r="O19" s="2"/>
      <c r="Q19" s="20">
        <f t="shared" si="4"/>
        <v>118.35</v>
      </c>
      <c r="R19" s="37">
        <f t="shared" si="5"/>
        <v>4.5955833606371012E-3</v>
      </c>
      <c r="S19" s="38">
        <f t="shared" si="6"/>
        <v>93.938319474782986</v>
      </c>
      <c r="T19" s="38">
        <f t="shared" si="7"/>
        <v>85.091821505556567</v>
      </c>
      <c r="U19" s="38">
        <f t="shared" si="8"/>
        <v>83.630425996873967</v>
      </c>
      <c r="V19" s="38">
        <f t="shared" si="9"/>
        <v>81.392376900243704</v>
      </c>
      <c r="W19" s="38">
        <f t="shared" si="10"/>
        <v>76.998999207474625</v>
      </c>
      <c r="X19" s="38">
        <f t="shared" si="11"/>
        <v>70.657094169795428</v>
      </c>
      <c r="Y19" s="38">
        <f t="shared" si="12"/>
        <v>68.818860825540597</v>
      </c>
      <c r="Z19" s="38">
        <f t="shared" si="13"/>
        <v>68.818860825540597</v>
      </c>
    </row>
    <row r="20" spans="1:26">
      <c r="A20" s="39">
        <v>18.58324</v>
      </c>
      <c r="B20" s="40">
        <v>18887</v>
      </c>
      <c r="E20" s="20">
        <f t="shared" si="3"/>
        <v>1562.2318967567567</v>
      </c>
      <c r="F20" s="2">
        <v>18887</v>
      </c>
      <c r="G20" s="2">
        <f>IF(ISERROR(VLOOKUP($F20,'Pay scales'!$B$3:$AC$61,G$1,1)),0,VLOOKUP($F20,'Pay scales'!$B$3:$AC$61,G$1,1))</f>
        <v>20812</v>
      </c>
      <c r="H20" s="2">
        <f>IF(ISERROR(VLOOKUP($F20,'Pay scales'!$B$3:$AC$61,H$1,1)),0,VLOOKUP($F20,'Pay scales'!$B$3:$AC$61,H$1,1))</f>
        <v>18887</v>
      </c>
      <c r="I20" s="2">
        <f>IF(ISERROR(VLOOKUP($F20,'Pay scales'!$B$3:$AC$61,I$1,1)),0,VLOOKUP($F20,'Pay scales'!$B$3:$AC$61,I$1,1))</f>
        <v>18562</v>
      </c>
      <c r="J20" s="2">
        <f>IF(ISERROR(VLOOKUP($F20,'Pay scales'!$B$3:$AC$61,J$1,1)),0,VLOOKUP($F20,'Pay scales'!$B$3:$AC$61,J$1,1))</f>
        <v>18065</v>
      </c>
      <c r="K20" s="2">
        <f>IF(ISERROR(VLOOKUP($F20,'Pay scales'!$B$3:$AC$61,K$1,1)),0,VLOOKUP($F20,'Pay scales'!$B$3:$AC$61,K$1,1))</f>
        <v>17007</v>
      </c>
      <c r="L20" s="2">
        <f>IF(ISERROR(VLOOKUP($F20,'Pay scales'!$B$3:$AC$61,L$1,1)),0,VLOOKUP($F20,'Pay scales'!$B$3:$AC$61,L$1,1))</f>
        <v>15807</v>
      </c>
      <c r="M20" s="2">
        <f>IF(ISERROR(VLOOKUP($F20,'Pay scales'!$B$3:$AC$61,M$1,1)),0,VLOOKUP($F20,'Pay scales'!$B$3:$AC$61,M$1,1))</f>
        <v>15507</v>
      </c>
      <c r="N20" s="2">
        <f>IF(ISERROR(VLOOKUP($F20,'Pay scales'!$B$3:$AC$61,N$1,1)),0,VLOOKUP($F20,'Pay scales'!$B$3:$AC$61,N$1,1))</f>
        <v>15507</v>
      </c>
      <c r="O20" s="2"/>
      <c r="Q20" s="20">
        <f t="shared" si="4"/>
        <v>1562.2318967567567</v>
      </c>
      <c r="R20" s="37">
        <f t="shared" si="5"/>
        <v>6.0662162316788247E-2</v>
      </c>
      <c r="S20" s="38">
        <f t="shared" si="6"/>
        <v>1262.5009221369969</v>
      </c>
      <c r="T20" s="38">
        <f t="shared" si="7"/>
        <v>1145.7262596771795</v>
      </c>
      <c r="U20" s="38">
        <f t="shared" si="8"/>
        <v>1126.0110569242233</v>
      </c>
      <c r="V20" s="38">
        <f t="shared" si="9"/>
        <v>1095.8619622527797</v>
      </c>
      <c r="W20" s="38">
        <f t="shared" si="10"/>
        <v>1031.6813945216177</v>
      </c>
      <c r="X20" s="38">
        <f t="shared" si="11"/>
        <v>958.8867997414718</v>
      </c>
      <c r="Y20" s="38">
        <f t="shared" si="12"/>
        <v>940.68815104643534</v>
      </c>
      <c r="Z20" s="38">
        <f t="shared" si="13"/>
        <v>940.68815104643534</v>
      </c>
    </row>
    <row r="21" spans="1:26">
      <c r="A21" s="20">
        <v>273.11</v>
      </c>
      <c r="B21" s="2">
        <v>18933</v>
      </c>
      <c r="E21" s="20">
        <f t="shared" si="3"/>
        <v>273.11</v>
      </c>
      <c r="F21" s="2">
        <v>18933</v>
      </c>
      <c r="G21" s="2">
        <f>IF(ISERROR(VLOOKUP($F21,'Pay scales'!$B$3:$AC$61,G$1,1)),0,VLOOKUP($F21,'Pay scales'!$B$3:$AC$61,G$1,1))</f>
        <v>20812</v>
      </c>
      <c r="H21" s="2">
        <f>IF(ISERROR(VLOOKUP($F21,'Pay scales'!$B$3:$AC$61,H$1,1)),0,VLOOKUP($F21,'Pay scales'!$B$3:$AC$61,H$1,1))</f>
        <v>18887</v>
      </c>
      <c r="I21" s="2">
        <f>IF(ISERROR(VLOOKUP($F21,'Pay scales'!$B$3:$AC$61,I$1,1)),0,VLOOKUP($F21,'Pay scales'!$B$3:$AC$61,I$1,1))</f>
        <v>18562</v>
      </c>
      <c r="J21" s="2">
        <f>IF(ISERROR(VLOOKUP($F21,'Pay scales'!$B$3:$AC$61,J$1,1)),0,VLOOKUP($F21,'Pay scales'!$B$3:$AC$61,J$1,1))</f>
        <v>18065</v>
      </c>
      <c r="K21" s="2">
        <f>IF(ISERROR(VLOOKUP($F21,'Pay scales'!$B$3:$AC$61,K$1,1)),0,VLOOKUP($F21,'Pay scales'!$B$3:$AC$61,K$1,1))</f>
        <v>17007</v>
      </c>
      <c r="L21" s="2">
        <f>IF(ISERROR(VLOOKUP($F21,'Pay scales'!$B$3:$AC$61,L$1,1)),0,VLOOKUP($F21,'Pay scales'!$B$3:$AC$61,L$1,1))</f>
        <v>15807</v>
      </c>
      <c r="M21" s="2">
        <f>IF(ISERROR(VLOOKUP($F21,'Pay scales'!$B$3:$AC$61,M$1,1)),0,VLOOKUP($F21,'Pay scales'!$B$3:$AC$61,M$1,1))</f>
        <v>15507</v>
      </c>
      <c r="N21" s="2">
        <f>IF(ISERROR(VLOOKUP($F21,'Pay scales'!$B$3:$AC$61,N$1,1)),0,VLOOKUP($F21,'Pay scales'!$B$3:$AC$61,N$1,1))</f>
        <v>15507</v>
      </c>
      <c r="O21" s="2"/>
      <c r="Q21" s="20">
        <f t="shared" si="4"/>
        <v>273.11</v>
      </c>
      <c r="R21" s="37">
        <f t="shared" si="5"/>
        <v>1.0604983283680598E-2</v>
      </c>
      <c r="S21" s="38">
        <f t="shared" si="6"/>
        <v>220.71091209996061</v>
      </c>
      <c r="T21" s="38">
        <f t="shared" si="7"/>
        <v>200.29631927887547</v>
      </c>
      <c r="U21" s="38">
        <f t="shared" si="8"/>
        <v>196.84969971167928</v>
      </c>
      <c r="V21" s="38">
        <f t="shared" si="9"/>
        <v>191.57902301969</v>
      </c>
      <c r="W21" s="38">
        <f t="shared" si="10"/>
        <v>180.35895070555594</v>
      </c>
      <c r="X21" s="38">
        <f t="shared" si="11"/>
        <v>167.63297076513922</v>
      </c>
      <c r="Y21" s="38">
        <f t="shared" si="12"/>
        <v>164.45147578003503</v>
      </c>
      <c r="Z21" s="38">
        <f t="shared" si="13"/>
        <v>164.45147578003503</v>
      </c>
    </row>
    <row r="22" spans="1:26">
      <c r="A22" s="39">
        <v>603.83360000000005</v>
      </c>
      <c r="B22" s="40">
        <v>19100</v>
      </c>
      <c r="E22" s="20">
        <f t="shared" si="3"/>
        <v>4.8918999999999997</v>
      </c>
      <c r="F22" s="2">
        <v>19000</v>
      </c>
      <c r="G22" s="2">
        <f>IF(ISERROR(VLOOKUP($F22,'Pay scales'!$B$3:$AC$61,G$1,1)),0,VLOOKUP($F22,'Pay scales'!$B$3:$AC$61,G$1,1))</f>
        <v>20812</v>
      </c>
      <c r="H22" s="2">
        <f>IF(ISERROR(VLOOKUP($F22,'Pay scales'!$B$3:$AC$61,H$1,1)),0,VLOOKUP($F22,'Pay scales'!$B$3:$AC$61,H$1,1))</f>
        <v>18887</v>
      </c>
      <c r="I22" s="2">
        <f>IF(ISERROR(VLOOKUP($F22,'Pay scales'!$B$3:$AC$61,I$1,1)),0,VLOOKUP($F22,'Pay scales'!$B$3:$AC$61,I$1,1))</f>
        <v>18562</v>
      </c>
      <c r="J22" s="2">
        <f>IF(ISERROR(VLOOKUP($F22,'Pay scales'!$B$3:$AC$61,J$1,1)),0,VLOOKUP($F22,'Pay scales'!$B$3:$AC$61,J$1,1))</f>
        <v>18065</v>
      </c>
      <c r="K22" s="2">
        <f>IF(ISERROR(VLOOKUP($F22,'Pay scales'!$B$3:$AC$61,K$1,1)),0,VLOOKUP($F22,'Pay scales'!$B$3:$AC$61,K$1,1))</f>
        <v>17007</v>
      </c>
      <c r="L22" s="2">
        <f>IF(ISERROR(VLOOKUP($F22,'Pay scales'!$B$3:$AC$61,L$1,1)),0,VLOOKUP($F22,'Pay scales'!$B$3:$AC$61,L$1,1))</f>
        <v>15807</v>
      </c>
      <c r="M22" s="2">
        <f>IF(ISERROR(VLOOKUP($F22,'Pay scales'!$B$3:$AC$61,M$1,1)),0,VLOOKUP($F22,'Pay scales'!$B$3:$AC$61,M$1,1))</f>
        <v>15507</v>
      </c>
      <c r="N22" s="2">
        <f>IF(ISERROR(VLOOKUP($F22,'Pay scales'!$B$3:$AC$61,N$1,1)),0,VLOOKUP($F22,'Pay scales'!$B$3:$AC$61,N$1,1))</f>
        <v>15507</v>
      </c>
      <c r="O22" s="2"/>
      <c r="Q22" s="20">
        <f t="shared" si="4"/>
        <v>4.8918999999999997</v>
      </c>
      <c r="R22" s="37">
        <f t="shared" si="5"/>
        <v>1.8995466195099818E-4</v>
      </c>
      <c r="S22" s="38">
        <f t="shared" si="6"/>
        <v>3.9533364245241742</v>
      </c>
      <c r="T22" s="38">
        <f t="shared" si="7"/>
        <v>3.5876737002685029</v>
      </c>
      <c r="U22" s="38">
        <f t="shared" si="8"/>
        <v>3.5259384351344285</v>
      </c>
      <c r="V22" s="38">
        <f t="shared" si="9"/>
        <v>3.4315309681447821</v>
      </c>
      <c r="W22" s="38">
        <f t="shared" si="10"/>
        <v>3.2305589358006261</v>
      </c>
      <c r="X22" s="38">
        <f t="shared" si="11"/>
        <v>3.0026133414594285</v>
      </c>
      <c r="Y22" s="38">
        <f t="shared" si="12"/>
        <v>2.9456269428741289</v>
      </c>
      <c r="Z22" s="38">
        <f t="shared" si="13"/>
        <v>2.9456269428741289</v>
      </c>
    </row>
    <row r="23" spans="1:26">
      <c r="A23" s="39">
        <v>70.675280000000001</v>
      </c>
      <c r="B23" s="40">
        <v>19100</v>
      </c>
      <c r="E23" s="20">
        <f t="shared" si="3"/>
        <v>674.50888000000009</v>
      </c>
      <c r="F23" s="2">
        <v>19100</v>
      </c>
      <c r="G23" s="2">
        <f>IF(ISERROR(VLOOKUP($F23,'Pay scales'!$B$3:$AC$61,G$1,1)),0,VLOOKUP($F23,'Pay scales'!$B$3:$AC$61,G$1,1))</f>
        <v>20812</v>
      </c>
      <c r="H23" s="2">
        <f>IF(ISERROR(VLOOKUP($F23,'Pay scales'!$B$3:$AC$61,H$1,1)),0,VLOOKUP($F23,'Pay scales'!$B$3:$AC$61,H$1,1))</f>
        <v>18887</v>
      </c>
      <c r="I23" s="2">
        <f>IF(ISERROR(VLOOKUP($F23,'Pay scales'!$B$3:$AC$61,I$1,1)),0,VLOOKUP($F23,'Pay scales'!$B$3:$AC$61,I$1,1))</f>
        <v>18562</v>
      </c>
      <c r="J23" s="2">
        <f>IF(ISERROR(VLOOKUP($F23,'Pay scales'!$B$3:$AC$61,J$1,1)),0,VLOOKUP($F23,'Pay scales'!$B$3:$AC$61,J$1,1))</f>
        <v>18065</v>
      </c>
      <c r="K23" s="2">
        <f>IF(ISERROR(VLOOKUP($F23,'Pay scales'!$B$3:$AC$61,K$1,1)),0,VLOOKUP($F23,'Pay scales'!$B$3:$AC$61,K$1,1))</f>
        <v>17007</v>
      </c>
      <c r="L23" s="2">
        <f>IF(ISERROR(VLOOKUP($F23,'Pay scales'!$B$3:$AC$61,L$1,1)),0,VLOOKUP($F23,'Pay scales'!$B$3:$AC$61,L$1,1))</f>
        <v>15807</v>
      </c>
      <c r="M23" s="2">
        <f>IF(ISERROR(VLOOKUP($F23,'Pay scales'!$B$3:$AC$61,M$1,1)),0,VLOOKUP($F23,'Pay scales'!$B$3:$AC$61,M$1,1))</f>
        <v>15507</v>
      </c>
      <c r="N23" s="2">
        <f>IF(ISERROR(VLOOKUP($F23,'Pay scales'!$B$3:$AC$61,N$1,1)),0,VLOOKUP($F23,'Pay scales'!$B$3:$AC$61,N$1,1))</f>
        <v>15507</v>
      </c>
      <c r="O23" s="2"/>
      <c r="Q23" s="20">
        <f t="shared" si="4"/>
        <v>674.50888000000009</v>
      </c>
      <c r="R23" s="37">
        <f t="shared" si="5"/>
        <v>2.6191481077566268E-2</v>
      </c>
      <c r="S23" s="38">
        <f t="shared" si="6"/>
        <v>545.09710418630914</v>
      </c>
      <c r="T23" s="38">
        <f t="shared" si="7"/>
        <v>494.67850311199413</v>
      </c>
      <c r="U23" s="38">
        <f t="shared" si="8"/>
        <v>486.16627176178508</v>
      </c>
      <c r="V23" s="38">
        <f t="shared" si="9"/>
        <v>473.14910566623462</v>
      </c>
      <c r="W23" s="38">
        <f t="shared" si="10"/>
        <v>445.43851868616952</v>
      </c>
      <c r="X23" s="38">
        <f t="shared" si="11"/>
        <v>414.00874139309002</v>
      </c>
      <c r="Y23" s="38">
        <f t="shared" si="12"/>
        <v>406.15129706982015</v>
      </c>
      <c r="Z23" s="38">
        <f t="shared" si="13"/>
        <v>406.15129706982015</v>
      </c>
    </row>
    <row r="24" spans="1:26">
      <c r="A24" s="20">
        <v>20.93</v>
      </c>
      <c r="B24" s="2">
        <v>19264</v>
      </c>
      <c r="E24" s="20">
        <f t="shared" si="3"/>
        <v>1669.6576115507144</v>
      </c>
      <c r="F24" s="2">
        <v>19264</v>
      </c>
      <c r="G24" s="2">
        <f>IF(ISERROR(VLOOKUP($F24,'Pay scales'!$B$3:$AC$61,G$1,1)),0,VLOOKUP($F24,'Pay scales'!$B$3:$AC$61,G$1,1))</f>
        <v>21189</v>
      </c>
      <c r="H24" s="2">
        <f>IF(ISERROR(VLOOKUP($F24,'Pay scales'!$B$3:$AC$61,H$1,1)),0,VLOOKUP($F24,'Pay scales'!$B$3:$AC$61,H$1,1))</f>
        <v>19264</v>
      </c>
      <c r="I24" s="2">
        <f>IF(ISERROR(VLOOKUP($F24,'Pay scales'!$B$3:$AC$61,I$1,1)),0,VLOOKUP($F24,'Pay scales'!$B$3:$AC$61,I$1,1))</f>
        <v>18933</v>
      </c>
      <c r="J24" s="2">
        <f>IF(ISERROR(VLOOKUP($F24,'Pay scales'!$B$3:$AC$61,J$1,1)),0,VLOOKUP($F24,'Pay scales'!$B$3:$AC$61,J$1,1))</f>
        <v>18426</v>
      </c>
      <c r="K24" s="2">
        <f>IF(ISERROR(VLOOKUP($F24,'Pay scales'!$B$3:$AC$61,K$1,1)),0,VLOOKUP($F24,'Pay scales'!$B$3:$AC$61,K$1,1))</f>
        <v>17391</v>
      </c>
      <c r="L24" s="2">
        <f>IF(ISERROR(VLOOKUP($F24,'Pay scales'!$B$3:$AC$61,L$1,1)),0,VLOOKUP($F24,'Pay scales'!$B$3:$AC$61,L$1,1))</f>
        <v>16491</v>
      </c>
      <c r="M24" s="2">
        <f>IF(ISERROR(VLOOKUP($F24,'Pay scales'!$B$3:$AC$61,M$1,1)),0,VLOOKUP($F24,'Pay scales'!$B$3:$AC$61,M$1,1))</f>
        <v>16191</v>
      </c>
      <c r="N24" s="2">
        <f>IF(ISERROR(VLOOKUP($F24,'Pay scales'!$B$3:$AC$61,N$1,1)),0,VLOOKUP($F24,'Pay scales'!$B$3:$AC$61,N$1,1))</f>
        <v>16191</v>
      </c>
      <c r="O24" s="2"/>
      <c r="Q24" s="20">
        <f t="shared" si="4"/>
        <v>1669.6576115507144</v>
      </c>
      <c r="R24" s="37">
        <f t="shared" si="5"/>
        <v>6.4833550803578777E-2</v>
      </c>
      <c r="S24" s="38">
        <f t="shared" si="6"/>
        <v>1373.7581079770307</v>
      </c>
      <c r="T24" s="38">
        <f t="shared" si="7"/>
        <v>1248.9535226801415</v>
      </c>
      <c r="U24" s="38">
        <f t="shared" si="8"/>
        <v>1227.493617364157</v>
      </c>
      <c r="V24" s="38">
        <f t="shared" si="9"/>
        <v>1194.6230071067425</v>
      </c>
      <c r="W24" s="38">
        <f t="shared" si="10"/>
        <v>1127.5202820250386</v>
      </c>
      <c r="X24" s="38">
        <f t="shared" si="11"/>
        <v>1069.1700863018177</v>
      </c>
      <c r="Y24" s="38">
        <f t="shared" si="12"/>
        <v>1049.7200210607439</v>
      </c>
      <c r="Z24" s="38">
        <f t="shared" si="13"/>
        <v>1049.7200210607439</v>
      </c>
    </row>
    <row r="25" spans="1:26">
      <c r="A25" s="20">
        <v>66</v>
      </c>
      <c r="B25" s="2">
        <v>19264</v>
      </c>
      <c r="E25" s="20">
        <f t="shared" si="3"/>
        <v>189.28</v>
      </c>
      <c r="F25" s="2">
        <v>19264.037512499999</v>
      </c>
      <c r="G25" s="2">
        <f>IF(ISERROR(VLOOKUP($F25,'Pay scales'!$B$3:$AC$61,G$1,1)),0,VLOOKUP($F25,'Pay scales'!$B$3:$AC$61,G$1,1))</f>
        <v>21189</v>
      </c>
      <c r="H25" s="2">
        <f>IF(ISERROR(VLOOKUP($F25,'Pay scales'!$B$3:$AC$61,H$1,1)),0,VLOOKUP($F25,'Pay scales'!$B$3:$AC$61,H$1,1))</f>
        <v>19264</v>
      </c>
      <c r="I25" s="2">
        <f>IF(ISERROR(VLOOKUP($F25,'Pay scales'!$B$3:$AC$61,I$1,1)),0,VLOOKUP($F25,'Pay scales'!$B$3:$AC$61,I$1,1))</f>
        <v>18933</v>
      </c>
      <c r="J25" s="2">
        <f>IF(ISERROR(VLOOKUP($F25,'Pay scales'!$B$3:$AC$61,J$1,1)),0,VLOOKUP($F25,'Pay scales'!$B$3:$AC$61,J$1,1))</f>
        <v>18426</v>
      </c>
      <c r="K25" s="2">
        <f>IF(ISERROR(VLOOKUP($F25,'Pay scales'!$B$3:$AC$61,K$1,1)),0,VLOOKUP($F25,'Pay scales'!$B$3:$AC$61,K$1,1))</f>
        <v>17391</v>
      </c>
      <c r="L25" s="2">
        <f>IF(ISERROR(VLOOKUP($F25,'Pay scales'!$B$3:$AC$61,L$1,1)),0,VLOOKUP($F25,'Pay scales'!$B$3:$AC$61,L$1,1))</f>
        <v>16491</v>
      </c>
      <c r="M25" s="2">
        <f>IF(ISERROR(VLOOKUP($F25,'Pay scales'!$B$3:$AC$61,M$1,1)),0,VLOOKUP($F25,'Pay scales'!$B$3:$AC$61,M$1,1))</f>
        <v>16191</v>
      </c>
      <c r="N25" s="2">
        <f>IF(ISERROR(VLOOKUP($F25,'Pay scales'!$B$3:$AC$61,N$1,1)),0,VLOOKUP($F25,'Pay scales'!$B$3:$AC$61,N$1,1))</f>
        <v>16191</v>
      </c>
      <c r="O25" s="2"/>
      <c r="Q25" s="20">
        <f t="shared" si="4"/>
        <v>189.28</v>
      </c>
      <c r="R25" s="37">
        <f t="shared" si="5"/>
        <v>7.3498269412876262E-3</v>
      </c>
      <c r="S25" s="38">
        <f t="shared" si="6"/>
        <v>155.73548305894352</v>
      </c>
      <c r="T25" s="38">
        <f t="shared" si="7"/>
        <v>141.58706619696483</v>
      </c>
      <c r="U25" s="38">
        <f t="shared" si="8"/>
        <v>139.15427347939863</v>
      </c>
      <c r="V25" s="38">
        <f t="shared" si="9"/>
        <v>135.42791122016581</v>
      </c>
      <c r="W25" s="38">
        <f t="shared" si="10"/>
        <v>127.82084033593311</v>
      </c>
      <c r="X25" s="38">
        <f t="shared" si="11"/>
        <v>121.20599608877424</v>
      </c>
      <c r="Y25" s="38">
        <f t="shared" si="12"/>
        <v>119.00104800638796</v>
      </c>
      <c r="Z25" s="38">
        <f t="shared" si="13"/>
        <v>119.00104800638796</v>
      </c>
    </row>
    <row r="26" spans="1:26">
      <c r="A26" s="20">
        <v>30</v>
      </c>
      <c r="B26" s="2">
        <v>19264</v>
      </c>
      <c r="E26" s="20">
        <f t="shared" si="3"/>
        <v>101.84</v>
      </c>
      <c r="F26" s="2">
        <v>19312</v>
      </c>
      <c r="G26" s="2">
        <f>IF(ISERROR(VLOOKUP($F26,'Pay scales'!$B$3:$AC$61,G$1,1)),0,VLOOKUP($F26,'Pay scales'!$B$3:$AC$61,G$1,1))</f>
        <v>21189</v>
      </c>
      <c r="H26" s="2">
        <f>IF(ISERROR(VLOOKUP($F26,'Pay scales'!$B$3:$AC$61,H$1,1)),0,VLOOKUP($F26,'Pay scales'!$B$3:$AC$61,H$1,1))</f>
        <v>19264</v>
      </c>
      <c r="I26" s="2">
        <f>IF(ISERROR(VLOOKUP($F26,'Pay scales'!$B$3:$AC$61,I$1,1)),0,VLOOKUP($F26,'Pay scales'!$B$3:$AC$61,I$1,1))</f>
        <v>18933</v>
      </c>
      <c r="J26" s="2">
        <f>IF(ISERROR(VLOOKUP($F26,'Pay scales'!$B$3:$AC$61,J$1,1)),0,VLOOKUP($F26,'Pay scales'!$B$3:$AC$61,J$1,1))</f>
        <v>18426</v>
      </c>
      <c r="K26" s="2">
        <f>IF(ISERROR(VLOOKUP($F26,'Pay scales'!$B$3:$AC$61,K$1,1)),0,VLOOKUP($F26,'Pay scales'!$B$3:$AC$61,K$1,1))</f>
        <v>17391</v>
      </c>
      <c r="L26" s="2">
        <f>IF(ISERROR(VLOOKUP($F26,'Pay scales'!$B$3:$AC$61,L$1,1)),0,VLOOKUP($F26,'Pay scales'!$B$3:$AC$61,L$1,1))</f>
        <v>16491</v>
      </c>
      <c r="M26" s="2">
        <f>IF(ISERROR(VLOOKUP($F26,'Pay scales'!$B$3:$AC$61,M$1,1)),0,VLOOKUP($F26,'Pay scales'!$B$3:$AC$61,M$1,1))</f>
        <v>16191</v>
      </c>
      <c r="N26" s="2">
        <f>IF(ISERROR(VLOOKUP($F26,'Pay scales'!$B$3:$AC$61,N$1,1)),0,VLOOKUP($F26,'Pay scales'!$B$3:$AC$61,N$1,1))</f>
        <v>16191</v>
      </c>
      <c r="O26" s="2"/>
      <c r="Q26" s="20">
        <f t="shared" si="4"/>
        <v>101.84</v>
      </c>
      <c r="R26" s="37">
        <f t="shared" si="5"/>
        <v>3.9544926865000629E-3</v>
      </c>
      <c r="S26" s="38">
        <f t="shared" si="6"/>
        <v>83.791745534249827</v>
      </c>
      <c r="T26" s="38">
        <f t="shared" si="7"/>
        <v>76.179347112737219</v>
      </c>
      <c r="U26" s="38">
        <f t="shared" si="8"/>
        <v>74.870410033505692</v>
      </c>
      <c r="V26" s="38">
        <f t="shared" si="9"/>
        <v>72.865482241450167</v>
      </c>
      <c r="W26" s="38">
        <f t="shared" si="10"/>
        <v>68.772582310922601</v>
      </c>
      <c r="X26" s="38">
        <f t="shared" si="11"/>
        <v>65.213538893072538</v>
      </c>
      <c r="Y26" s="38">
        <f t="shared" si="12"/>
        <v>64.027191087122517</v>
      </c>
      <c r="Z26" s="38">
        <f t="shared" si="13"/>
        <v>64.027191087122517</v>
      </c>
    </row>
    <row r="27" spans="1:26">
      <c r="A27" s="39">
        <v>622.50726999999995</v>
      </c>
      <c r="B27" s="40">
        <v>19264</v>
      </c>
      <c r="E27" s="20">
        <f t="shared" si="3"/>
        <v>32.36</v>
      </c>
      <c r="F27" s="2">
        <v>19649.820093750001</v>
      </c>
      <c r="G27" s="2">
        <f>IF(ISERROR(VLOOKUP($F27,'Pay scales'!$B$3:$AC$61,G$1,1)),0,VLOOKUP($F27,'Pay scales'!$B$3:$AC$61,G$1,1))</f>
        <v>21189</v>
      </c>
      <c r="H27" s="2">
        <f>IF(ISERROR(VLOOKUP($F27,'Pay scales'!$B$3:$AC$61,H$1,1)),0,VLOOKUP($F27,'Pay scales'!$B$3:$AC$61,H$1,1))</f>
        <v>19264</v>
      </c>
      <c r="I27" s="2">
        <f>IF(ISERROR(VLOOKUP($F27,'Pay scales'!$B$3:$AC$61,I$1,1)),0,VLOOKUP($F27,'Pay scales'!$B$3:$AC$61,I$1,1))</f>
        <v>18933</v>
      </c>
      <c r="J27" s="2">
        <f>IF(ISERROR(VLOOKUP($F27,'Pay scales'!$B$3:$AC$61,J$1,1)),0,VLOOKUP($F27,'Pay scales'!$B$3:$AC$61,J$1,1))</f>
        <v>18426</v>
      </c>
      <c r="K27" s="2">
        <f>IF(ISERROR(VLOOKUP($F27,'Pay scales'!$B$3:$AC$61,K$1,1)),0,VLOOKUP($F27,'Pay scales'!$B$3:$AC$61,K$1,1))</f>
        <v>17391</v>
      </c>
      <c r="L27" s="2">
        <f>IF(ISERROR(VLOOKUP($F27,'Pay scales'!$B$3:$AC$61,L$1,1)),0,VLOOKUP($F27,'Pay scales'!$B$3:$AC$61,L$1,1))</f>
        <v>16491</v>
      </c>
      <c r="M27" s="2">
        <f>IF(ISERROR(VLOOKUP($F27,'Pay scales'!$B$3:$AC$61,M$1,1)),0,VLOOKUP($F27,'Pay scales'!$B$3:$AC$61,M$1,1))</f>
        <v>16191</v>
      </c>
      <c r="N27" s="2">
        <f>IF(ISERROR(VLOOKUP($F27,'Pay scales'!$B$3:$AC$61,N$1,1)),0,VLOOKUP($F27,'Pay scales'!$B$3:$AC$61,N$1,1))</f>
        <v>16191</v>
      </c>
      <c r="O27" s="2"/>
      <c r="Q27" s="20">
        <f t="shared" si="4"/>
        <v>32.36</v>
      </c>
      <c r="R27" s="37">
        <f t="shared" si="5"/>
        <v>1.2565532534872547E-3</v>
      </c>
      <c r="S27" s="38">
        <f t="shared" si="6"/>
        <v>26.625106888141442</v>
      </c>
      <c r="T27" s="38">
        <f t="shared" si="7"/>
        <v>24.206241875178474</v>
      </c>
      <c r="U27" s="38">
        <f t="shared" si="8"/>
        <v>23.790322748274193</v>
      </c>
      <c r="V27" s="38">
        <f t="shared" si="9"/>
        <v>23.153250248756155</v>
      </c>
      <c r="W27" s="38">
        <f t="shared" si="10"/>
        <v>21.852717631396846</v>
      </c>
      <c r="X27" s="38">
        <f t="shared" si="11"/>
        <v>20.721819703258319</v>
      </c>
      <c r="Y27" s="38">
        <f t="shared" si="12"/>
        <v>20.34485372721214</v>
      </c>
      <c r="Z27" s="38">
        <f t="shared" si="13"/>
        <v>20.34485372721214</v>
      </c>
    </row>
    <row r="28" spans="1:26">
      <c r="A28" s="20">
        <v>101.84</v>
      </c>
      <c r="B28" s="2">
        <v>19312</v>
      </c>
      <c r="E28" s="20">
        <f t="shared" si="3"/>
        <v>1507.1440610915613</v>
      </c>
      <c r="F28" s="2">
        <v>19650</v>
      </c>
      <c r="G28" s="2">
        <f>IF(ISERROR(VLOOKUP($F28,'Pay scales'!$B$3:$AC$61,G$1,1)),0,VLOOKUP($F28,'Pay scales'!$B$3:$AC$61,G$1,1))</f>
        <v>21575</v>
      </c>
      <c r="H28" s="2">
        <f>IF(ISERROR(VLOOKUP($F28,'Pay scales'!$B$3:$AC$61,H$1,1)),0,VLOOKUP($F28,'Pay scales'!$B$3:$AC$61,H$1,1))</f>
        <v>19650</v>
      </c>
      <c r="I28" s="2">
        <f>IF(ISERROR(VLOOKUP($F28,'Pay scales'!$B$3:$AC$61,I$1,1)),0,VLOOKUP($F28,'Pay scales'!$B$3:$AC$61,I$1,1))</f>
        <v>19312</v>
      </c>
      <c r="J28" s="2">
        <f>IF(ISERROR(VLOOKUP($F28,'Pay scales'!$B$3:$AC$61,J$1,1)),0,VLOOKUP($F28,'Pay scales'!$B$3:$AC$61,J$1,1))</f>
        <v>18795</v>
      </c>
      <c r="K28" s="2">
        <f>IF(ISERROR(VLOOKUP($F28,'Pay scales'!$B$3:$AC$61,K$1,1)),0,VLOOKUP($F28,'Pay scales'!$B$3:$AC$61,K$1,1))</f>
        <v>17972</v>
      </c>
      <c r="L28" s="2">
        <f>IF(ISERROR(VLOOKUP($F28,'Pay scales'!$B$3:$AC$61,L$1,1)),0,VLOOKUP($F28,'Pay scales'!$B$3:$AC$61,L$1,1))</f>
        <v>17072</v>
      </c>
      <c r="M28" s="2">
        <f>IF(ISERROR(VLOOKUP($F28,'Pay scales'!$B$3:$AC$61,M$1,1)),0,VLOOKUP($F28,'Pay scales'!$B$3:$AC$61,M$1,1))</f>
        <v>16772</v>
      </c>
      <c r="N28" s="2">
        <f>IF(ISERROR(VLOOKUP($F28,'Pay scales'!$B$3:$AC$61,N$1,1)),0,VLOOKUP($F28,'Pay scales'!$B$3:$AC$61,N$1,1))</f>
        <v>16772</v>
      </c>
      <c r="O28" s="2"/>
      <c r="Q28" s="20">
        <f t="shared" si="4"/>
        <v>1507.1440610915613</v>
      </c>
      <c r="R28" s="37">
        <f t="shared" si="5"/>
        <v>5.8523077053108628E-2</v>
      </c>
      <c r="S28" s="38">
        <f t="shared" si="6"/>
        <v>1262.6353874208187</v>
      </c>
      <c r="T28" s="38">
        <f t="shared" si="7"/>
        <v>1149.9784640935845</v>
      </c>
      <c r="U28" s="38">
        <f t="shared" si="8"/>
        <v>1130.1976640496339</v>
      </c>
      <c r="V28" s="38">
        <f t="shared" si="9"/>
        <v>1099.9412332131767</v>
      </c>
      <c r="W28" s="38">
        <f t="shared" si="10"/>
        <v>1051.7767407984684</v>
      </c>
      <c r="X28" s="38">
        <f t="shared" si="11"/>
        <v>999.10597145067049</v>
      </c>
      <c r="Y28" s="38">
        <f t="shared" si="12"/>
        <v>981.5490483347379</v>
      </c>
      <c r="Z28" s="38">
        <f t="shared" si="13"/>
        <v>981.5490483347379</v>
      </c>
    </row>
    <row r="29" spans="1:26">
      <c r="A29" s="20">
        <v>34</v>
      </c>
      <c r="B29" s="2">
        <v>19650</v>
      </c>
      <c r="E29" s="20">
        <f t="shared" si="3"/>
        <v>59.85</v>
      </c>
      <c r="F29" s="2">
        <v>19698</v>
      </c>
      <c r="G29" s="2">
        <f>IF(ISERROR(VLOOKUP($F29,'Pay scales'!$B$3:$AC$61,G$1,1)),0,VLOOKUP($F29,'Pay scales'!$B$3:$AC$61,G$1,1))</f>
        <v>21575</v>
      </c>
      <c r="H29" s="2">
        <f>IF(ISERROR(VLOOKUP($F29,'Pay scales'!$B$3:$AC$61,H$1,1)),0,VLOOKUP($F29,'Pay scales'!$B$3:$AC$61,H$1,1))</f>
        <v>19650</v>
      </c>
      <c r="I29" s="2">
        <f>IF(ISERROR(VLOOKUP($F29,'Pay scales'!$B$3:$AC$61,I$1,1)),0,VLOOKUP($F29,'Pay scales'!$B$3:$AC$61,I$1,1))</f>
        <v>19312</v>
      </c>
      <c r="J29" s="2">
        <f>IF(ISERROR(VLOOKUP($F29,'Pay scales'!$B$3:$AC$61,J$1,1)),0,VLOOKUP($F29,'Pay scales'!$B$3:$AC$61,J$1,1))</f>
        <v>18795</v>
      </c>
      <c r="K29" s="2">
        <f>IF(ISERROR(VLOOKUP($F29,'Pay scales'!$B$3:$AC$61,K$1,1)),0,VLOOKUP($F29,'Pay scales'!$B$3:$AC$61,K$1,1))</f>
        <v>17972</v>
      </c>
      <c r="L29" s="2">
        <f>IF(ISERROR(VLOOKUP($F29,'Pay scales'!$B$3:$AC$61,L$1,1)),0,VLOOKUP($F29,'Pay scales'!$B$3:$AC$61,L$1,1))</f>
        <v>17072</v>
      </c>
      <c r="M29" s="2">
        <f>IF(ISERROR(VLOOKUP($F29,'Pay scales'!$B$3:$AC$61,M$1,1)),0,VLOOKUP($F29,'Pay scales'!$B$3:$AC$61,M$1,1))</f>
        <v>16772</v>
      </c>
      <c r="N29" s="2">
        <f>IF(ISERROR(VLOOKUP($F29,'Pay scales'!$B$3:$AC$61,N$1,1)),0,VLOOKUP($F29,'Pay scales'!$B$3:$AC$61,N$1,1))</f>
        <v>16772</v>
      </c>
      <c r="O29" s="2"/>
      <c r="Q29" s="20">
        <f t="shared" si="4"/>
        <v>59.85</v>
      </c>
      <c r="R29" s="37">
        <f t="shared" si="5"/>
        <v>2.3240022318050742E-3</v>
      </c>
      <c r="S29" s="38">
        <f t="shared" si="6"/>
        <v>50.140348151194473</v>
      </c>
      <c r="T29" s="38">
        <f t="shared" si="7"/>
        <v>45.666643854969706</v>
      </c>
      <c r="U29" s="38">
        <f t="shared" si="8"/>
        <v>44.881131100619591</v>
      </c>
      <c r="V29" s="38">
        <f t="shared" si="9"/>
        <v>43.679621946776372</v>
      </c>
      <c r="W29" s="38">
        <f t="shared" si="10"/>
        <v>41.766968110000796</v>
      </c>
      <c r="X29" s="38">
        <f t="shared" si="11"/>
        <v>39.675366101376227</v>
      </c>
      <c r="Y29" s="38">
        <f t="shared" si="12"/>
        <v>38.978165431834704</v>
      </c>
      <c r="Z29" s="38">
        <f t="shared" si="13"/>
        <v>38.978165431834704</v>
      </c>
    </row>
    <row r="30" spans="1:26">
      <c r="A30" s="20">
        <v>17</v>
      </c>
      <c r="B30" s="2">
        <v>19650</v>
      </c>
      <c r="E30" s="20">
        <f t="shared" si="3"/>
        <v>242.66</v>
      </c>
      <c r="F30" s="2">
        <v>20042.921043750001</v>
      </c>
      <c r="G30" s="2">
        <f>IF(ISERROR(VLOOKUP($F30,'Pay scales'!$B$3:$AC$61,G$1,1)),0,VLOOKUP($F30,'Pay scales'!$B$3:$AC$61,G$1,1))</f>
        <v>21575</v>
      </c>
      <c r="H30" s="2">
        <f>IF(ISERROR(VLOOKUP($F30,'Pay scales'!$B$3:$AC$61,H$1,1)),0,VLOOKUP($F30,'Pay scales'!$B$3:$AC$61,H$1,1))</f>
        <v>19650</v>
      </c>
      <c r="I30" s="2">
        <f>IF(ISERROR(VLOOKUP($F30,'Pay scales'!$B$3:$AC$61,I$1,1)),0,VLOOKUP($F30,'Pay scales'!$B$3:$AC$61,I$1,1))</f>
        <v>19312</v>
      </c>
      <c r="J30" s="2">
        <f>IF(ISERROR(VLOOKUP($F30,'Pay scales'!$B$3:$AC$61,J$1,1)),0,VLOOKUP($F30,'Pay scales'!$B$3:$AC$61,J$1,1))</f>
        <v>18795</v>
      </c>
      <c r="K30" s="2">
        <f>IF(ISERROR(VLOOKUP($F30,'Pay scales'!$B$3:$AC$61,K$1,1)),0,VLOOKUP($F30,'Pay scales'!$B$3:$AC$61,K$1,1))</f>
        <v>17972</v>
      </c>
      <c r="L30" s="2">
        <f>IF(ISERROR(VLOOKUP($F30,'Pay scales'!$B$3:$AC$61,L$1,1)),0,VLOOKUP($F30,'Pay scales'!$B$3:$AC$61,L$1,1))</f>
        <v>17072</v>
      </c>
      <c r="M30" s="2">
        <f>IF(ISERROR(VLOOKUP($F30,'Pay scales'!$B$3:$AC$61,M$1,1)),0,VLOOKUP($F30,'Pay scales'!$B$3:$AC$61,M$1,1))</f>
        <v>16772</v>
      </c>
      <c r="N30" s="2">
        <f>IF(ISERROR(VLOOKUP($F30,'Pay scales'!$B$3:$AC$61,N$1,1)),0,VLOOKUP($F30,'Pay scales'!$B$3:$AC$61,N$1,1))</f>
        <v>16772</v>
      </c>
      <c r="O30" s="2"/>
      <c r="Q30" s="20">
        <f t="shared" si="4"/>
        <v>242.66</v>
      </c>
      <c r="R30" s="37">
        <f t="shared" si="5"/>
        <v>9.4225961832885424E-3</v>
      </c>
      <c r="S30" s="38">
        <f t="shared" si="6"/>
        <v>203.29251265445029</v>
      </c>
      <c r="T30" s="38">
        <f t="shared" si="7"/>
        <v>185.15401500161985</v>
      </c>
      <c r="U30" s="38">
        <f t="shared" si="8"/>
        <v>181.96917749166832</v>
      </c>
      <c r="V30" s="38">
        <f t="shared" si="9"/>
        <v>177.09769526490817</v>
      </c>
      <c r="W30" s="38">
        <f t="shared" si="10"/>
        <v>169.34289860606168</v>
      </c>
      <c r="X30" s="38">
        <f t="shared" si="11"/>
        <v>160.862562041102</v>
      </c>
      <c r="Y30" s="38">
        <f t="shared" si="12"/>
        <v>158.03578318611542</v>
      </c>
      <c r="Z30" s="38">
        <f t="shared" si="13"/>
        <v>158.03578318611542</v>
      </c>
    </row>
    <row r="31" spans="1:26">
      <c r="A31" s="39">
        <v>228.40205</v>
      </c>
      <c r="B31" s="40">
        <v>19650</v>
      </c>
      <c r="E31" s="20">
        <f t="shared" si="3"/>
        <v>2781.1567400000004</v>
      </c>
      <c r="F31" s="2">
        <v>20043</v>
      </c>
      <c r="G31" s="2">
        <f>IF(ISERROR(VLOOKUP($F31,'Pay scales'!$B$3:$AC$61,G$1,1)),0,VLOOKUP($F31,'Pay scales'!$B$3:$AC$61,G$1,1))</f>
        <v>21968</v>
      </c>
      <c r="H31" s="2">
        <f>IF(ISERROR(VLOOKUP($F31,'Pay scales'!$B$3:$AC$61,H$1,1)),0,VLOOKUP($F31,'Pay scales'!$B$3:$AC$61,H$1,1))</f>
        <v>20043</v>
      </c>
      <c r="I31" s="2">
        <f>IF(ISERROR(VLOOKUP($F31,'Pay scales'!$B$3:$AC$61,I$1,1)),0,VLOOKUP($F31,'Pay scales'!$B$3:$AC$61,I$1,1))</f>
        <v>19698</v>
      </c>
      <c r="J31" s="2">
        <f>IF(ISERROR(VLOOKUP($F31,'Pay scales'!$B$3:$AC$61,J$1,1)),0,VLOOKUP($F31,'Pay scales'!$B$3:$AC$61,J$1,1))</f>
        <v>19171</v>
      </c>
      <c r="K31" s="2">
        <f>IF(ISERROR(VLOOKUP($F31,'Pay scales'!$B$3:$AC$61,K$1,1)),0,VLOOKUP($F31,'Pay scales'!$B$3:$AC$61,K$1,1))</f>
        <v>18672</v>
      </c>
      <c r="L31" s="2">
        <f>IF(ISERROR(VLOOKUP($F31,'Pay scales'!$B$3:$AC$61,L$1,1)),0,VLOOKUP($F31,'Pay scales'!$B$3:$AC$61,L$1,1))</f>
        <v>17772</v>
      </c>
      <c r="M31" s="2">
        <f>IF(ISERROR(VLOOKUP($F31,'Pay scales'!$B$3:$AC$61,M$1,1)),0,VLOOKUP($F31,'Pay scales'!$B$3:$AC$61,M$1,1))</f>
        <v>17547</v>
      </c>
      <c r="N31" s="2">
        <f>IF(ISERROR(VLOOKUP($F31,'Pay scales'!$B$3:$AC$61,N$1,1)),0,VLOOKUP($F31,'Pay scales'!$B$3:$AC$61,N$1,1))</f>
        <v>17547</v>
      </c>
      <c r="O31" s="2"/>
      <c r="Q31" s="20">
        <f t="shared" si="4"/>
        <v>2781.1567400000004</v>
      </c>
      <c r="R31" s="37">
        <f t="shared" si="5"/>
        <v>0.10799355840868378</v>
      </c>
      <c r="S31" s="38">
        <f t="shared" si="6"/>
        <v>2372.4024911219653</v>
      </c>
      <c r="T31" s="38">
        <f t="shared" si="7"/>
        <v>2164.5148911852489</v>
      </c>
      <c r="U31" s="38">
        <f t="shared" si="8"/>
        <v>2127.2571135342532</v>
      </c>
      <c r="V31" s="38">
        <f t="shared" si="9"/>
        <v>2070.3445082528769</v>
      </c>
      <c r="W31" s="38">
        <f t="shared" si="10"/>
        <v>2016.4557226069437</v>
      </c>
      <c r="X31" s="38">
        <f t="shared" si="11"/>
        <v>1919.2615200391283</v>
      </c>
      <c r="Y31" s="38">
        <f t="shared" si="12"/>
        <v>1894.9629693971744</v>
      </c>
      <c r="Z31" s="38">
        <f t="shared" si="13"/>
        <v>1894.9629693971744</v>
      </c>
    </row>
    <row r="32" spans="1:26">
      <c r="A32" s="20">
        <v>59.85</v>
      </c>
      <c r="B32" s="2">
        <v>19698</v>
      </c>
      <c r="E32" s="20">
        <f t="shared" si="3"/>
        <v>430.84</v>
      </c>
      <c r="F32" s="2">
        <v>20092</v>
      </c>
      <c r="G32" s="2">
        <f>IF(ISERROR(VLOOKUP($F32,'Pay scales'!$B$3:$AC$61,G$1,1)),0,VLOOKUP($F32,'Pay scales'!$B$3:$AC$61,G$1,1))</f>
        <v>21968</v>
      </c>
      <c r="H32" s="2">
        <f>IF(ISERROR(VLOOKUP($F32,'Pay scales'!$B$3:$AC$61,H$1,1)),0,VLOOKUP($F32,'Pay scales'!$B$3:$AC$61,H$1,1))</f>
        <v>20043</v>
      </c>
      <c r="I32" s="2">
        <f>IF(ISERROR(VLOOKUP($F32,'Pay scales'!$B$3:$AC$61,I$1,1)),0,VLOOKUP($F32,'Pay scales'!$B$3:$AC$61,I$1,1))</f>
        <v>19698</v>
      </c>
      <c r="J32" s="2">
        <f>IF(ISERROR(VLOOKUP($F32,'Pay scales'!$B$3:$AC$61,J$1,1)),0,VLOOKUP($F32,'Pay scales'!$B$3:$AC$61,J$1,1))</f>
        <v>19171</v>
      </c>
      <c r="K32" s="2">
        <f>IF(ISERROR(VLOOKUP($F32,'Pay scales'!$B$3:$AC$61,K$1,1)),0,VLOOKUP($F32,'Pay scales'!$B$3:$AC$61,K$1,1))</f>
        <v>18672</v>
      </c>
      <c r="L32" s="2">
        <f>IF(ISERROR(VLOOKUP($F32,'Pay scales'!$B$3:$AC$61,L$1,1)),0,VLOOKUP($F32,'Pay scales'!$B$3:$AC$61,L$1,1))</f>
        <v>17772</v>
      </c>
      <c r="M32" s="2">
        <f>IF(ISERROR(VLOOKUP($F32,'Pay scales'!$B$3:$AC$61,M$1,1)),0,VLOOKUP($F32,'Pay scales'!$B$3:$AC$61,M$1,1))</f>
        <v>17547</v>
      </c>
      <c r="N32" s="2">
        <f>IF(ISERROR(VLOOKUP($F32,'Pay scales'!$B$3:$AC$61,N$1,1)),0,VLOOKUP($F32,'Pay scales'!$B$3:$AC$61,N$1,1))</f>
        <v>17547</v>
      </c>
      <c r="O32" s="2"/>
      <c r="Q32" s="20">
        <f t="shared" si="4"/>
        <v>430.84</v>
      </c>
      <c r="R32" s="37">
        <f t="shared" si="5"/>
        <v>1.6729709633264797E-2</v>
      </c>
      <c r="S32" s="38">
        <f t="shared" si="6"/>
        <v>367.51826122356107</v>
      </c>
      <c r="T32" s="38">
        <f t="shared" si="7"/>
        <v>335.31357017952632</v>
      </c>
      <c r="U32" s="38">
        <f t="shared" si="8"/>
        <v>329.54182035604998</v>
      </c>
      <c r="V32" s="38">
        <f t="shared" si="9"/>
        <v>320.72526337931941</v>
      </c>
      <c r="W32" s="38">
        <f t="shared" si="10"/>
        <v>312.37713827232028</v>
      </c>
      <c r="X32" s="38">
        <f t="shared" si="11"/>
        <v>297.320399602382</v>
      </c>
      <c r="Y32" s="38">
        <f t="shared" si="12"/>
        <v>293.55621493489741</v>
      </c>
      <c r="Z32" s="38">
        <f t="shared" si="13"/>
        <v>293.55621493489741</v>
      </c>
    </row>
    <row r="33" spans="1:26">
      <c r="A33" s="20">
        <v>10</v>
      </c>
      <c r="B33" s="2">
        <v>20043</v>
      </c>
      <c r="E33" s="20">
        <f t="shared" si="3"/>
        <v>94.06</v>
      </c>
      <c r="F33" s="2">
        <v>20443.340362499999</v>
      </c>
      <c r="G33" s="2">
        <f>IF(ISERROR(VLOOKUP($F33,'Pay scales'!$B$3:$AC$61,G$1,1)),0,VLOOKUP($F33,'Pay scales'!$B$3:$AC$61,G$1,1))</f>
        <v>21968</v>
      </c>
      <c r="H33" s="2">
        <f>IF(ISERROR(VLOOKUP($F33,'Pay scales'!$B$3:$AC$61,H$1,1)),0,VLOOKUP($F33,'Pay scales'!$B$3:$AC$61,H$1,1))</f>
        <v>20043</v>
      </c>
      <c r="I33" s="2">
        <f>IF(ISERROR(VLOOKUP($F33,'Pay scales'!$B$3:$AC$61,I$1,1)),0,VLOOKUP($F33,'Pay scales'!$B$3:$AC$61,I$1,1))</f>
        <v>19698</v>
      </c>
      <c r="J33" s="2">
        <f>IF(ISERROR(VLOOKUP($F33,'Pay scales'!$B$3:$AC$61,J$1,1)),0,VLOOKUP($F33,'Pay scales'!$B$3:$AC$61,J$1,1))</f>
        <v>19171</v>
      </c>
      <c r="K33" s="2">
        <f>IF(ISERROR(VLOOKUP($F33,'Pay scales'!$B$3:$AC$61,K$1,1)),0,VLOOKUP($F33,'Pay scales'!$B$3:$AC$61,K$1,1))</f>
        <v>18672</v>
      </c>
      <c r="L33" s="2">
        <f>IF(ISERROR(VLOOKUP($F33,'Pay scales'!$B$3:$AC$61,L$1,1)),0,VLOOKUP($F33,'Pay scales'!$B$3:$AC$61,L$1,1))</f>
        <v>17772</v>
      </c>
      <c r="M33" s="2">
        <f>IF(ISERROR(VLOOKUP($F33,'Pay scales'!$B$3:$AC$61,M$1,1)),0,VLOOKUP($F33,'Pay scales'!$B$3:$AC$61,M$1,1))</f>
        <v>17547</v>
      </c>
      <c r="N33" s="2">
        <f>IF(ISERROR(VLOOKUP($F33,'Pay scales'!$B$3:$AC$61,N$1,1)),0,VLOOKUP($F33,'Pay scales'!$B$3:$AC$61,N$1,1))</f>
        <v>17547</v>
      </c>
      <c r="O33" s="2"/>
      <c r="Q33" s="20">
        <f t="shared" si="4"/>
        <v>94.06</v>
      </c>
      <c r="R33" s="37">
        <f t="shared" si="5"/>
        <v>3.6523918115887264E-3</v>
      </c>
      <c r="S33" s="38">
        <f t="shared" si="6"/>
        <v>80.235743316981143</v>
      </c>
      <c r="T33" s="38">
        <f t="shared" si="7"/>
        <v>73.204889079672839</v>
      </c>
      <c r="U33" s="38">
        <f t="shared" si="8"/>
        <v>71.944813904674731</v>
      </c>
      <c r="V33" s="38">
        <f t="shared" si="9"/>
        <v>70.02000341996748</v>
      </c>
      <c r="W33" s="38">
        <f t="shared" si="10"/>
        <v>68.197459905984701</v>
      </c>
      <c r="X33" s="38">
        <f t="shared" si="11"/>
        <v>64.910307275554842</v>
      </c>
      <c r="Y33" s="38">
        <f t="shared" si="12"/>
        <v>64.088519117947385</v>
      </c>
      <c r="Z33" s="38">
        <f t="shared" si="13"/>
        <v>64.088519117947385</v>
      </c>
    </row>
    <row r="34" spans="1:26">
      <c r="A34" s="20">
        <v>380</v>
      </c>
      <c r="B34" s="2">
        <v>20043</v>
      </c>
      <c r="E34" s="20">
        <f t="shared" si="3"/>
        <v>1288.270602348136</v>
      </c>
      <c r="F34" s="2">
        <v>20444</v>
      </c>
      <c r="G34" s="2">
        <f>IF(ISERROR(VLOOKUP($F34,'Pay scales'!$B$3:$AC$61,G$1,1)),0,VLOOKUP($F34,'Pay scales'!$B$3:$AC$61,G$1,1))</f>
        <v>22369</v>
      </c>
      <c r="H34" s="2">
        <f>IF(ISERROR(VLOOKUP($F34,'Pay scales'!$B$3:$AC$61,H$1,1)),0,VLOOKUP($F34,'Pay scales'!$B$3:$AC$61,H$1,1))</f>
        <v>20444</v>
      </c>
      <c r="I34" s="2">
        <f>IF(ISERROR(VLOOKUP($F34,'Pay scales'!$B$3:$AC$61,I$1,1)),0,VLOOKUP($F34,'Pay scales'!$B$3:$AC$61,I$1,1))</f>
        <v>20092</v>
      </c>
      <c r="J34" s="2">
        <f>IF(ISERROR(VLOOKUP($F34,'Pay scales'!$B$3:$AC$61,J$1,1)),0,VLOOKUP($F34,'Pay scales'!$B$3:$AC$61,J$1,1))</f>
        <v>19554</v>
      </c>
      <c r="K34" s="2">
        <f>IF(ISERROR(VLOOKUP($F34,'Pay scales'!$B$3:$AC$61,K$1,1)),0,VLOOKUP($F34,'Pay scales'!$B$3:$AC$61,K$1,1))</f>
        <v>18870</v>
      </c>
      <c r="L34" s="2">
        <f>IF(ISERROR(VLOOKUP($F34,'Pay scales'!$B$3:$AC$61,L$1,1)),0,VLOOKUP($F34,'Pay scales'!$B$3:$AC$61,L$1,1))</f>
        <v>18070</v>
      </c>
      <c r="M34" s="2">
        <f>IF(ISERROR(VLOOKUP($F34,'Pay scales'!$B$3:$AC$61,M$1,1)),0,VLOOKUP($F34,'Pay scales'!$B$3:$AC$61,M$1,1))</f>
        <v>17891</v>
      </c>
      <c r="N34" s="2">
        <f>IF(ISERROR(VLOOKUP($F34,'Pay scales'!$B$3:$AC$61,N$1,1)),0,VLOOKUP($F34,'Pay scales'!$B$3:$AC$61,N$1,1))</f>
        <v>17891</v>
      </c>
      <c r="O34" s="2"/>
      <c r="Q34" s="20">
        <f t="shared" si="4"/>
        <v>1288.270602348136</v>
      </c>
      <c r="R34" s="37">
        <f t="shared" si="5"/>
        <v>5.0024122890993068E-2</v>
      </c>
      <c r="S34" s="38">
        <f t="shared" si="6"/>
        <v>1118.989604948624</v>
      </c>
      <c r="T34" s="38">
        <f t="shared" si="7"/>
        <v>1022.6931683834623</v>
      </c>
      <c r="U34" s="38">
        <f t="shared" si="8"/>
        <v>1005.0846771258327</v>
      </c>
      <c r="V34" s="38">
        <f t="shared" si="9"/>
        <v>978.17169901047851</v>
      </c>
      <c r="W34" s="38">
        <f t="shared" si="10"/>
        <v>943.95519895303914</v>
      </c>
      <c r="X34" s="38">
        <f t="shared" si="11"/>
        <v>903.93590064024477</v>
      </c>
      <c r="Y34" s="38">
        <f t="shared" si="12"/>
        <v>894.98158264275696</v>
      </c>
      <c r="Z34" s="38">
        <f t="shared" si="13"/>
        <v>894.98158264275696</v>
      </c>
    </row>
    <row r="35" spans="1:26">
      <c r="A35" s="20">
        <v>74</v>
      </c>
      <c r="B35" s="2">
        <v>20043</v>
      </c>
      <c r="E35" s="20">
        <f t="shared" si="3"/>
        <v>63.19</v>
      </c>
      <c r="F35" s="2">
        <v>20493</v>
      </c>
      <c r="G35" s="2">
        <f>IF(ISERROR(VLOOKUP($F35,'Pay scales'!$B$3:$AC$61,G$1,1)),0,VLOOKUP($F35,'Pay scales'!$B$3:$AC$61,G$1,1))</f>
        <v>22369</v>
      </c>
      <c r="H35" s="2">
        <f>IF(ISERROR(VLOOKUP($F35,'Pay scales'!$B$3:$AC$61,H$1,1)),0,VLOOKUP($F35,'Pay scales'!$B$3:$AC$61,H$1,1))</f>
        <v>20444</v>
      </c>
      <c r="I35" s="2">
        <f>IF(ISERROR(VLOOKUP($F35,'Pay scales'!$B$3:$AC$61,I$1,1)),0,VLOOKUP($F35,'Pay scales'!$B$3:$AC$61,I$1,1))</f>
        <v>20092</v>
      </c>
      <c r="J35" s="2">
        <f>IF(ISERROR(VLOOKUP($F35,'Pay scales'!$B$3:$AC$61,J$1,1)),0,VLOOKUP($F35,'Pay scales'!$B$3:$AC$61,J$1,1))</f>
        <v>19554</v>
      </c>
      <c r="K35" s="2">
        <f>IF(ISERROR(VLOOKUP($F35,'Pay scales'!$B$3:$AC$61,K$1,1)),0,VLOOKUP($F35,'Pay scales'!$B$3:$AC$61,K$1,1))</f>
        <v>18870</v>
      </c>
      <c r="L35" s="2">
        <f>IF(ISERROR(VLOOKUP($F35,'Pay scales'!$B$3:$AC$61,L$1,1)),0,VLOOKUP($F35,'Pay scales'!$B$3:$AC$61,L$1,1))</f>
        <v>18070</v>
      </c>
      <c r="M35" s="2">
        <f>IF(ISERROR(VLOOKUP($F35,'Pay scales'!$B$3:$AC$61,M$1,1)),0,VLOOKUP($F35,'Pay scales'!$B$3:$AC$61,M$1,1))</f>
        <v>17891</v>
      </c>
      <c r="N35" s="2">
        <f>IF(ISERROR(VLOOKUP($F35,'Pay scales'!$B$3:$AC$61,N$1,1)),0,VLOOKUP($F35,'Pay scales'!$B$3:$AC$61,N$1,1))</f>
        <v>17891</v>
      </c>
      <c r="O35" s="2"/>
      <c r="Q35" s="20">
        <f t="shared" si="4"/>
        <v>63.19</v>
      </c>
      <c r="R35" s="37">
        <f t="shared" si="5"/>
        <v>2.4536959236050562E-3</v>
      </c>
      <c r="S35" s="38">
        <f t="shared" si="6"/>
        <v>54.886724115121503</v>
      </c>
      <c r="T35" s="38">
        <f t="shared" si="7"/>
        <v>50.163359462181766</v>
      </c>
      <c r="U35" s="38">
        <f t="shared" si="8"/>
        <v>49.299658497072791</v>
      </c>
      <c r="V35" s="38">
        <f t="shared" si="9"/>
        <v>47.979570090173269</v>
      </c>
      <c r="W35" s="38">
        <f t="shared" si="10"/>
        <v>46.301242078427414</v>
      </c>
      <c r="X35" s="38">
        <f t="shared" si="11"/>
        <v>44.338285339543368</v>
      </c>
      <c r="Y35" s="38">
        <f t="shared" si="12"/>
        <v>43.899073769218063</v>
      </c>
      <c r="Z35" s="38">
        <f t="shared" si="13"/>
        <v>43.899073769218063</v>
      </c>
    </row>
    <row r="36" spans="1:26">
      <c r="A36" s="39">
        <v>1425.02664</v>
      </c>
      <c r="B36" s="40">
        <v>20043</v>
      </c>
      <c r="E36" s="20">
        <f t="shared" si="3"/>
        <v>416.58753999999999</v>
      </c>
      <c r="F36" s="2">
        <v>20852</v>
      </c>
      <c r="G36" s="2">
        <f>IF(ISERROR(VLOOKUP($F36,'Pay scales'!$B$3:$AC$61,G$1,1)),0,VLOOKUP($F36,'Pay scales'!$B$3:$AC$61,G$1,1))</f>
        <v>22777</v>
      </c>
      <c r="H36" s="2">
        <f>IF(ISERROR(VLOOKUP($F36,'Pay scales'!$B$3:$AC$61,H$1,1)),0,VLOOKUP($F36,'Pay scales'!$B$3:$AC$61,H$1,1))</f>
        <v>20852</v>
      </c>
      <c r="I36" s="2">
        <f>IF(ISERROR(VLOOKUP($F36,'Pay scales'!$B$3:$AC$61,I$1,1)),0,VLOOKUP($F36,'Pay scales'!$B$3:$AC$61,I$1,1))</f>
        <v>20493</v>
      </c>
      <c r="J36" s="2">
        <f>IF(ISERROR(VLOOKUP($F36,'Pay scales'!$B$3:$AC$61,J$1,1)),0,VLOOKUP($F36,'Pay scales'!$B$3:$AC$61,J$1,1))</f>
        <v>19945</v>
      </c>
      <c r="K36" s="2">
        <f>IF(ISERROR(VLOOKUP($F36,'Pay scales'!$B$3:$AC$61,K$1,1)),0,VLOOKUP($F36,'Pay scales'!$B$3:$AC$61,K$1,1))</f>
        <v>19446</v>
      </c>
      <c r="L36" s="2">
        <f>IF(ISERROR(VLOOKUP($F36,'Pay scales'!$B$3:$AC$61,L$1,1)),0,VLOOKUP($F36,'Pay scales'!$B$3:$AC$61,L$1,1))</f>
        <v>18746</v>
      </c>
      <c r="M36" s="2">
        <f>IF(ISERROR(VLOOKUP($F36,'Pay scales'!$B$3:$AC$61,M$1,1)),0,VLOOKUP($F36,'Pay scales'!$B$3:$AC$61,M$1,1))</f>
        <v>18560</v>
      </c>
      <c r="N36" s="2">
        <f>IF(ISERROR(VLOOKUP($F36,'Pay scales'!$B$3:$AC$61,N$1,1)),0,VLOOKUP($F36,'Pay scales'!$B$3:$AC$61,N$1,1))</f>
        <v>18560</v>
      </c>
      <c r="O36" s="2"/>
      <c r="Q36" s="20">
        <f t="shared" si="4"/>
        <v>416.58753999999999</v>
      </c>
      <c r="R36" s="37">
        <f t="shared" si="5"/>
        <v>1.6176280245650553E-2</v>
      </c>
      <c r="S36" s="38">
        <f t="shared" si="6"/>
        <v>368.44713515518265</v>
      </c>
      <c r="T36" s="38">
        <f t="shared" si="7"/>
        <v>337.30779568230531</v>
      </c>
      <c r="U36" s="38">
        <f t="shared" si="8"/>
        <v>331.50051107411679</v>
      </c>
      <c r="V36" s="38">
        <f t="shared" si="9"/>
        <v>322.63590949950026</v>
      </c>
      <c r="W36" s="38">
        <f t="shared" si="10"/>
        <v>314.56394565692068</v>
      </c>
      <c r="X36" s="38">
        <f t="shared" si="11"/>
        <v>303.24054948496524</v>
      </c>
      <c r="Y36" s="38">
        <f t="shared" si="12"/>
        <v>300.23176135927429</v>
      </c>
      <c r="Z36" s="38">
        <f t="shared" si="13"/>
        <v>300.23176135927429</v>
      </c>
    </row>
    <row r="37" spans="1:26">
      <c r="A37" s="20">
        <v>430.84</v>
      </c>
      <c r="B37" s="2">
        <v>20092</v>
      </c>
      <c r="E37" s="20">
        <f t="shared" si="3"/>
        <v>71.78</v>
      </c>
      <c r="F37" s="2">
        <v>20852.123531249999</v>
      </c>
      <c r="G37" s="2">
        <f>IF(ISERROR(VLOOKUP($F37,'Pay scales'!$B$3:$AC$61,G$1,1)),0,VLOOKUP($F37,'Pay scales'!$B$3:$AC$61,G$1,1))</f>
        <v>22777</v>
      </c>
      <c r="H37" s="2">
        <f>IF(ISERROR(VLOOKUP($F37,'Pay scales'!$B$3:$AC$61,H$1,1)),0,VLOOKUP($F37,'Pay scales'!$B$3:$AC$61,H$1,1))</f>
        <v>20852</v>
      </c>
      <c r="I37" s="2">
        <f>IF(ISERROR(VLOOKUP($F37,'Pay scales'!$B$3:$AC$61,I$1,1)),0,VLOOKUP($F37,'Pay scales'!$B$3:$AC$61,I$1,1))</f>
        <v>20493</v>
      </c>
      <c r="J37" s="2">
        <f>IF(ISERROR(VLOOKUP($F37,'Pay scales'!$B$3:$AC$61,J$1,1)),0,VLOOKUP($F37,'Pay scales'!$B$3:$AC$61,J$1,1))</f>
        <v>19945</v>
      </c>
      <c r="K37" s="2">
        <f>IF(ISERROR(VLOOKUP($F37,'Pay scales'!$B$3:$AC$61,K$1,1)),0,VLOOKUP($F37,'Pay scales'!$B$3:$AC$61,K$1,1))</f>
        <v>19446</v>
      </c>
      <c r="L37" s="2">
        <f>IF(ISERROR(VLOOKUP($F37,'Pay scales'!$B$3:$AC$61,L$1,1)),0,VLOOKUP($F37,'Pay scales'!$B$3:$AC$61,L$1,1))</f>
        <v>18746</v>
      </c>
      <c r="M37" s="2">
        <f>IF(ISERROR(VLOOKUP($F37,'Pay scales'!$B$3:$AC$61,M$1,1)),0,VLOOKUP($F37,'Pay scales'!$B$3:$AC$61,M$1,1))</f>
        <v>18560</v>
      </c>
      <c r="N37" s="2">
        <f>IF(ISERROR(VLOOKUP($F37,'Pay scales'!$B$3:$AC$61,N$1,1)),0,VLOOKUP($F37,'Pay scales'!$B$3:$AC$61,N$1,1))</f>
        <v>18560</v>
      </c>
      <c r="O37" s="2"/>
      <c r="Q37" s="20">
        <f t="shared" si="4"/>
        <v>71.78</v>
      </c>
      <c r="R37" s="37">
        <f t="shared" si="5"/>
        <v>2.787249460300221E-3</v>
      </c>
      <c r="S37" s="38">
        <f t="shared" si="6"/>
        <v>63.485180957258137</v>
      </c>
      <c r="T37" s="38">
        <f t="shared" si="7"/>
        <v>58.119725746180208</v>
      </c>
      <c r="U37" s="38">
        <f t="shared" si="8"/>
        <v>57.119103189932432</v>
      </c>
      <c r="V37" s="38">
        <f t="shared" si="9"/>
        <v>55.591690485687906</v>
      </c>
      <c r="W37" s="38">
        <f t="shared" si="10"/>
        <v>54.200853004998095</v>
      </c>
      <c r="X37" s="38">
        <f t="shared" si="11"/>
        <v>52.249778382787945</v>
      </c>
      <c r="Y37" s="38">
        <f t="shared" si="12"/>
        <v>51.731349983172102</v>
      </c>
      <c r="Z37" s="38">
        <f t="shared" si="13"/>
        <v>51.731349983172102</v>
      </c>
    </row>
    <row r="38" spans="1:26">
      <c r="A38" s="20">
        <v>3.06</v>
      </c>
      <c r="B38" s="2">
        <v>20444</v>
      </c>
      <c r="E38" s="20">
        <f t="shared" si="3"/>
        <v>35.979999999999997</v>
      </c>
      <c r="F38" s="2">
        <v>20903</v>
      </c>
      <c r="G38" s="2">
        <f>IF(ISERROR(VLOOKUP($F38,'Pay scales'!$B$3:$AC$61,G$1,1)),0,VLOOKUP($F38,'Pay scales'!$B$3:$AC$61,G$1,1))</f>
        <v>22777</v>
      </c>
      <c r="H38" s="2">
        <f>IF(ISERROR(VLOOKUP($F38,'Pay scales'!$B$3:$AC$61,H$1,1)),0,VLOOKUP($F38,'Pay scales'!$B$3:$AC$61,H$1,1))</f>
        <v>20852</v>
      </c>
      <c r="I38" s="2">
        <f>IF(ISERROR(VLOOKUP($F38,'Pay scales'!$B$3:$AC$61,I$1,1)),0,VLOOKUP($F38,'Pay scales'!$B$3:$AC$61,I$1,1))</f>
        <v>20493</v>
      </c>
      <c r="J38" s="2">
        <f>IF(ISERROR(VLOOKUP($F38,'Pay scales'!$B$3:$AC$61,J$1,1)),0,VLOOKUP($F38,'Pay scales'!$B$3:$AC$61,J$1,1))</f>
        <v>19945</v>
      </c>
      <c r="K38" s="2">
        <f>IF(ISERROR(VLOOKUP($F38,'Pay scales'!$B$3:$AC$61,K$1,1)),0,VLOOKUP($F38,'Pay scales'!$B$3:$AC$61,K$1,1))</f>
        <v>19446</v>
      </c>
      <c r="L38" s="2">
        <f>IF(ISERROR(VLOOKUP($F38,'Pay scales'!$B$3:$AC$61,L$1,1)),0,VLOOKUP($F38,'Pay scales'!$B$3:$AC$61,L$1,1))</f>
        <v>18746</v>
      </c>
      <c r="M38" s="2">
        <f>IF(ISERROR(VLOOKUP($F38,'Pay scales'!$B$3:$AC$61,M$1,1)),0,VLOOKUP($F38,'Pay scales'!$B$3:$AC$61,M$1,1))</f>
        <v>18560</v>
      </c>
      <c r="N38" s="2">
        <f>IF(ISERROR(VLOOKUP($F38,'Pay scales'!$B$3:$AC$61,N$1,1)),0,VLOOKUP($F38,'Pay scales'!$B$3:$AC$61,N$1,1))</f>
        <v>18560</v>
      </c>
      <c r="O38" s="2"/>
      <c r="Q38" s="20">
        <f t="shared" si="4"/>
        <v>35.979999999999997</v>
      </c>
      <c r="R38" s="37">
        <f t="shared" si="5"/>
        <v>1.3971194703483133E-3</v>
      </c>
      <c r="S38" s="38">
        <f t="shared" si="6"/>
        <v>31.822190176123531</v>
      </c>
      <c r="T38" s="38">
        <f t="shared" si="7"/>
        <v>29.132735195703027</v>
      </c>
      <c r="U38" s="38">
        <f t="shared" si="8"/>
        <v>28.631169305847983</v>
      </c>
      <c r="V38" s="38">
        <f t="shared" si="9"/>
        <v>27.865547836097107</v>
      </c>
      <c r="W38" s="38">
        <f t="shared" si="10"/>
        <v>27.168385220393301</v>
      </c>
      <c r="X38" s="38">
        <f t="shared" si="11"/>
        <v>26.190401591149481</v>
      </c>
      <c r="Y38" s="38">
        <f t="shared" si="12"/>
        <v>25.930537369664695</v>
      </c>
      <c r="Z38" s="38">
        <f t="shared" si="13"/>
        <v>25.930537369664695</v>
      </c>
    </row>
    <row r="39" spans="1:26">
      <c r="A39" s="20">
        <v>12</v>
      </c>
      <c r="B39" s="2">
        <v>20444</v>
      </c>
      <c r="E39" s="20">
        <f t="shared" si="3"/>
        <v>10.9323</v>
      </c>
      <c r="F39" s="2">
        <v>21000</v>
      </c>
      <c r="G39" s="2">
        <f>IF(ISERROR(VLOOKUP($F39,'Pay scales'!$B$3:$AC$61,G$1,1)),0,VLOOKUP($F39,'Pay scales'!$B$3:$AC$61,G$1,1))</f>
        <v>22777</v>
      </c>
      <c r="H39" s="2">
        <f>IF(ISERROR(VLOOKUP($F39,'Pay scales'!$B$3:$AC$61,H$1,1)),0,VLOOKUP($F39,'Pay scales'!$B$3:$AC$61,H$1,1))</f>
        <v>20852</v>
      </c>
      <c r="I39" s="2">
        <f>IF(ISERROR(VLOOKUP($F39,'Pay scales'!$B$3:$AC$61,I$1,1)),0,VLOOKUP($F39,'Pay scales'!$B$3:$AC$61,I$1,1))</f>
        <v>20493</v>
      </c>
      <c r="J39" s="2">
        <f>IF(ISERROR(VLOOKUP($F39,'Pay scales'!$B$3:$AC$61,J$1,1)),0,VLOOKUP($F39,'Pay scales'!$B$3:$AC$61,J$1,1))</f>
        <v>19945</v>
      </c>
      <c r="K39" s="2">
        <f>IF(ISERROR(VLOOKUP($F39,'Pay scales'!$B$3:$AC$61,K$1,1)),0,VLOOKUP($F39,'Pay scales'!$B$3:$AC$61,K$1,1))</f>
        <v>19446</v>
      </c>
      <c r="L39" s="2">
        <f>IF(ISERROR(VLOOKUP($F39,'Pay scales'!$B$3:$AC$61,L$1,1)),0,VLOOKUP($F39,'Pay scales'!$B$3:$AC$61,L$1,1))</f>
        <v>18746</v>
      </c>
      <c r="M39" s="2">
        <f>IF(ISERROR(VLOOKUP($F39,'Pay scales'!$B$3:$AC$61,M$1,1)),0,VLOOKUP($F39,'Pay scales'!$B$3:$AC$61,M$1,1))</f>
        <v>18560</v>
      </c>
      <c r="N39" s="2">
        <f>IF(ISERROR(VLOOKUP($F39,'Pay scales'!$B$3:$AC$61,N$1,1)),0,VLOOKUP($F39,'Pay scales'!$B$3:$AC$61,N$1,1))</f>
        <v>18560</v>
      </c>
      <c r="O39" s="2"/>
      <c r="Q39" s="20">
        <f t="shared" si="4"/>
        <v>10.9323</v>
      </c>
      <c r="R39" s="37">
        <f t="shared" si="5"/>
        <v>4.2450609187573283E-4</v>
      </c>
      <c r="S39" s="38">
        <f t="shared" si="6"/>
        <v>9.6689752546535672</v>
      </c>
      <c r="T39" s="38">
        <f t="shared" si="7"/>
        <v>8.8518010277927814</v>
      </c>
      <c r="U39" s="38">
        <f t="shared" si="8"/>
        <v>8.6994033408093934</v>
      </c>
      <c r="V39" s="38">
        <f t="shared" si="9"/>
        <v>8.4667740024614915</v>
      </c>
      <c r="W39" s="38">
        <f t="shared" si="10"/>
        <v>8.2549454626155008</v>
      </c>
      <c r="X39" s="38">
        <f t="shared" si="11"/>
        <v>7.9577911983024876</v>
      </c>
      <c r="Y39" s="38">
        <f t="shared" si="12"/>
        <v>7.8788330652136009</v>
      </c>
      <c r="Z39" s="38">
        <f t="shared" si="13"/>
        <v>7.8788330652136009</v>
      </c>
    </row>
    <row r="40" spans="1:26">
      <c r="A40" s="20">
        <v>3</v>
      </c>
      <c r="B40" s="2">
        <v>20444</v>
      </c>
      <c r="E40" s="20">
        <f t="shared" si="3"/>
        <v>275.93182000000002</v>
      </c>
      <c r="F40" s="2">
        <v>21269</v>
      </c>
      <c r="G40" s="2">
        <f>IF(ISERROR(VLOOKUP($F40,'Pay scales'!$B$3:$AC$61,G$1,1)),0,VLOOKUP($F40,'Pay scales'!$B$3:$AC$61,G$1,1))</f>
        <v>23194</v>
      </c>
      <c r="H40" s="2">
        <f>IF(ISERROR(VLOOKUP($F40,'Pay scales'!$B$3:$AC$61,H$1,1)),0,VLOOKUP($F40,'Pay scales'!$B$3:$AC$61,H$1,1))</f>
        <v>21269</v>
      </c>
      <c r="I40" s="2">
        <f>IF(ISERROR(VLOOKUP($F40,'Pay scales'!$B$3:$AC$61,I$1,1)),0,VLOOKUP($F40,'Pay scales'!$B$3:$AC$61,I$1,1))</f>
        <v>20903</v>
      </c>
      <c r="J40" s="2">
        <f>IF(ISERROR(VLOOKUP($F40,'Pay scales'!$B$3:$AC$61,J$1,1)),0,VLOOKUP($F40,'Pay scales'!$B$3:$AC$61,J$1,1))</f>
        <v>20344</v>
      </c>
      <c r="K40" s="2">
        <f>IF(ISERROR(VLOOKUP($F40,'Pay scales'!$B$3:$AC$61,K$1,1)),0,VLOOKUP($F40,'Pay scales'!$B$3:$AC$61,K$1,1))</f>
        <v>19819</v>
      </c>
      <c r="L40" s="2">
        <f>IF(ISERROR(VLOOKUP($F40,'Pay scales'!$B$3:$AC$61,L$1,1)),0,VLOOKUP($F40,'Pay scales'!$B$3:$AC$61,L$1,1))</f>
        <v>19430</v>
      </c>
      <c r="M40" s="2">
        <f>IF(ISERROR(VLOOKUP($F40,'Pay scales'!$B$3:$AC$61,M$1,1)),0,VLOOKUP($F40,'Pay scales'!$B$3:$AC$61,M$1,1))</f>
        <v>19238</v>
      </c>
      <c r="N40" s="2">
        <f>IF(ISERROR(VLOOKUP($F40,'Pay scales'!$B$3:$AC$61,N$1,1)),0,VLOOKUP($F40,'Pay scales'!$B$3:$AC$61,N$1,1))</f>
        <v>19238</v>
      </c>
      <c r="O40" s="2"/>
      <c r="Q40" s="20">
        <f t="shared" si="4"/>
        <v>275.93182000000002</v>
      </c>
      <c r="R40" s="37">
        <f t="shared" si="5"/>
        <v>1.0714555814637193E-2</v>
      </c>
      <c r="S40" s="38">
        <f t="shared" si="6"/>
        <v>248.51340756469506</v>
      </c>
      <c r="T40" s="38">
        <f t="shared" si="7"/>
        <v>227.88788762151847</v>
      </c>
      <c r="U40" s="38">
        <f t="shared" si="8"/>
        <v>223.96636019336125</v>
      </c>
      <c r="V40" s="38">
        <f t="shared" si="9"/>
        <v>217.97692349297907</v>
      </c>
      <c r="W40" s="38">
        <f t="shared" si="10"/>
        <v>212.35178169029453</v>
      </c>
      <c r="X40" s="38">
        <f t="shared" si="11"/>
        <v>208.18381947840066</v>
      </c>
      <c r="Y40" s="38">
        <f t="shared" si="12"/>
        <v>206.12662476199031</v>
      </c>
      <c r="Z40" s="38">
        <f t="shared" si="13"/>
        <v>206.12662476199031</v>
      </c>
    </row>
    <row r="41" spans="1:26">
      <c r="A41" s="39">
        <v>285.1814</v>
      </c>
      <c r="B41" s="40">
        <v>20444</v>
      </c>
      <c r="E41" s="20">
        <f t="shared" si="3"/>
        <v>79.39</v>
      </c>
      <c r="F41" s="2">
        <v>21269.270549999997</v>
      </c>
      <c r="G41" s="2">
        <f>IF(ISERROR(VLOOKUP($F41,'Pay scales'!$B$3:$AC$61,G$1,1)),0,VLOOKUP($F41,'Pay scales'!$B$3:$AC$61,G$1,1))</f>
        <v>23194</v>
      </c>
      <c r="H41" s="2">
        <f>IF(ISERROR(VLOOKUP($F41,'Pay scales'!$B$3:$AC$61,H$1,1)),0,VLOOKUP($F41,'Pay scales'!$B$3:$AC$61,H$1,1))</f>
        <v>21269</v>
      </c>
      <c r="I41" s="2">
        <f>IF(ISERROR(VLOOKUP($F41,'Pay scales'!$B$3:$AC$61,I$1,1)),0,VLOOKUP($F41,'Pay scales'!$B$3:$AC$61,I$1,1))</f>
        <v>20903</v>
      </c>
      <c r="J41" s="2">
        <f>IF(ISERROR(VLOOKUP($F41,'Pay scales'!$B$3:$AC$61,J$1,1)),0,VLOOKUP($F41,'Pay scales'!$B$3:$AC$61,J$1,1))</f>
        <v>20344</v>
      </c>
      <c r="K41" s="2">
        <f>IF(ISERROR(VLOOKUP($F41,'Pay scales'!$B$3:$AC$61,K$1,1)),0,VLOOKUP($F41,'Pay scales'!$B$3:$AC$61,K$1,1))</f>
        <v>19819</v>
      </c>
      <c r="L41" s="2">
        <f>IF(ISERROR(VLOOKUP($F41,'Pay scales'!$B$3:$AC$61,L$1,1)),0,VLOOKUP($F41,'Pay scales'!$B$3:$AC$61,L$1,1))</f>
        <v>19430</v>
      </c>
      <c r="M41" s="2">
        <f>IF(ISERROR(VLOOKUP($F41,'Pay scales'!$B$3:$AC$61,M$1,1)),0,VLOOKUP($F41,'Pay scales'!$B$3:$AC$61,M$1,1))</f>
        <v>19238</v>
      </c>
      <c r="N41" s="2">
        <f>IF(ISERROR(VLOOKUP($F41,'Pay scales'!$B$3:$AC$61,N$1,1)),0,VLOOKUP($F41,'Pay scales'!$B$3:$AC$61,N$1,1))</f>
        <v>19238</v>
      </c>
      <c r="O41" s="2"/>
      <c r="Q41" s="20">
        <f t="shared" si="4"/>
        <v>79.39</v>
      </c>
      <c r="R41" s="37">
        <f t="shared" si="5"/>
        <v>3.0827491592816179E-3</v>
      </c>
      <c r="S41" s="38">
        <f t="shared" si="6"/>
        <v>71.501284000377851</v>
      </c>
      <c r="T41" s="38">
        <f t="shared" si="7"/>
        <v>65.566991868760738</v>
      </c>
      <c r="U41" s="38">
        <f t="shared" si="8"/>
        <v>64.438705676463655</v>
      </c>
      <c r="V41" s="38">
        <f t="shared" si="9"/>
        <v>62.715448896425237</v>
      </c>
      <c r="W41" s="38">
        <f t="shared" si="10"/>
        <v>61.097005587802386</v>
      </c>
      <c r="X41" s="38">
        <f t="shared" si="11"/>
        <v>59.897816164841835</v>
      </c>
      <c r="Y41" s="38">
        <f t="shared" si="12"/>
        <v>59.305928326259767</v>
      </c>
      <c r="Z41" s="38">
        <f t="shared" si="13"/>
        <v>59.305928326259767</v>
      </c>
    </row>
    <row r="42" spans="1:26">
      <c r="A42" s="20">
        <v>63.19</v>
      </c>
      <c r="B42" s="2">
        <v>20493</v>
      </c>
      <c r="E42" s="20">
        <f t="shared" si="3"/>
        <v>39.46</v>
      </c>
      <c r="F42" s="2">
        <v>21322</v>
      </c>
      <c r="G42" s="2">
        <f>IF(ISERROR(VLOOKUP($F42,'Pay scales'!$B$3:$AC$61,G$1,1)),0,VLOOKUP($F42,'Pay scales'!$B$3:$AC$61,G$1,1))</f>
        <v>23194</v>
      </c>
      <c r="H42" s="2">
        <f>IF(ISERROR(VLOOKUP($F42,'Pay scales'!$B$3:$AC$61,H$1,1)),0,VLOOKUP($F42,'Pay scales'!$B$3:$AC$61,H$1,1))</f>
        <v>21269</v>
      </c>
      <c r="I42" s="2">
        <f>IF(ISERROR(VLOOKUP($F42,'Pay scales'!$B$3:$AC$61,I$1,1)),0,VLOOKUP($F42,'Pay scales'!$B$3:$AC$61,I$1,1))</f>
        <v>20903</v>
      </c>
      <c r="J42" s="2">
        <f>IF(ISERROR(VLOOKUP($F42,'Pay scales'!$B$3:$AC$61,J$1,1)),0,VLOOKUP($F42,'Pay scales'!$B$3:$AC$61,J$1,1))</f>
        <v>20344</v>
      </c>
      <c r="K42" s="2">
        <f>IF(ISERROR(VLOOKUP($F42,'Pay scales'!$B$3:$AC$61,K$1,1)),0,VLOOKUP($F42,'Pay scales'!$B$3:$AC$61,K$1,1))</f>
        <v>19819</v>
      </c>
      <c r="L42" s="2">
        <f>IF(ISERROR(VLOOKUP($F42,'Pay scales'!$B$3:$AC$61,L$1,1)),0,VLOOKUP($F42,'Pay scales'!$B$3:$AC$61,L$1,1))</f>
        <v>19430</v>
      </c>
      <c r="M42" s="2">
        <f>IF(ISERROR(VLOOKUP($F42,'Pay scales'!$B$3:$AC$61,M$1,1)),0,VLOOKUP($F42,'Pay scales'!$B$3:$AC$61,M$1,1))</f>
        <v>19238</v>
      </c>
      <c r="N42" s="2">
        <f>IF(ISERROR(VLOOKUP($F42,'Pay scales'!$B$3:$AC$61,N$1,1)),0,VLOOKUP($F42,'Pay scales'!$B$3:$AC$61,N$1,1))</f>
        <v>19238</v>
      </c>
      <c r="O42" s="2"/>
      <c r="Q42" s="20">
        <f t="shared" si="4"/>
        <v>39.46</v>
      </c>
      <c r="R42" s="37">
        <f t="shared" si="5"/>
        <v>1.5322494246788341E-3</v>
      </c>
      <c r="S42" s="38">
        <f t="shared" si="6"/>
        <v>35.538993156000878</v>
      </c>
      <c r="T42" s="38">
        <f t="shared" si="7"/>
        <v>32.589413013494124</v>
      </c>
      <c r="U42" s="38">
        <f t="shared" si="8"/>
        <v>32.028609724061667</v>
      </c>
      <c r="V42" s="38">
        <f t="shared" si="9"/>
        <v>31.1720822956662</v>
      </c>
      <c r="W42" s="38">
        <f t="shared" si="10"/>
        <v>30.367651347709813</v>
      </c>
      <c r="X42" s="38">
        <f t="shared" si="11"/>
        <v>29.771606321509747</v>
      </c>
      <c r="Y42" s="38">
        <f t="shared" si="12"/>
        <v>29.477414431971411</v>
      </c>
      <c r="Z42" s="38">
        <f t="shared" si="13"/>
        <v>29.477414431971411</v>
      </c>
    </row>
    <row r="43" spans="1:26">
      <c r="A43" s="20">
        <v>92.74</v>
      </c>
      <c r="B43" s="2">
        <v>20852</v>
      </c>
      <c r="E43" s="20">
        <f t="shared" si="3"/>
        <v>0</v>
      </c>
      <c r="F43" s="2">
        <v>21694.781418750001</v>
      </c>
      <c r="G43" s="2">
        <f>IF(ISERROR(VLOOKUP($F43,'Pay scales'!$B$3:$AC$61,G$1,1)),0,VLOOKUP($F43,'Pay scales'!$B$3:$AC$61,G$1,1))</f>
        <v>23194</v>
      </c>
      <c r="H43" s="2">
        <f>IF(ISERROR(VLOOKUP($F43,'Pay scales'!$B$3:$AC$61,H$1,1)),0,VLOOKUP($F43,'Pay scales'!$B$3:$AC$61,H$1,1))</f>
        <v>21269</v>
      </c>
      <c r="I43" s="2">
        <f>IF(ISERROR(VLOOKUP($F43,'Pay scales'!$B$3:$AC$61,I$1,1)),0,VLOOKUP($F43,'Pay scales'!$B$3:$AC$61,I$1,1))</f>
        <v>20903</v>
      </c>
      <c r="J43" s="2">
        <f>IF(ISERROR(VLOOKUP($F43,'Pay scales'!$B$3:$AC$61,J$1,1)),0,VLOOKUP($F43,'Pay scales'!$B$3:$AC$61,J$1,1))</f>
        <v>20344</v>
      </c>
      <c r="K43" s="2">
        <f>IF(ISERROR(VLOOKUP($F43,'Pay scales'!$B$3:$AC$61,K$1,1)),0,VLOOKUP($F43,'Pay scales'!$B$3:$AC$61,K$1,1))</f>
        <v>19819</v>
      </c>
      <c r="L43" s="2">
        <f>IF(ISERROR(VLOOKUP($F43,'Pay scales'!$B$3:$AC$61,L$1,1)),0,VLOOKUP($F43,'Pay scales'!$B$3:$AC$61,L$1,1))</f>
        <v>19430</v>
      </c>
      <c r="M43" s="2">
        <f>IF(ISERROR(VLOOKUP($F43,'Pay scales'!$B$3:$AC$61,M$1,1)),0,VLOOKUP($F43,'Pay scales'!$B$3:$AC$61,M$1,1))</f>
        <v>19238</v>
      </c>
      <c r="N43" s="2">
        <f>IF(ISERROR(VLOOKUP($F43,'Pay scales'!$B$3:$AC$61,N$1,1)),0,VLOOKUP($F43,'Pay scales'!$B$3:$AC$61,N$1,1))</f>
        <v>19238</v>
      </c>
      <c r="O43" s="2"/>
      <c r="Q43" s="20">
        <f t="shared" si="4"/>
        <v>0</v>
      </c>
      <c r="R43" s="37">
        <f t="shared" si="5"/>
        <v>0</v>
      </c>
      <c r="S43" s="38">
        <f t="shared" si="6"/>
        <v>0</v>
      </c>
      <c r="T43" s="38">
        <f t="shared" si="7"/>
        <v>0</v>
      </c>
      <c r="U43" s="38">
        <f t="shared" si="8"/>
        <v>0</v>
      </c>
      <c r="V43" s="38">
        <f t="shared" si="9"/>
        <v>0</v>
      </c>
      <c r="W43" s="38">
        <f t="shared" si="10"/>
        <v>0</v>
      </c>
      <c r="X43" s="38">
        <f t="shared" si="11"/>
        <v>0</v>
      </c>
      <c r="Y43" s="38">
        <f t="shared" si="12"/>
        <v>0</v>
      </c>
      <c r="Z43" s="38">
        <f t="shared" si="13"/>
        <v>0</v>
      </c>
    </row>
    <row r="44" spans="1:26">
      <c r="A44" s="20">
        <v>32</v>
      </c>
      <c r="B44" s="2">
        <v>20852</v>
      </c>
      <c r="E44" s="20">
        <f t="shared" si="3"/>
        <v>209.89962999999997</v>
      </c>
      <c r="F44" s="2">
        <v>21695</v>
      </c>
      <c r="G44" s="2">
        <f>IF(ISERROR(VLOOKUP($F44,'Pay scales'!$B$3:$AC$61,G$1,1)),0,VLOOKUP($F44,'Pay scales'!$B$3:$AC$61,G$1,1))</f>
        <v>23620</v>
      </c>
      <c r="H44" s="2">
        <f>IF(ISERROR(VLOOKUP($F44,'Pay scales'!$B$3:$AC$61,H$1,1)),0,VLOOKUP($F44,'Pay scales'!$B$3:$AC$61,H$1,1))</f>
        <v>21695</v>
      </c>
      <c r="I44" s="2">
        <f>IF(ISERROR(VLOOKUP($F44,'Pay scales'!$B$3:$AC$61,I$1,1)),0,VLOOKUP($F44,'Pay scales'!$B$3:$AC$61,I$1,1))</f>
        <v>21322</v>
      </c>
      <c r="J44" s="2">
        <f>IF(ISERROR(VLOOKUP($F44,'Pay scales'!$B$3:$AC$61,J$1,1)),0,VLOOKUP($F44,'Pay scales'!$B$3:$AC$61,J$1,1))</f>
        <v>20751</v>
      </c>
      <c r="K44" s="2">
        <f>IF(ISERROR(VLOOKUP($F44,'Pay scales'!$B$3:$AC$61,K$1,1)),0,VLOOKUP($F44,'Pay scales'!$B$3:$AC$61,K$1,1))</f>
        <v>19819</v>
      </c>
      <c r="L44" s="2">
        <f>IF(ISERROR(VLOOKUP($F44,'Pay scales'!$B$3:$AC$61,L$1,1)),0,VLOOKUP($F44,'Pay scales'!$B$3:$AC$61,L$1,1))</f>
        <v>19430</v>
      </c>
      <c r="M44" s="2">
        <f>IF(ISERROR(VLOOKUP($F44,'Pay scales'!$B$3:$AC$61,M$1,1)),0,VLOOKUP($F44,'Pay scales'!$B$3:$AC$61,M$1,1))</f>
        <v>19238</v>
      </c>
      <c r="N44" s="2">
        <f>IF(ISERROR(VLOOKUP($F44,'Pay scales'!$B$3:$AC$61,N$1,1)),0,VLOOKUP($F44,'Pay scales'!$B$3:$AC$61,N$1,1))</f>
        <v>19238</v>
      </c>
      <c r="O44" s="2"/>
      <c r="Q44" s="20">
        <f t="shared" si="4"/>
        <v>209.89962999999997</v>
      </c>
      <c r="R44" s="37">
        <f t="shared" si="5"/>
        <v>8.1504963838773467E-3</v>
      </c>
      <c r="S44" s="38">
        <f t="shared" si="6"/>
        <v>192.51472458718294</v>
      </c>
      <c r="T44" s="38">
        <f t="shared" si="7"/>
        <v>176.82501904821905</v>
      </c>
      <c r="U44" s="38">
        <f t="shared" si="8"/>
        <v>173.78488389703278</v>
      </c>
      <c r="V44" s="38">
        <f t="shared" si="9"/>
        <v>169.13095046183881</v>
      </c>
      <c r="W44" s="38">
        <f t="shared" si="10"/>
        <v>161.53468783206515</v>
      </c>
      <c r="X44" s="38">
        <f t="shared" si="11"/>
        <v>158.36414473873685</v>
      </c>
      <c r="Y44" s="38">
        <f t="shared" si="12"/>
        <v>156.7992494330324</v>
      </c>
      <c r="Z44" s="38">
        <f t="shared" si="13"/>
        <v>156.7992494330324</v>
      </c>
    </row>
    <row r="45" spans="1:26">
      <c r="A45" s="20">
        <v>5</v>
      </c>
      <c r="B45" s="2">
        <v>20852</v>
      </c>
      <c r="E45" s="20">
        <f t="shared" si="3"/>
        <v>32.31</v>
      </c>
      <c r="F45" s="2">
        <v>21748</v>
      </c>
      <c r="G45" s="2">
        <f>IF(ISERROR(VLOOKUP($F45,'Pay scales'!$B$3:$AC$61,G$1,1)),0,VLOOKUP($F45,'Pay scales'!$B$3:$AC$61,G$1,1))</f>
        <v>23620</v>
      </c>
      <c r="H45" s="2">
        <f>IF(ISERROR(VLOOKUP($F45,'Pay scales'!$B$3:$AC$61,H$1,1)),0,VLOOKUP($F45,'Pay scales'!$B$3:$AC$61,H$1,1))</f>
        <v>21695</v>
      </c>
      <c r="I45" s="2">
        <f>IF(ISERROR(VLOOKUP($F45,'Pay scales'!$B$3:$AC$61,I$1,1)),0,VLOOKUP($F45,'Pay scales'!$B$3:$AC$61,I$1,1))</f>
        <v>21322</v>
      </c>
      <c r="J45" s="2">
        <f>IF(ISERROR(VLOOKUP($F45,'Pay scales'!$B$3:$AC$61,J$1,1)),0,VLOOKUP($F45,'Pay scales'!$B$3:$AC$61,J$1,1))</f>
        <v>20751</v>
      </c>
      <c r="K45" s="2">
        <f>IF(ISERROR(VLOOKUP($F45,'Pay scales'!$B$3:$AC$61,K$1,1)),0,VLOOKUP($F45,'Pay scales'!$B$3:$AC$61,K$1,1))</f>
        <v>19819</v>
      </c>
      <c r="L45" s="2">
        <f>IF(ISERROR(VLOOKUP($F45,'Pay scales'!$B$3:$AC$61,L$1,1)),0,VLOOKUP($F45,'Pay scales'!$B$3:$AC$61,L$1,1))</f>
        <v>19430</v>
      </c>
      <c r="M45" s="2">
        <f>IF(ISERROR(VLOOKUP($F45,'Pay scales'!$B$3:$AC$61,M$1,1)),0,VLOOKUP($F45,'Pay scales'!$B$3:$AC$61,M$1,1))</f>
        <v>19238</v>
      </c>
      <c r="N45" s="2">
        <f>IF(ISERROR(VLOOKUP($F45,'Pay scales'!$B$3:$AC$61,N$1,1)),0,VLOOKUP($F45,'Pay scales'!$B$3:$AC$61,N$1,1))</f>
        <v>19238</v>
      </c>
      <c r="O45" s="2"/>
      <c r="Q45" s="20">
        <f t="shared" si="4"/>
        <v>32.31</v>
      </c>
      <c r="R45" s="37">
        <f t="shared" si="5"/>
        <v>1.2546117311549197E-3</v>
      </c>
      <c r="S45" s="38">
        <f t="shared" si="6"/>
        <v>29.633929089879203</v>
      </c>
      <c r="T45" s="38">
        <f t="shared" si="7"/>
        <v>27.218801507405981</v>
      </c>
      <c r="U45" s="38">
        <f t="shared" si="8"/>
        <v>26.750831331685198</v>
      </c>
      <c r="V45" s="38">
        <f t="shared" si="9"/>
        <v>26.034448033195737</v>
      </c>
      <c r="W45" s="38">
        <f t="shared" si="10"/>
        <v>24.865149899759352</v>
      </c>
      <c r="X45" s="38">
        <f t="shared" si="11"/>
        <v>24.37710593634009</v>
      </c>
      <c r="Y45" s="38">
        <f t="shared" si="12"/>
        <v>24.136220483958343</v>
      </c>
      <c r="Z45" s="38">
        <f t="shared" si="13"/>
        <v>24.136220483958343</v>
      </c>
    </row>
    <row r="46" spans="1:26">
      <c r="A46" s="39">
        <v>184.72394</v>
      </c>
      <c r="B46" s="40">
        <v>20852</v>
      </c>
      <c r="E46" s="20">
        <f t="shared" si="3"/>
        <v>569.77</v>
      </c>
      <c r="F46" s="2">
        <v>22128.656137499998</v>
      </c>
      <c r="G46" s="2">
        <f>IF(ISERROR(VLOOKUP($F46,'Pay scales'!$B$3:$AC$61,G$1,1)),0,VLOOKUP($F46,'Pay scales'!$B$3:$AC$61,G$1,1))</f>
        <v>23620</v>
      </c>
      <c r="H46" s="2">
        <f>IF(ISERROR(VLOOKUP($F46,'Pay scales'!$B$3:$AC$61,H$1,1)),0,VLOOKUP($F46,'Pay scales'!$B$3:$AC$61,H$1,1))</f>
        <v>21695</v>
      </c>
      <c r="I46" s="2">
        <f>IF(ISERROR(VLOOKUP($F46,'Pay scales'!$B$3:$AC$61,I$1,1)),0,VLOOKUP($F46,'Pay scales'!$B$3:$AC$61,I$1,1))</f>
        <v>21322</v>
      </c>
      <c r="J46" s="2">
        <f>IF(ISERROR(VLOOKUP($F46,'Pay scales'!$B$3:$AC$61,J$1,1)),0,VLOOKUP($F46,'Pay scales'!$B$3:$AC$61,J$1,1))</f>
        <v>20751</v>
      </c>
      <c r="K46" s="2">
        <f>IF(ISERROR(VLOOKUP($F46,'Pay scales'!$B$3:$AC$61,K$1,1)),0,VLOOKUP($F46,'Pay scales'!$B$3:$AC$61,K$1,1))</f>
        <v>19819</v>
      </c>
      <c r="L46" s="2">
        <f>IF(ISERROR(VLOOKUP($F46,'Pay scales'!$B$3:$AC$61,L$1,1)),0,VLOOKUP($F46,'Pay scales'!$B$3:$AC$61,L$1,1))</f>
        <v>19430</v>
      </c>
      <c r="M46" s="2">
        <f>IF(ISERROR(VLOOKUP($F46,'Pay scales'!$B$3:$AC$61,M$1,1)),0,VLOOKUP($F46,'Pay scales'!$B$3:$AC$61,M$1,1))</f>
        <v>19238</v>
      </c>
      <c r="N46" s="2">
        <f>IF(ISERROR(VLOOKUP($F46,'Pay scales'!$B$3:$AC$61,N$1,1)),0,VLOOKUP($F46,'Pay scales'!$B$3:$AC$61,N$1,1))</f>
        <v>19238</v>
      </c>
      <c r="O46" s="2"/>
      <c r="Q46" s="20">
        <f t="shared" si="4"/>
        <v>569.77</v>
      </c>
      <c r="R46" s="37">
        <f t="shared" si="5"/>
        <v>2.212442358589101E-2</v>
      </c>
      <c r="S46" s="38">
        <f t="shared" si="6"/>
        <v>522.57888509874567</v>
      </c>
      <c r="T46" s="38">
        <f t="shared" si="7"/>
        <v>479.98936969590545</v>
      </c>
      <c r="U46" s="38">
        <f t="shared" si="8"/>
        <v>471.73695969836814</v>
      </c>
      <c r="V46" s="38">
        <f t="shared" si="9"/>
        <v>459.10391383082435</v>
      </c>
      <c r="W46" s="38">
        <f t="shared" si="10"/>
        <v>438.48395104877392</v>
      </c>
      <c r="X46" s="38">
        <f t="shared" si="11"/>
        <v>429.87755027386231</v>
      </c>
      <c r="Y46" s="38">
        <f t="shared" si="12"/>
        <v>425.62966094537126</v>
      </c>
      <c r="Z46" s="38">
        <f t="shared" si="13"/>
        <v>425.62966094537126</v>
      </c>
    </row>
    <row r="47" spans="1:26">
      <c r="A47" s="20">
        <v>35.979999999999997</v>
      </c>
      <c r="B47" s="2">
        <v>20903</v>
      </c>
      <c r="E47" s="20">
        <f t="shared" si="3"/>
        <v>1670.8584600000002</v>
      </c>
      <c r="F47" s="2">
        <v>22129</v>
      </c>
      <c r="G47" s="2">
        <f>IF(ISERROR(VLOOKUP($F47,'Pay scales'!$B$3:$AC$61,G$1,1)),0,VLOOKUP($F47,'Pay scales'!$B$3:$AC$61,G$1,1))</f>
        <v>24054</v>
      </c>
      <c r="H47" s="2">
        <f>IF(ISERROR(VLOOKUP($F47,'Pay scales'!$B$3:$AC$61,H$1,1)),0,VLOOKUP($F47,'Pay scales'!$B$3:$AC$61,H$1,1))</f>
        <v>22129</v>
      </c>
      <c r="I47" s="2">
        <f>IF(ISERROR(VLOOKUP($F47,'Pay scales'!$B$3:$AC$61,I$1,1)),0,VLOOKUP($F47,'Pay scales'!$B$3:$AC$61,I$1,1))</f>
        <v>21748</v>
      </c>
      <c r="J47" s="2">
        <f>IF(ISERROR(VLOOKUP($F47,'Pay scales'!$B$3:$AC$61,J$1,1)),0,VLOOKUP($F47,'Pay scales'!$B$3:$AC$61,J$1,1))</f>
        <v>21166</v>
      </c>
      <c r="K47" s="2">
        <f>IF(ISERROR(VLOOKUP($F47,'Pay scales'!$B$3:$AC$61,K$1,1)),0,VLOOKUP($F47,'Pay scales'!$B$3:$AC$61,K$1,1))</f>
        <v>20541</v>
      </c>
      <c r="L47" s="2">
        <f>IF(ISERROR(VLOOKUP($F47,'Pay scales'!$B$3:$AC$61,L$1,1)),0,VLOOKUP($F47,'Pay scales'!$B$3:$AC$61,L$1,1))</f>
        <v>20138</v>
      </c>
      <c r="M47" s="2">
        <f>IF(ISERROR(VLOOKUP($F47,'Pay scales'!$B$3:$AC$61,M$1,1)),0,VLOOKUP($F47,'Pay scales'!$B$3:$AC$61,M$1,1))</f>
        <v>19939</v>
      </c>
      <c r="N47" s="2">
        <f>IF(ISERROR(VLOOKUP($F47,'Pay scales'!$B$3:$AC$61,N$1,1)),0,VLOOKUP($F47,'Pay scales'!$B$3:$AC$61,N$1,1))</f>
        <v>19939</v>
      </c>
      <c r="O47" s="2"/>
      <c r="Q47" s="20">
        <f t="shared" si="4"/>
        <v>1670.8584600000002</v>
      </c>
      <c r="R47" s="37">
        <f t="shared" si="5"/>
        <v>6.4880180285219538E-2</v>
      </c>
      <c r="S47" s="38">
        <f t="shared" si="6"/>
        <v>1560.6278565806708</v>
      </c>
      <c r="T47" s="38">
        <f t="shared" si="7"/>
        <v>1435.7335095316232</v>
      </c>
      <c r="U47" s="38">
        <f t="shared" si="8"/>
        <v>1411.0141608429544</v>
      </c>
      <c r="V47" s="38">
        <f t="shared" si="9"/>
        <v>1373.2538959169567</v>
      </c>
      <c r="W47" s="38">
        <f t="shared" si="10"/>
        <v>1332.7037832386945</v>
      </c>
      <c r="X47" s="38">
        <f t="shared" si="11"/>
        <v>1306.5570705837511</v>
      </c>
      <c r="Y47" s="38">
        <f t="shared" si="12"/>
        <v>1293.6459147069925</v>
      </c>
      <c r="Z47" s="38">
        <f t="shared" si="13"/>
        <v>1293.6459147069925</v>
      </c>
    </row>
    <row r="48" spans="1:26">
      <c r="A48" s="20">
        <v>3</v>
      </c>
      <c r="B48" s="2">
        <v>21000</v>
      </c>
      <c r="E48" s="20">
        <f t="shared" si="3"/>
        <v>5.31</v>
      </c>
      <c r="F48" s="2">
        <v>22183</v>
      </c>
      <c r="G48" s="2">
        <f>IF(ISERROR(VLOOKUP($F48,'Pay scales'!$B$3:$AC$61,G$1,1)),0,VLOOKUP($F48,'Pay scales'!$B$3:$AC$61,G$1,1))</f>
        <v>24054</v>
      </c>
      <c r="H48" s="2">
        <f>IF(ISERROR(VLOOKUP($F48,'Pay scales'!$B$3:$AC$61,H$1,1)),0,VLOOKUP($F48,'Pay scales'!$B$3:$AC$61,H$1,1))</f>
        <v>22129</v>
      </c>
      <c r="I48" s="2">
        <f>IF(ISERROR(VLOOKUP($F48,'Pay scales'!$B$3:$AC$61,I$1,1)),0,VLOOKUP($F48,'Pay scales'!$B$3:$AC$61,I$1,1))</f>
        <v>21748</v>
      </c>
      <c r="J48" s="2">
        <f>IF(ISERROR(VLOOKUP($F48,'Pay scales'!$B$3:$AC$61,J$1,1)),0,VLOOKUP($F48,'Pay scales'!$B$3:$AC$61,J$1,1))</f>
        <v>21166</v>
      </c>
      <c r="K48" s="2">
        <f>IF(ISERROR(VLOOKUP($F48,'Pay scales'!$B$3:$AC$61,K$1,1)),0,VLOOKUP($F48,'Pay scales'!$B$3:$AC$61,K$1,1))</f>
        <v>20541</v>
      </c>
      <c r="L48" s="2">
        <f>IF(ISERROR(VLOOKUP($F48,'Pay scales'!$B$3:$AC$61,L$1,1)),0,VLOOKUP($F48,'Pay scales'!$B$3:$AC$61,L$1,1))</f>
        <v>20138</v>
      </c>
      <c r="M48" s="2">
        <f>IF(ISERROR(VLOOKUP($F48,'Pay scales'!$B$3:$AC$61,M$1,1)),0,VLOOKUP($F48,'Pay scales'!$B$3:$AC$61,M$1,1))</f>
        <v>19939</v>
      </c>
      <c r="N48" s="2">
        <f>IF(ISERROR(VLOOKUP($F48,'Pay scales'!$B$3:$AC$61,N$1,1)),0,VLOOKUP($F48,'Pay scales'!$B$3:$AC$61,N$1,1))</f>
        <v>19939</v>
      </c>
      <c r="O48" s="2"/>
      <c r="Q48" s="20">
        <f t="shared" si="4"/>
        <v>5.31</v>
      </c>
      <c r="R48" s="37">
        <f t="shared" si="5"/>
        <v>2.06189671693984E-4</v>
      </c>
      <c r="S48" s="38">
        <f t="shared" si="6"/>
        <v>4.9596863629270915</v>
      </c>
      <c r="T48" s="38">
        <f t="shared" si="7"/>
        <v>4.5627712449161724</v>
      </c>
      <c r="U48" s="38">
        <f t="shared" si="8"/>
        <v>4.4842129800007644</v>
      </c>
      <c r="V48" s="38">
        <f t="shared" si="9"/>
        <v>4.3642105910748654</v>
      </c>
      <c r="W48" s="38">
        <f t="shared" si="10"/>
        <v>4.2353420462661253</v>
      </c>
      <c r="X48" s="38">
        <f t="shared" si="11"/>
        <v>4.1522476085734494</v>
      </c>
      <c r="Y48" s="38">
        <f t="shared" si="12"/>
        <v>4.111215863906347</v>
      </c>
      <c r="Z48" s="38">
        <f t="shared" si="13"/>
        <v>4.111215863906347</v>
      </c>
    </row>
    <row r="49" spans="1:26">
      <c r="A49" s="20">
        <v>1.73</v>
      </c>
      <c r="B49" s="2">
        <v>21269</v>
      </c>
      <c r="E49" s="20">
        <f t="shared" si="3"/>
        <v>1</v>
      </c>
      <c r="F49" s="2">
        <v>22416</v>
      </c>
      <c r="G49" s="2">
        <f>IF(ISERROR(VLOOKUP($F49,'Pay scales'!$B$3:$AC$61,G$1,1)),0,VLOOKUP($F49,'Pay scales'!$B$3:$AC$61,G$1,1))</f>
        <v>24054</v>
      </c>
      <c r="H49" s="2">
        <f>IF(ISERROR(VLOOKUP($F49,'Pay scales'!$B$3:$AC$61,H$1,1)),0,VLOOKUP($F49,'Pay scales'!$B$3:$AC$61,H$1,1))</f>
        <v>22129</v>
      </c>
      <c r="I49" s="2">
        <f>IF(ISERROR(VLOOKUP($F49,'Pay scales'!$B$3:$AC$61,I$1,1)),0,VLOOKUP($F49,'Pay scales'!$B$3:$AC$61,I$1,1))</f>
        <v>21748</v>
      </c>
      <c r="J49" s="2">
        <f>IF(ISERROR(VLOOKUP($F49,'Pay scales'!$B$3:$AC$61,J$1,1)),0,VLOOKUP($F49,'Pay scales'!$B$3:$AC$61,J$1,1))</f>
        <v>21166</v>
      </c>
      <c r="K49" s="2">
        <f>IF(ISERROR(VLOOKUP($F49,'Pay scales'!$B$3:$AC$61,K$1,1)),0,VLOOKUP($F49,'Pay scales'!$B$3:$AC$61,K$1,1))</f>
        <v>20541</v>
      </c>
      <c r="L49" s="2">
        <f>IF(ISERROR(VLOOKUP($F49,'Pay scales'!$B$3:$AC$61,L$1,1)),0,VLOOKUP($F49,'Pay scales'!$B$3:$AC$61,L$1,1))</f>
        <v>20138</v>
      </c>
      <c r="M49" s="2">
        <f>IF(ISERROR(VLOOKUP($F49,'Pay scales'!$B$3:$AC$61,M$1,1)),0,VLOOKUP($F49,'Pay scales'!$B$3:$AC$61,M$1,1))</f>
        <v>19939</v>
      </c>
      <c r="N49" s="2">
        <f>IF(ISERROR(VLOOKUP($F49,'Pay scales'!$B$3:$AC$61,N$1,1)),0,VLOOKUP($F49,'Pay scales'!$B$3:$AC$61,N$1,1))</f>
        <v>19939</v>
      </c>
      <c r="O49" s="2"/>
      <c r="Q49" s="20">
        <f t="shared" si="4"/>
        <v>1</v>
      </c>
      <c r="R49" s="37">
        <f t="shared" si="5"/>
        <v>3.883044664670132E-5</v>
      </c>
      <c r="S49" s="38">
        <f t="shared" si="6"/>
        <v>0.93402756363975359</v>
      </c>
      <c r="T49" s="38">
        <f t="shared" si="7"/>
        <v>0.85927895384485353</v>
      </c>
      <c r="U49" s="38">
        <f t="shared" si="8"/>
        <v>0.84448455367246034</v>
      </c>
      <c r="V49" s="38">
        <f t="shared" si="9"/>
        <v>0.82188523372408018</v>
      </c>
      <c r="W49" s="38">
        <f t="shared" si="10"/>
        <v>0.7976162045698918</v>
      </c>
      <c r="X49" s="38">
        <f t="shared" si="11"/>
        <v>0.78196753457127122</v>
      </c>
      <c r="Y49" s="38">
        <f t="shared" si="12"/>
        <v>0.77424027568857756</v>
      </c>
      <c r="Z49" s="38">
        <f t="shared" si="13"/>
        <v>0.77424027568857756</v>
      </c>
    </row>
    <row r="50" spans="1:26">
      <c r="A50" s="20">
        <v>28</v>
      </c>
      <c r="B50" s="2">
        <v>21269</v>
      </c>
      <c r="E50" s="20">
        <f t="shared" si="3"/>
        <v>34.799999999999997</v>
      </c>
      <c r="F50" s="2">
        <v>22570.894706249997</v>
      </c>
      <c r="G50" s="2">
        <f>IF(ISERROR(VLOOKUP($F50,'Pay scales'!$B$3:$AC$61,G$1,1)),0,VLOOKUP($F50,'Pay scales'!$B$3:$AC$61,G$1,1))</f>
        <v>24054</v>
      </c>
      <c r="H50" s="2">
        <f>IF(ISERROR(VLOOKUP($F50,'Pay scales'!$B$3:$AC$61,H$1,1)),0,VLOOKUP($F50,'Pay scales'!$B$3:$AC$61,H$1,1))</f>
        <v>22129</v>
      </c>
      <c r="I50" s="2">
        <f>IF(ISERROR(VLOOKUP($F50,'Pay scales'!$B$3:$AC$61,I$1,1)),0,VLOOKUP($F50,'Pay scales'!$B$3:$AC$61,I$1,1))</f>
        <v>21748</v>
      </c>
      <c r="J50" s="2">
        <f>IF(ISERROR(VLOOKUP($F50,'Pay scales'!$B$3:$AC$61,J$1,1)),0,VLOOKUP($F50,'Pay scales'!$B$3:$AC$61,J$1,1))</f>
        <v>21166</v>
      </c>
      <c r="K50" s="2">
        <f>IF(ISERROR(VLOOKUP($F50,'Pay scales'!$B$3:$AC$61,K$1,1)),0,VLOOKUP($F50,'Pay scales'!$B$3:$AC$61,K$1,1))</f>
        <v>20541</v>
      </c>
      <c r="L50" s="2">
        <f>IF(ISERROR(VLOOKUP($F50,'Pay scales'!$B$3:$AC$61,L$1,1)),0,VLOOKUP($F50,'Pay scales'!$B$3:$AC$61,L$1,1))</f>
        <v>20138</v>
      </c>
      <c r="M50" s="2">
        <f>IF(ISERROR(VLOOKUP($F50,'Pay scales'!$B$3:$AC$61,M$1,1)),0,VLOOKUP($F50,'Pay scales'!$B$3:$AC$61,M$1,1))</f>
        <v>19939</v>
      </c>
      <c r="N50" s="2">
        <f>IF(ISERROR(VLOOKUP($F50,'Pay scales'!$B$3:$AC$61,N$1,1)),0,VLOOKUP($F50,'Pay scales'!$B$3:$AC$61,N$1,1))</f>
        <v>19939</v>
      </c>
      <c r="O50" s="2"/>
      <c r="Q50" s="20">
        <f t="shared" si="4"/>
        <v>34.799999999999997</v>
      </c>
      <c r="R50" s="37">
        <f t="shared" si="5"/>
        <v>1.3512995433052058E-3</v>
      </c>
      <c r="S50" s="38">
        <f t="shared" si="6"/>
        <v>32.504159214663417</v>
      </c>
      <c r="T50" s="38">
        <f t="shared" si="7"/>
        <v>29.902907593800897</v>
      </c>
      <c r="U50" s="38">
        <f t="shared" si="8"/>
        <v>29.388062467801614</v>
      </c>
      <c r="V50" s="38">
        <f t="shared" si="9"/>
        <v>28.601606133597986</v>
      </c>
      <c r="W50" s="38">
        <f t="shared" si="10"/>
        <v>27.757043919032231</v>
      </c>
      <c r="X50" s="38">
        <f t="shared" si="11"/>
        <v>27.212470203080233</v>
      </c>
      <c r="Y50" s="38">
        <f t="shared" si="12"/>
        <v>26.943561593962496</v>
      </c>
      <c r="Z50" s="38">
        <f t="shared" si="13"/>
        <v>26.943561593962496</v>
      </c>
    </row>
    <row r="51" spans="1:26">
      <c r="A51" s="20">
        <v>6</v>
      </c>
      <c r="B51" s="2">
        <v>21269</v>
      </c>
      <c r="E51" s="20">
        <f t="shared" si="3"/>
        <v>432.37577459459499</v>
      </c>
      <c r="F51" s="2">
        <v>22571</v>
      </c>
      <c r="G51" s="2">
        <f>IF(ISERROR(VLOOKUP($F51,'Pay scales'!$B$3:$AC$61,G$1,1)),0,VLOOKUP($F51,'Pay scales'!$B$3:$AC$61,G$1,1))</f>
        <v>24496</v>
      </c>
      <c r="H51" s="2">
        <f>IF(ISERROR(VLOOKUP($F51,'Pay scales'!$B$3:$AC$61,H$1,1)),0,VLOOKUP($F51,'Pay scales'!$B$3:$AC$61,H$1,1))</f>
        <v>22571</v>
      </c>
      <c r="I51" s="2">
        <f>IF(ISERROR(VLOOKUP($F51,'Pay scales'!$B$3:$AC$61,I$1,1)),0,VLOOKUP($F51,'Pay scales'!$B$3:$AC$61,I$1,1))</f>
        <v>22183</v>
      </c>
      <c r="J51" s="2">
        <f>IF(ISERROR(VLOOKUP($F51,'Pay scales'!$B$3:$AC$61,J$1,1)),0,VLOOKUP($F51,'Pay scales'!$B$3:$AC$61,J$1,1))</f>
        <v>21589</v>
      </c>
      <c r="K51" s="2">
        <f>IF(ISERROR(VLOOKUP($F51,'Pay scales'!$B$3:$AC$61,K$1,1)),0,VLOOKUP($F51,'Pay scales'!$B$3:$AC$61,K$1,1))</f>
        <v>21074</v>
      </c>
      <c r="L51" s="2">
        <f>IF(ISERROR(VLOOKUP($F51,'Pay scales'!$B$3:$AC$61,L$1,1)),0,VLOOKUP($F51,'Pay scales'!$B$3:$AC$61,L$1,1))</f>
        <v>20661</v>
      </c>
      <c r="M51" s="2">
        <f>IF(ISERROR(VLOOKUP($F51,'Pay scales'!$B$3:$AC$61,M$1,1)),0,VLOOKUP($F51,'Pay scales'!$B$3:$AC$61,M$1,1))</f>
        <v>20456</v>
      </c>
      <c r="N51" s="2">
        <f>IF(ISERROR(VLOOKUP($F51,'Pay scales'!$B$3:$AC$61,N$1,1)),0,VLOOKUP($F51,'Pay scales'!$B$3:$AC$61,N$1,1))</f>
        <v>20456</v>
      </c>
      <c r="O51" s="2"/>
      <c r="Q51" s="20">
        <f t="shared" si="4"/>
        <v>432.37577459459499</v>
      </c>
      <c r="R51" s="37">
        <f t="shared" si="5"/>
        <v>1.6789344446721578E-2</v>
      </c>
      <c r="S51" s="38">
        <f t="shared" si="6"/>
        <v>411.27178156689178</v>
      </c>
      <c r="T51" s="38">
        <f t="shared" si="7"/>
        <v>378.95229350695274</v>
      </c>
      <c r="U51" s="38">
        <f t="shared" si="8"/>
        <v>372.43802786162473</v>
      </c>
      <c r="V51" s="38">
        <f t="shared" si="9"/>
        <v>362.46515726027212</v>
      </c>
      <c r="W51" s="38">
        <f t="shared" si="10"/>
        <v>353.81864487021051</v>
      </c>
      <c r="X51" s="38">
        <f t="shared" si="11"/>
        <v>346.8846456137145</v>
      </c>
      <c r="Y51" s="38">
        <f t="shared" si="12"/>
        <v>343.44283000213659</v>
      </c>
      <c r="Z51" s="38">
        <f t="shared" si="13"/>
        <v>343.44283000213659</v>
      </c>
    </row>
    <row r="52" spans="1:26">
      <c r="A52" s="39">
        <v>158.39922000000001</v>
      </c>
      <c r="B52" s="40">
        <v>21269</v>
      </c>
      <c r="E52" s="20">
        <f t="shared" si="3"/>
        <v>37</v>
      </c>
      <c r="F52" s="2">
        <v>22599</v>
      </c>
      <c r="G52" s="2">
        <f>IF(ISERROR(VLOOKUP($F52,'Pay scales'!$B$3:$AC$61,G$1,1)),0,VLOOKUP($F52,'Pay scales'!$B$3:$AC$61,G$1,1))</f>
        <v>24496</v>
      </c>
      <c r="H52" s="2">
        <f>IF(ISERROR(VLOOKUP($F52,'Pay scales'!$B$3:$AC$61,H$1,1)),0,VLOOKUP($F52,'Pay scales'!$B$3:$AC$61,H$1,1))</f>
        <v>22571</v>
      </c>
      <c r="I52" s="2">
        <f>IF(ISERROR(VLOOKUP($F52,'Pay scales'!$B$3:$AC$61,I$1,1)),0,VLOOKUP($F52,'Pay scales'!$B$3:$AC$61,I$1,1))</f>
        <v>22183</v>
      </c>
      <c r="J52" s="2">
        <f>IF(ISERROR(VLOOKUP($F52,'Pay scales'!$B$3:$AC$61,J$1,1)),0,VLOOKUP($F52,'Pay scales'!$B$3:$AC$61,J$1,1))</f>
        <v>21589</v>
      </c>
      <c r="K52" s="2">
        <f>IF(ISERROR(VLOOKUP($F52,'Pay scales'!$B$3:$AC$61,K$1,1)),0,VLOOKUP($F52,'Pay scales'!$B$3:$AC$61,K$1,1))</f>
        <v>21074</v>
      </c>
      <c r="L52" s="2">
        <f>IF(ISERROR(VLOOKUP($F52,'Pay scales'!$B$3:$AC$61,L$1,1)),0,VLOOKUP($F52,'Pay scales'!$B$3:$AC$61,L$1,1))</f>
        <v>20661</v>
      </c>
      <c r="M52" s="2">
        <f>IF(ISERROR(VLOOKUP($F52,'Pay scales'!$B$3:$AC$61,M$1,1)),0,VLOOKUP($F52,'Pay scales'!$B$3:$AC$61,M$1,1))</f>
        <v>20456</v>
      </c>
      <c r="N52" s="2">
        <f>IF(ISERROR(VLOOKUP($F52,'Pay scales'!$B$3:$AC$61,N$1,1)),0,VLOOKUP($F52,'Pay scales'!$B$3:$AC$61,N$1,1))</f>
        <v>20456</v>
      </c>
      <c r="O52" s="2"/>
      <c r="Q52" s="20">
        <f t="shared" si="4"/>
        <v>37</v>
      </c>
      <c r="R52" s="37">
        <f t="shared" si="5"/>
        <v>1.4367265259279489E-3</v>
      </c>
      <c r="S52" s="38">
        <f t="shared" si="6"/>
        <v>35.194052979131037</v>
      </c>
      <c r="T52" s="38">
        <f t="shared" si="7"/>
        <v>32.428354416719735</v>
      </c>
      <c r="U52" s="38">
        <f t="shared" si="8"/>
        <v>31.870904524659689</v>
      </c>
      <c r="V52" s="38">
        <f t="shared" si="9"/>
        <v>31.01748896825849</v>
      </c>
      <c r="W52" s="38">
        <f t="shared" si="10"/>
        <v>30.277574807405596</v>
      </c>
      <c r="X52" s="38">
        <f t="shared" si="11"/>
        <v>29.684206752197351</v>
      </c>
      <c r="Y52" s="38">
        <f t="shared" si="12"/>
        <v>29.389677814382122</v>
      </c>
      <c r="Z52" s="38">
        <f t="shared" si="13"/>
        <v>29.389677814382122</v>
      </c>
    </row>
    <row r="53" spans="1:26">
      <c r="A53" s="20">
        <v>39.46</v>
      </c>
      <c r="B53" s="2">
        <v>21322</v>
      </c>
      <c r="E53" s="20">
        <f t="shared" si="3"/>
        <v>28.29</v>
      </c>
      <c r="F53" s="2">
        <v>22627</v>
      </c>
      <c r="G53" s="2">
        <f>IF(ISERROR(VLOOKUP($F53,'Pay scales'!$B$3:$AC$61,G$1,1)),0,VLOOKUP($F53,'Pay scales'!$B$3:$AC$61,G$1,1))</f>
        <v>24496</v>
      </c>
      <c r="H53" s="2">
        <f>IF(ISERROR(VLOOKUP($F53,'Pay scales'!$B$3:$AC$61,H$1,1)),0,VLOOKUP($F53,'Pay scales'!$B$3:$AC$61,H$1,1))</f>
        <v>22571</v>
      </c>
      <c r="I53" s="2">
        <f>IF(ISERROR(VLOOKUP($F53,'Pay scales'!$B$3:$AC$61,I$1,1)),0,VLOOKUP($F53,'Pay scales'!$B$3:$AC$61,I$1,1))</f>
        <v>22183</v>
      </c>
      <c r="J53" s="2">
        <f>IF(ISERROR(VLOOKUP($F53,'Pay scales'!$B$3:$AC$61,J$1,1)),0,VLOOKUP($F53,'Pay scales'!$B$3:$AC$61,J$1,1))</f>
        <v>21589</v>
      </c>
      <c r="K53" s="2">
        <f>IF(ISERROR(VLOOKUP($F53,'Pay scales'!$B$3:$AC$61,K$1,1)),0,VLOOKUP($F53,'Pay scales'!$B$3:$AC$61,K$1,1))</f>
        <v>21074</v>
      </c>
      <c r="L53" s="2">
        <f>IF(ISERROR(VLOOKUP($F53,'Pay scales'!$B$3:$AC$61,L$1,1)),0,VLOOKUP($F53,'Pay scales'!$B$3:$AC$61,L$1,1))</f>
        <v>20661</v>
      </c>
      <c r="M53" s="2">
        <f>IF(ISERROR(VLOOKUP($F53,'Pay scales'!$B$3:$AC$61,M$1,1)),0,VLOOKUP($F53,'Pay scales'!$B$3:$AC$61,M$1,1))</f>
        <v>20456</v>
      </c>
      <c r="N53" s="2">
        <f>IF(ISERROR(VLOOKUP($F53,'Pay scales'!$B$3:$AC$61,N$1,1)),0,VLOOKUP($F53,'Pay scales'!$B$3:$AC$61,N$1,1))</f>
        <v>20456</v>
      </c>
      <c r="O53" s="2"/>
      <c r="Q53" s="20">
        <f t="shared" si="4"/>
        <v>28.29</v>
      </c>
      <c r="R53" s="37">
        <f t="shared" si="5"/>
        <v>1.0985133356351804E-3</v>
      </c>
      <c r="S53" s="38">
        <f t="shared" si="6"/>
        <v>26.909182669719378</v>
      </c>
      <c r="T53" s="38">
        <f t="shared" si="7"/>
        <v>24.794544498621658</v>
      </c>
      <c r="U53" s="38">
        <f t="shared" si="8"/>
        <v>24.368321324395207</v>
      </c>
      <c r="V53" s="38">
        <f t="shared" si="9"/>
        <v>23.71580440302791</v>
      </c>
      <c r="W53" s="38">
        <f t="shared" si="10"/>
        <v>23.150070035175791</v>
      </c>
      <c r="X53" s="38">
        <f t="shared" si="11"/>
        <v>22.696384027558462</v>
      </c>
      <c r="Y53" s="38">
        <f t="shared" si="12"/>
        <v>22.47118879375325</v>
      </c>
      <c r="Z53" s="38">
        <f t="shared" si="13"/>
        <v>22.47118879375325</v>
      </c>
    </row>
    <row r="54" spans="1:26">
      <c r="A54" s="20">
        <v>2.16</v>
      </c>
      <c r="B54" s="2">
        <v>21695</v>
      </c>
      <c r="E54" s="20">
        <f t="shared" si="3"/>
        <v>19</v>
      </c>
      <c r="F54" s="2">
        <v>23004</v>
      </c>
      <c r="G54" s="2">
        <f>IF(ISERROR(VLOOKUP($F54,'Pay scales'!$B$3:$AC$61,G$1,1)),0,VLOOKUP($F54,'Pay scales'!$B$3:$AC$61,G$1,1))</f>
        <v>24496</v>
      </c>
      <c r="H54" s="2">
        <f>IF(ISERROR(VLOOKUP($F54,'Pay scales'!$B$3:$AC$61,H$1,1)),0,VLOOKUP($F54,'Pay scales'!$B$3:$AC$61,H$1,1))</f>
        <v>22571</v>
      </c>
      <c r="I54" s="2">
        <f>IF(ISERROR(VLOOKUP($F54,'Pay scales'!$B$3:$AC$61,I$1,1)),0,VLOOKUP($F54,'Pay scales'!$B$3:$AC$61,I$1,1))</f>
        <v>22183</v>
      </c>
      <c r="J54" s="2">
        <f>IF(ISERROR(VLOOKUP($F54,'Pay scales'!$B$3:$AC$61,J$1,1)),0,VLOOKUP($F54,'Pay scales'!$B$3:$AC$61,J$1,1))</f>
        <v>21589</v>
      </c>
      <c r="K54" s="2">
        <f>IF(ISERROR(VLOOKUP($F54,'Pay scales'!$B$3:$AC$61,K$1,1)),0,VLOOKUP($F54,'Pay scales'!$B$3:$AC$61,K$1,1))</f>
        <v>21074</v>
      </c>
      <c r="L54" s="2">
        <f>IF(ISERROR(VLOOKUP($F54,'Pay scales'!$B$3:$AC$61,L$1,1)),0,VLOOKUP($F54,'Pay scales'!$B$3:$AC$61,L$1,1))</f>
        <v>20661</v>
      </c>
      <c r="M54" s="2">
        <f>IF(ISERROR(VLOOKUP($F54,'Pay scales'!$B$3:$AC$61,M$1,1)),0,VLOOKUP($F54,'Pay scales'!$B$3:$AC$61,M$1,1))</f>
        <v>20456</v>
      </c>
      <c r="N54" s="2">
        <f>IF(ISERROR(VLOOKUP($F54,'Pay scales'!$B$3:$AC$61,N$1,1)),0,VLOOKUP($F54,'Pay scales'!$B$3:$AC$61,N$1,1))</f>
        <v>20456</v>
      </c>
      <c r="O54" s="2"/>
      <c r="Q54" s="20">
        <f t="shared" si="4"/>
        <v>19</v>
      </c>
      <c r="R54" s="37">
        <f t="shared" si="5"/>
        <v>7.377784862873251E-4</v>
      </c>
      <c r="S54" s="38">
        <f t="shared" si="6"/>
        <v>18.072621800094314</v>
      </c>
      <c r="T54" s="38">
        <f t="shared" si="7"/>
        <v>16.652398213991216</v>
      </c>
      <c r="U54" s="38">
        <f t="shared" si="8"/>
        <v>16.366140161311733</v>
      </c>
      <c r="V54" s="38">
        <f t="shared" si="9"/>
        <v>15.927899740457061</v>
      </c>
      <c r="W54" s="38">
        <f t="shared" si="10"/>
        <v>15.547943820019089</v>
      </c>
      <c r="X54" s="38">
        <f t="shared" si="11"/>
        <v>15.243241305182424</v>
      </c>
      <c r="Y54" s="38">
        <f t="shared" si="12"/>
        <v>15.091996715493522</v>
      </c>
      <c r="Z54" s="38">
        <f t="shared" si="13"/>
        <v>15.091996715493522</v>
      </c>
    </row>
    <row r="55" spans="1:26">
      <c r="A55" s="39">
        <v>156.91712999999999</v>
      </c>
      <c r="B55" s="40">
        <v>21695</v>
      </c>
      <c r="E55" s="20">
        <f t="shared" si="3"/>
        <v>0</v>
      </c>
      <c r="F55" s="2">
        <v>23022.542606250001</v>
      </c>
      <c r="G55" s="2">
        <f>IF(ISERROR(VLOOKUP($F55,'Pay scales'!$B$3:$AC$61,G$1,1)),0,VLOOKUP($F55,'Pay scales'!$B$3:$AC$61,G$1,1))</f>
        <v>24496</v>
      </c>
      <c r="H55" s="2">
        <f>IF(ISERROR(VLOOKUP($F55,'Pay scales'!$B$3:$AC$61,H$1,1)),0,VLOOKUP($F55,'Pay scales'!$B$3:$AC$61,H$1,1))</f>
        <v>22571</v>
      </c>
      <c r="I55" s="2">
        <f>IF(ISERROR(VLOOKUP($F55,'Pay scales'!$B$3:$AC$61,I$1,1)),0,VLOOKUP($F55,'Pay scales'!$B$3:$AC$61,I$1,1))</f>
        <v>22183</v>
      </c>
      <c r="J55" s="2">
        <f>IF(ISERROR(VLOOKUP($F55,'Pay scales'!$B$3:$AC$61,J$1,1)),0,VLOOKUP($F55,'Pay scales'!$B$3:$AC$61,J$1,1))</f>
        <v>21589</v>
      </c>
      <c r="K55" s="2">
        <f>IF(ISERROR(VLOOKUP($F55,'Pay scales'!$B$3:$AC$61,K$1,1)),0,VLOOKUP($F55,'Pay scales'!$B$3:$AC$61,K$1,1))</f>
        <v>21074</v>
      </c>
      <c r="L55" s="2">
        <f>IF(ISERROR(VLOOKUP($F55,'Pay scales'!$B$3:$AC$61,L$1,1)),0,VLOOKUP($F55,'Pay scales'!$B$3:$AC$61,L$1,1))</f>
        <v>20661</v>
      </c>
      <c r="M55" s="2">
        <f>IF(ISERROR(VLOOKUP($F55,'Pay scales'!$B$3:$AC$61,M$1,1)),0,VLOOKUP($F55,'Pay scales'!$B$3:$AC$61,M$1,1))</f>
        <v>20456</v>
      </c>
      <c r="N55" s="2">
        <f>IF(ISERROR(VLOOKUP($F55,'Pay scales'!$B$3:$AC$61,N$1,1)),0,VLOOKUP($F55,'Pay scales'!$B$3:$AC$61,N$1,1))</f>
        <v>20456</v>
      </c>
      <c r="O55" s="2"/>
      <c r="Q55" s="20">
        <f t="shared" si="4"/>
        <v>0</v>
      </c>
      <c r="R55" s="37">
        <f t="shared" si="5"/>
        <v>0</v>
      </c>
      <c r="S55" s="38">
        <f t="shared" si="6"/>
        <v>0</v>
      </c>
      <c r="T55" s="38">
        <f t="shared" si="7"/>
        <v>0</v>
      </c>
      <c r="U55" s="38">
        <f t="shared" si="8"/>
        <v>0</v>
      </c>
      <c r="V55" s="38">
        <f t="shared" si="9"/>
        <v>0</v>
      </c>
      <c r="W55" s="38">
        <f t="shared" si="10"/>
        <v>0</v>
      </c>
      <c r="X55" s="38">
        <f t="shared" si="11"/>
        <v>0</v>
      </c>
      <c r="Y55" s="38">
        <f t="shared" si="12"/>
        <v>0</v>
      </c>
      <c r="Z55" s="38">
        <f t="shared" si="13"/>
        <v>0</v>
      </c>
    </row>
    <row r="56" spans="1:26">
      <c r="A56" s="20">
        <v>32.31</v>
      </c>
      <c r="B56" s="2">
        <v>21748</v>
      </c>
      <c r="E56" s="20">
        <f t="shared" si="3"/>
        <v>46.197600000000001</v>
      </c>
      <c r="F56" s="2">
        <v>23023</v>
      </c>
      <c r="G56" s="2">
        <f>IF(ISERROR(VLOOKUP($F56,'Pay scales'!$B$3:$AC$61,G$1,1)),0,VLOOKUP($F56,'Pay scales'!$B$3:$AC$61,G$1,1))</f>
        <v>24948</v>
      </c>
      <c r="H56" s="2">
        <f>IF(ISERROR(VLOOKUP($F56,'Pay scales'!$B$3:$AC$61,H$1,1)),0,VLOOKUP($F56,'Pay scales'!$B$3:$AC$61,H$1,1))</f>
        <v>23023</v>
      </c>
      <c r="I56" s="2">
        <f>IF(ISERROR(VLOOKUP($F56,'Pay scales'!$B$3:$AC$61,I$1,1)),0,VLOOKUP($F56,'Pay scales'!$B$3:$AC$61,I$1,1))</f>
        <v>22627</v>
      </c>
      <c r="J56" s="2">
        <f>IF(ISERROR(VLOOKUP($F56,'Pay scales'!$B$3:$AC$61,J$1,1)),0,VLOOKUP($F56,'Pay scales'!$B$3:$AC$61,J$1,1))</f>
        <v>22021</v>
      </c>
      <c r="K56" s="2">
        <f>IF(ISERROR(VLOOKUP($F56,'Pay scales'!$B$3:$AC$61,K$1,1)),0,VLOOKUP($F56,'Pay scales'!$B$3:$AC$61,K$1,1))</f>
        <v>21074</v>
      </c>
      <c r="L56" s="2">
        <f>IF(ISERROR(VLOOKUP($F56,'Pay scales'!$B$3:$AC$61,L$1,1)),0,VLOOKUP($F56,'Pay scales'!$B$3:$AC$61,L$1,1))</f>
        <v>20661</v>
      </c>
      <c r="M56" s="2">
        <f>IF(ISERROR(VLOOKUP($F56,'Pay scales'!$B$3:$AC$61,M$1,1)),0,VLOOKUP($F56,'Pay scales'!$B$3:$AC$61,M$1,1))</f>
        <v>20456</v>
      </c>
      <c r="N56" s="2">
        <f>IF(ISERROR(VLOOKUP($F56,'Pay scales'!$B$3:$AC$61,N$1,1)),0,VLOOKUP($F56,'Pay scales'!$B$3:$AC$61,N$1,1))</f>
        <v>20456</v>
      </c>
      <c r="O56" s="2"/>
      <c r="Q56" s="20">
        <f t="shared" si="4"/>
        <v>46.197600000000001</v>
      </c>
      <c r="R56" s="37">
        <f t="shared" si="5"/>
        <v>1.793873442005649E-3</v>
      </c>
      <c r="S56" s="38">
        <f t="shared" si="6"/>
        <v>44.753554631156931</v>
      </c>
      <c r="T56" s="38">
        <f t="shared" si="7"/>
        <v>41.300348255296058</v>
      </c>
      <c r="U56" s="38">
        <f t="shared" si="8"/>
        <v>40.589974372261821</v>
      </c>
      <c r="V56" s="38">
        <f t="shared" si="9"/>
        <v>39.502887066406394</v>
      </c>
      <c r="W56" s="38">
        <f t="shared" si="10"/>
        <v>37.804088916827048</v>
      </c>
      <c r="X56" s="38">
        <f t="shared" si="11"/>
        <v>37.063219185278712</v>
      </c>
      <c r="Y56" s="38">
        <f t="shared" si="12"/>
        <v>36.695475129667557</v>
      </c>
      <c r="Z56" s="38">
        <f t="shared" si="13"/>
        <v>36.695475129667557</v>
      </c>
    </row>
    <row r="57" spans="1:26">
      <c r="A57" s="20">
        <v>0.88</v>
      </c>
      <c r="B57" s="2">
        <v>22129</v>
      </c>
      <c r="E57" s="20">
        <f t="shared" si="3"/>
        <v>588.29999999999995</v>
      </c>
      <c r="F57" s="2">
        <v>23080</v>
      </c>
      <c r="G57" s="2">
        <f>IF(ISERROR(VLOOKUP($F57,'Pay scales'!$B$3:$AC$61,G$1,1)),0,VLOOKUP($F57,'Pay scales'!$B$3:$AC$61,G$1,1))</f>
        <v>24948</v>
      </c>
      <c r="H57" s="2">
        <f>IF(ISERROR(VLOOKUP($F57,'Pay scales'!$B$3:$AC$61,H$1,1)),0,VLOOKUP($F57,'Pay scales'!$B$3:$AC$61,H$1,1))</f>
        <v>23023</v>
      </c>
      <c r="I57" s="2">
        <f>IF(ISERROR(VLOOKUP($F57,'Pay scales'!$B$3:$AC$61,I$1,1)),0,VLOOKUP($F57,'Pay scales'!$B$3:$AC$61,I$1,1))</f>
        <v>22627</v>
      </c>
      <c r="J57" s="2">
        <f>IF(ISERROR(VLOOKUP($F57,'Pay scales'!$B$3:$AC$61,J$1,1)),0,VLOOKUP($F57,'Pay scales'!$B$3:$AC$61,J$1,1))</f>
        <v>22021</v>
      </c>
      <c r="K57" s="2">
        <f>IF(ISERROR(VLOOKUP($F57,'Pay scales'!$B$3:$AC$61,K$1,1)),0,VLOOKUP($F57,'Pay scales'!$B$3:$AC$61,K$1,1))</f>
        <v>21074</v>
      </c>
      <c r="L57" s="2">
        <f>IF(ISERROR(VLOOKUP($F57,'Pay scales'!$B$3:$AC$61,L$1,1)),0,VLOOKUP($F57,'Pay scales'!$B$3:$AC$61,L$1,1))</f>
        <v>20661</v>
      </c>
      <c r="M57" s="2">
        <f>IF(ISERROR(VLOOKUP($F57,'Pay scales'!$B$3:$AC$61,M$1,1)),0,VLOOKUP($F57,'Pay scales'!$B$3:$AC$61,M$1,1))</f>
        <v>20456</v>
      </c>
      <c r="N57" s="2">
        <f>IF(ISERROR(VLOOKUP($F57,'Pay scales'!$B$3:$AC$61,N$1,1)),0,VLOOKUP($F57,'Pay scales'!$B$3:$AC$61,N$1,1))</f>
        <v>20456</v>
      </c>
      <c r="O57" s="2"/>
      <c r="Q57" s="20">
        <f t="shared" si="4"/>
        <v>588.29999999999995</v>
      </c>
      <c r="R57" s="37">
        <f t="shared" si="5"/>
        <v>2.2843951762254386E-2</v>
      </c>
      <c r="S57" s="38">
        <f t="shared" si="6"/>
        <v>569.91090856472238</v>
      </c>
      <c r="T57" s="38">
        <f t="shared" si="7"/>
        <v>525.93630142238271</v>
      </c>
      <c r="U57" s="38">
        <f t="shared" si="8"/>
        <v>516.89009652453001</v>
      </c>
      <c r="V57" s="38">
        <f t="shared" si="9"/>
        <v>503.04666175660384</v>
      </c>
      <c r="W57" s="38">
        <f t="shared" si="10"/>
        <v>481.41343943774893</v>
      </c>
      <c r="X57" s="38">
        <f t="shared" si="11"/>
        <v>471.97888735993786</v>
      </c>
      <c r="Y57" s="38">
        <f t="shared" si="12"/>
        <v>467.29587724867571</v>
      </c>
      <c r="Z57" s="38">
        <f t="shared" si="13"/>
        <v>467.29587724867571</v>
      </c>
    </row>
    <row r="58" spans="1:26">
      <c r="A58" s="20">
        <v>19</v>
      </c>
      <c r="B58" s="2">
        <v>22129</v>
      </c>
      <c r="E58" s="20">
        <f t="shared" si="3"/>
        <v>132</v>
      </c>
      <c r="F58" s="2">
        <v>23421</v>
      </c>
      <c r="G58" s="2">
        <f>IF(ISERROR(VLOOKUP($F58,'Pay scales'!$B$3:$AC$61,G$1,1)),0,VLOOKUP($F58,'Pay scales'!$B$3:$AC$61,G$1,1))</f>
        <v>24948</v>
      </c>
      <c r="H58" s="2">
        <f>IF(ISERROR(VLOOKUP($F58,'Pay scales'!$B$3:$AC$61,H$1,1)),0,VLOOKUP($F58,'Pay scales'!$B$3:$AC$61,H$1,1))</f>
        <v>23023</v>
      </c>
      <c r="I58" s="2">
        <f>IF(ISERROR(VLOOKUP($F58,'Pay scales'!$B$3:$AC$61,I$1,1)),0,VLOOKUP($F58,'Pay scales'!$B$3:$AC$61,I$1,1))</f>
        <v>22627</v>
      </c>
      <c r="J58" s="2">
        <f>IF(ISERROR(VLOOKUP($F58,'Pay scales'!$B$3:$AC$61,J$1,1)),0,VLOOKUP($F58,'Pay scales'!$B$3:$AC$61,J$1,1))</f>
        <v>22021</v>
      </c>
      <c r="K58" s="2">
        <f>IF(ISERROR(VLOOKUP($F58,'Pay scales'!$B$3:$AC$61,K$1,1)),0,VLOOKUP($F58,'Pay scales'!$B$3:$AC$61,K$1,1))</f>
        <v>21074</v>
      </c>
      <c r="L58" s="2">
        <f>IF(ISERROR(VLOOKUP($F58,'Pay scales'!$B$3:$AC$61,L$1,1)),0,VLOOKUP($F58,'Pay scales'!$B$3:$AC$61,L$1,1))</f>
        <v>20661</v>
      </c>
      <c r="M58" s="2">
        <f>IF(ISERROR(VLOOKUP($F58,'Pay scales'!$B$3:$AC$61,M$1,1)),0,VLOOKUP($F58,'Pay scales'!$B$3:$AC$61,M$1,1))</f>
        <v>20456</v>
      </c>
      <c r="N58" s="2">
        <f>IF(ISERROR(VLOOKUP($F58,'Pay scales'!$B$3:$AC$61,N$1,1)),0,VLOOKUP($F58,'Pay scales'!$B$3:$AC$61,N$1,1))</f>
        <v>20456</v>
      </c>
      <c r="O58" s="2"/>
      <c r="Q58" s="20">
        <f t="shared" si="4"/>
        <v>132</v>
      </c>
      <c r="R58" s="37">
        <f t="shared" si="5"/>
        <v>5.1256189573645741E-3</v>
      </c>
      <c r="S58" s="38">
        <f t="shared" si="6"/>
        <v>127.87394174833139</v>
      </c>
      <c r="T58" s="38">
        <f t="shared" si="7"/>
        <v>118.00712525540459</v>
      </c>
      <c r="U58" s="38">
        <f t="shared" si="8"/>
        <v>115.97738014828822</v>
      </c>
      <c r="V58" s="38">
        <f t="shared" si="9"/>
        <v>112.87125506012529</v>
      </c>
      <c r="W58" s="38">
        <f t="shared" si="10"/>
        <v>108.01729390750103</v>
      </c>
      <c r="X58" s="38">
        <f t="shared" si="11"/>
        <v>105.90041327810947</v>
      </c>
      <c r="Y58" s="38">
        <f t="shared" si="12"/>
        <v>104.84966139184972</v>
      </c>
      <c r="Z58" s="38">
        <f t="shared" si="13"/>
        <v>104.84966139184972</v>
      </c>
    </row>
    <row r="59" spans="1:26">
      <c r="A59" s="20">
        <v>19</v>
      </c>
      <c r="B59" s="2">
        <v>22129</v>
      </c>
      <c r="E59" s="20">
        <f t="shared" si="3"/>
        <v>36.03</v>
      </c>
      <c r="F59" s="2">
        <v>23483.599837500002</v>
      </c>
      <c r="G59" s="2">
        <f>IF(ISERROR(VLOOKUP($F59,'Pay scales'!$B$3:$AC$61,G$1,1)),0,VLOOKUP($F59,'Pay scales'!$B$3:$AC$61,G$1,1))</f>
        <v>24948</v>
      </c>
      <c r="H59" s="2">
        <f>IF(ISERROR(VLOOKUP($F59,'Pay scales'!$B$3:$AC$61,H$1,1)),0,VLOOKUP($F59,'Pay scales'!$B$3:$AC$61,H$1,1))</f>
        <v>23023</v>
      </c>
      <c r="I59" s="2">
        <f>IF(ISERROR(VLOOKUP($F59,'Pay scales'!$B$3:$AC$61,I$1,1)),0,VLOOKUP($F59,'Pay scales'!$B$3:$AC$61,I$1,1))</f>
        <v>22627</v>
      </c>
      <c r="J59" s="2">
        <f>IF(ISERROR(VLOOKUP($F59,'Pay scales'!$B$3:$AC$61,J$1,1)),0,VLOOKUP($F59,'Pay scales'!$B$3:$AC$61,J$1,1))</f>
        <v>22021</v>
      </c>
      <c r="K59" s="2">
        <f>IF(ISERROR(VLOOKUP($F59,'Pay scales'!$B$3:$AC$61,K$1,1)),0,VLOOKUP($F59,'Pay scales'!$B$3:$AC$61,K$1,1))</f>
        <v>21074</v>
      </c>
      <c r="L59" s="2">
        <f>IF(ISERROR(VLOOKUP($F59,'Pay scales'!$B$3:$AC$61,L$1,1)),0,VLOOKUP($F59,'Pay scales'!$B$3:$AC$61,L$1,1))</f>
        <v>20661</v>
      </c>
      <c r="M59" s="2">
        <f>IF(ISERROR(VLOOKUP($F59,'Pay scales'!$B$3:$AC$61,M$1,1)),0,VLOOKUP($F59,'Pay scales'!$B$3:$AC$61,M$1,1))</f>
        <v>20456</v>
      </c>
      <c r="N59" s="2">
        <f>IF(ISERROR(VLOOKUP($F59,'Pay scales'!$B$3:$AC$61,N$1,1)),0,VLOOKUP($F59,'Pay scales'!$B$3:$AC$61,N$1,1))</f>
        <v>20456</v>
      </c>
      <c r="O59" s="2"/>
      <c r="Q59" s="20">
        <f t="shared" si="4"/>
        <v>36.03</v>
      </c>
      <c r="R59" s="37">
        <f t="shared" si="5"/>
        <v>1.3990609926806485E-3</v>
      </c>
      <c r="S59" s="38">
        <f t="shared" si="6"/>
        <v>34.903773645396818</v>
      </c>
      <c r="T59" s="38">
        <f t="shared" si="7"/>
        <v>32.210581234486568</v>
      </c>
      <c r="U59" s="38">
        <f t="shared" si="8"/>
        <v>31.656553081385034</v>
      </c>
      <c r="V59" s="38">
        <f t="shared" si="9"/>
        <v>30.808722119820562</v>
      </c>
      <c r="W59" s="38">
        <f t="shared" si="10"/>
        <v>29.483811359751989</v>
      </c>
      <c r="X59" s="38">
        <f t="shared" si="11"/>
        <v>28.90599916977488</v>
      </c>
      <c r="Y59" s="38">
        <f t="shared" si="12"/>
        <v>28.619191666275348</v>
      </c>
      <c r="Z59" s="38">
        <f t="shared" si="13"/>
        <v>28.619191666275348</v>
      </c>
    </row>
    <row r="60" spans="1:26">
      <c r="A60" s="39">
        <v>1268.5958599999999</v>
      </c>
      <c r="B60" s="40">
        <v>22129</v>
      </c>
      <c r="E60" s="20">
        <f t="shared" si="3"/>
        <v>284.33161000000001</v>
      </c>
      <c r="F60" s="2">
        <v>23484</v>
      </c>
      <c r="G60" s="2">
        <f>IF(ISERROR(VLOOKUP($F60,'Pay scales'!$B$3:$AC$61,G$1,1)),0,VLOOKUP($F60,'Pay scales'!$B$3:$AC$61,G$1,1))</f>
        <v>25409</v>
      </c>
      <c r="H60" s="2">
        <f>IF(ISERROR(VLOOKUP($F60,'Pay scales'!$B$3:$AC$61,H$1,1)),0,VLOOKUP($F60,'Pay scales'!$B$3:$AC$61,H$1,1))</f>
        <v>23484</v>
      </c>
      <c r="I60" s="2">
        <f>IF(ISERROR(VLOOKUP($F60,'Pay scales'!$B$3:$AC$61,I$1,1)),0,VLOOKUP($F60,'Pay scales'!$B$3:$AC$61,I$1,1))</f>
        <v>23080</v>
      </c>
      <c r="J60" s="2">
        <f>IF(ISERROR(VLOOKUP($F60,'Pay scales'!$B$3:$AC$61,J$1,1)),0,VLOOKUP($F60,'Pay scales'!$B$3:$AC$61,J$1,1))</f>
        <v>22462</v>
      </c>
      <c r="K60" s="2">
        <f>IF(ISERROR(VLOOKUP($F60,'Pay scales'!$B$3:$AC$61,K$1,1)),0,VLOOKUP($F60,'Pay scales'!$B$3:$AC$61,K$1,1))</f>
        <v>21693</v>
      </c>
      <c r="L60" s="2">
        <f>IF(ISERROR(VLOOKUP($F60,'Pay scales'!$B$3:$AC$61,L$1,1)),0,VLOOKUP($F60,'Pay scales'!$B$3:$AC$61,L$1,1))</f>
        <v>21268</v>
      </c>
      <c r="M60" s="2">
        <f>IF(ISERROR(VLOOKUP($F60,'Pay scales'!$B$3:$AC$61,M$1,1)),0,VLOOKUP($F60,'Pay scales'!$B$3:$AC$61,M$1,1))</f>
        <v>21057</v>
      </c>
      <c r="N60" s="2">
        <f>IF(ISERROR(VLOOKUP($F60,'Pay scales'!$B$3:$AC$61,N$1,1)),0,VLOOKUP($F60,'Pay scales'!$B$3:$AC$61,N$1,1))</f>
        <v>21057</v>
      </c>
      <c r="O60" s="2"/>
      <c r="Q60" s="20">
        <f t="shared" si="4"/>
        <v>284.33161000000001</v>
      </c>
      <c r="R60" s="37">
        <f t="shared" si="5"/>
        <v>1.1040723412075688E-2</v>
      </c>
      <c r="S60" s="38">
        <f t="shared" si="6"/>
        <v>280.53374117743118</v>
      </c>
      <c r="T60" s="38">
        <f t="shared" si="7"/>
        <v>259.28034860918547</v>
      </c>
      <c r="U60" s="38">
        <f t="shared" si="8"/>
        <v>254.8198963507069</v>
      </c>
      <c r="V60" s="38">
        <f t="shared" si="9"/>
        <v>247.9967292820441</v>
      </c>
      <c r="W60" s="38">
        <f t="shared" si="10"/>
        <v>239.5064129781579</v>
      </c>
      <c r="X60" s="38">
        <f t="shared" si="11"/>
        <v>234.81410552802575</v>
      </c>
      <c r="Y60" s="38">
        <f t="shared" si="12"/>
        <v>232.48451288807777</v>
      </c>
      <c r="Z60" s="38">
        <f t="shared" si="13"/>
        <v>232.48451288807777</v>
      </c>
    </row>
    <row r="61" spans="1:26">
      <c r="A61" s="20">
        <v>5.31</v>
      </c>
      <c r="B61" s="2">
        <v>22183</v>
      </c>
      <c r="E61" s="20">
        <f t="shared" si="3"/>
        <v>20.11</v>
      </c>
      <c r="F61" s="2">
        <v>23541</v>
      </c>
      <c r="G61" s="2">
        <f>IF(ISERROR(VLOOKUP($F61,'Pay scales'!$B$3:$AC$61,G$1,1)),0,VLOOKUP($F61,'Pay scales'!$B$3:$AC$61,G$1,1))</f>
        <v>25409</v>
      </c>
      <c r="H61" s="2">
        <f>IF(ISERROR(VLOOKUP($F61,'Pay scales'!$B$3:$AC$61,H$1,1)),0,VLOOKUP($F61,'Pay scales'!$B$3:$AC$61,H$1,1))</f>
        <v>23484</v>
      </c>
      <c r="I61" s="2">
        <f>IF(ISERROR(VLOOKUP($F61,'Pay scales'!$B$3:$AC$61,I$1,1)),0,VLOOKUP($F61,'Pay scales'!$B$3:$AC$61,I$1,1))</f>
        <v>23080</v>
      </c>
      <c r="J61" s="2">
        <f>IF(ISERROR(VLOOKUP($F61,'Pay scales'!$B$3:$AC$61,J$1,1)),0,VLOOKUP($F61,'Pay scales'!$B$3:$AC$61,J$1,1))</f>
        <v>22462</v>
      </c>
      <c r="K61" s="2">
        <f>IF(ISERROR(VLOOKUP($F61,'Pay scales'!$B$3:$AC$61,K$1,1)),0,VLOOKUP($F61,'Pay scales'!$B$3:$AC$61,K$1,1))</f>
        <v>21693</v>
      </c>
      <c r="L61" s="2">
        <f>IF(ISERROR(VLOOKUP($F61,'Pay scales'!$B$3:$AC$61,L$1,1)),0,VLOOKUP($F61,'Pay scales'!$B$3:$AC$61,L$1,1))</f>
        <v>21268</v>
      </c>
      <c r="M61" s="2">
        <f>IF(ISERROR(VLOOKUP($F61,'Pay scales'!$B$3:$AC$61,M$1,1)),0,VLOOKUP($F61,'Pay scales'!$B$3:$AC$61,M$1,1))</f>
        <v>21057</v>
      </c>
      <c r="N61" s="2">
        <f>IF(ISERROR(VLOOKUP($F61,'Pay scales'!$B$3:$AC$61,N$1,1)),0,VLOOKUP($F61,'Pay scales'!$B$3:$AC$61,N$1,1))</f>
        <v>21057</v>
      </c>
      <c r="O61" s="2"/>
      <c r="Q61" s="20">
        <f t="shared" si="4"/>
        <v>20.11</v>
      </c>
      <c r="R61" s="37">
        <f t="shared" si="5"/>
        <v>7.8088028206516351E-4</v>
      </c>
      <c r="S61" s="38">
        <f t="shared" si="6"/>
        <v>19.841387086993741</v>
      </c>
      <c r="T61" s="38">
        <f t="shared" si="7"/>
        <v>18.338192544018298</v>
      </c>
      <c r="U61" s="38">
        <f t="shared" si="8"/>
        <v>18.022716910063973</v>
      </c>
      <c r="V61" s="38">
        <f t="shared" si="9"/>
        <v>17.540132895747703</v>
      </c>
      <c r="W61" s="38">
        <f t="shared" si="10"/>
        <v>16.939635958839592</v>
      </c>
      <c r="X61" s="38">
        <f t="shared" si="11"/>
        <v>16.607761838961899</v>
      </c>
      <c r="Y61" s="38">
        <f t="shared" si="12"/>
        <v>16.442996099446148</v>
      </c>
      <c r="Z61" s="38">
        <f t="shared" si="13"/>
        <v>16.442996099446148</v>
      </c>
    </row>
    <row r="62" spans="1:26">
      <c r="A62" s="20">
        <v>1</v>
      </c>
      <c r="B62" s="2">
        <v>22416</v>
      </c>
      <c r="E62" s="20">
        <f t="shared" si="3"/>
        <v>209</v>
      </c>
      <c r="F62" s="2">
        <v>23838</v>
      </c>
      <c r="G62" s="2">
        <f>IF(ISERROR(VLOOKUP($F62,'Pay scales'!$B$3:$AC$61,G$1,1)),0,VLOOKUP($F62,'Pay scales'!$B$3:$AC$61,G$1,1))</f>
        <v>25409</v>
      </c>
      <c r="H62" s="2">
        <f>IF(ISERROR(VLOOKUP($F62,'Pay scales'!$B$3:$AC$61,H$1,1)),0,VLOOKUP($F62,'Pay scales'!$B$3:$AC$61,H$1,1))</f>
        <v>23484</v>
      </c>
      <c r="I62" s="2">
        <f>IF(ISERROR(VLOOKUP($F62,'Pay scales'!$B$3:$AC$61,I$1,1)),0,VLOOKUP($F62,'Pay scales'!$B$3:$AC$61,I$1,1))</f>
        <v>23080</v>
      </c>
      <c r="J62" s="2">
        <f>IF(ISERROR(VLOOKUP($F62,'Pay scales'!$B$3:$AC$61,J$1,1)),0,VLOOKUP($F62,'Pay scales'!$B$3:$AC$61,J$1,1))</f>
        <v>22462</v>
      </c>
      <c r="K62" s="2">
        <f>IF(ISERROR(VLOOKUP($F62,'Pay scales'!$B$3:$AC$61,K$1,1)),0,VLOOKUP($F62,'Pay scales'!$B$3:$AC$61,K$1,1))</f>
        <v>21693</v>
      </c>
      <c r="L62" s="2">
        <f>IF(ISERROR(VLOOKUP($F62,'Pay scales'!$B$3:$AC$61,L$1,1)),0,VLOOKUP($F62,'Pay scales'!$B$3:$AC$61,L$1,1))</f>
        <v>21268</v>
      </c>
      <c r="M62" s="2">
        <f>IF(ISERROR(VLOOKUP($F62,'Pay scales'!$B$3:$AC$61,M$1,1)),0,VLOOKUP($F62,'Pay scales'!$B$3:$AC$61,M$1,1))</f>
        <v>21057</v>
      </c>
      <c r="N62" s="2">
        <f>IF(ISERROR(VLOOKUP($F62,'Pay scales'!$B$3:$AC$61,N$1,1)),0,VLOOKUP($F62,'Pay scales'!$B$3:$AC$61,N$1,1))</f>
        <v>21057</v>
      </c>
      <c r="O62" s="2"/>
      <c r="Q62" s="20">
        <f t="shared" si="4"/>
        <v>209</v>
      </c>
      <c r="R62" s="37">
        <f t="shared" si="5"/>
        <v>8.1155633491605764E-3</v>
      </c>
      <c r="S62" s="38">
        <f t="shared" si="6"/>
        <v>206.20834913882109</v>
      </c>
      <c r="T62" s="38">
        <f t="shared" si="7"/>
        <v>190.58588969168699</v>
      </c>
      <c r="U62" s="38">
        <f t="shared" si="8"/>
        <v>187.30720209862611</v>
      </c>
      <c r="V62" s="38">
        <f t="shared" si="9"/>
        <v>182.29178394884488</v>
      </c>
      <c r="W62" s="38">
        <f t="shared" si="10"/>
        <v>176.05091573334039</v>
      </c>
      <c r="X62" s="38">
        <f t="shared" si="11"/>
        <v>172.60180130994715</v>
      </c>
      <c r="Y62" s="38">
        <f t="shared" si="12"/>
        <v>170.88941744327425</v>
      </c>
      <c r="Z62" s="38">
        <f t="shared" si="13"/>
        <v>170.88941744327425</v>
      </c>
    </row>
    <row r="63" spans="1:26">
      <c r="A63" s="20">
        <v>12.79</v>
      </c>
      <c r="B63" s="2">
        <v>22571</v>
      </c>
      <c r="E63" s="20">
        <f t="shared" si="3"/>
        <v>180.91576000000001</v>
      </c>
      <c r="F63" s="2">
        <v>23953</v>
      </c>
      <c r="G63" s="2">
        <f>IF(ISERROR(VLOOKUP($F63,'Pay scales'!$B$3:$AC$61,G$1,1)),0,VLOOKUP($F63,'Pay scales'!$B$3:$AC$61,G$1,1))</f>
        <v>25878</v>
      </c>
      <c r="H63" s="2">
        <f>IF(ISERROR(VLOOKUP($F63,'Pay scales'!$B$3:$AC$61,H$1,1)),0,VLOOKUP($F63,'Pay scales'!$B$3:$AC$61,H$1,1))</f>
        <v>23953</v>
      </c>
      <c r="I63" s="2">
        <f>IF(ISERROR(VLOOKUP($F63,'Pay scales'!$B$3:$AC$61,I$1,1)),0,VLOOKUP($F63,'Pay scales'!$B$3:$AC$61,I$1,1))</f>
        <v>23541</v>
      </c>
      <c r="J63" s="2">
        <f>IF(ISERROR(VLOOKUP($F63,'Pay scales'!$B$3:$AC$61,J$1,1)),0,VLOOKUP($F63,'Pay scales'!$B$3:$AC$61,J$1,1))</f>
        <v>22911</v>
      </c>
      <c r="K63" s="2">
        <f>IF(ISERROR(VLOOKUP($F63,'Pay scales'!$B$3:$AC$61,K$1,1)),0,VLOOKUP($F63,'Pay scales'!$B$3:$AC$61,K$1,1))</f>
        <v>22401</v>
      </c>
      <c r="L63" s="2">
        <f>IF(ISERROR(VLOOKUP($F63,'Pay scales'!$B$3:$AC$61,L$1,1)),0,VLOOKUP($F63,'Pay scales'!$B$3:$AC$61,L$1,1))</f>
        <v>21962</v>
      </c>
      <c r="M63" s="2">
        <f>IF(ISERROR(VLOOKUP($F63,'Pay scales'!$B$3:$AC$61,M$1,1)),0,VLOOKUP($F63,'Pay scales'!$B$3:$AC$61,M$1,1))</f>
        <v>21745</v>
      </c>
      <c r="N63" s="2">
        <f>IF(ISERROR(VLOOKUP($F63,'Pay scales'!$B$3:$AC$61,N$1,1)),0,VLOOKUP($F63,'Pay scales'!$B$3:$AC$61,N$1,1))</f>
        <v>21745</v>
      </c>
      <c r="O63" s="2"/>
      <c r="Q63" s="20">
        <f t="shared" si="4"/>
        <v>180.91576000000001</v>
      </c>
      <c r="R63" s="37">
        <f t="shared" si="5"/>
        <v>7.0250397662274212E-3</v>
      </c>
      <c r="S63" s="38">
        <f t="shared" si="6"/>
        <v>181.79397907043321</v>
      </c>
      <c r="T63" s="38">
        <f t="shared" si="7"/>
        <v>168.27077752044542</v>
      </c>
      <c r="U63" s="38">
        <f t="shared" si="8"/>
        <v>165.37646113675973</v>
      </c>
      <c r="V63" s="38">
        <f t="shared" si="9"/>
        <v>160.95068608403645</v>
      </c>
      <c r="W63" s="38">
        <f t="shared" si="10"/>
        <v>157.36791580326047</v>
      </c>
      <c r="X63" s="38">
        <f t="shared" si="11"/>
        <v>154.28392334588662</v>
      </c>
      <c r="Y63" s="38">
        <f t="shared" si="12"/>
        <v>152.75948971661526</v>
      </c>
      <c r="Z63" s="38">
        <f t="shared" si="13"/>
        <v>152.75948971661526</v>
      </c>
    </row>
    <row r="64" spans="1:26">
      <c r="A64" s="20">
        <v>30</v>
      </c>
      <c r="B64" s="2">
        <v>22571</v>
      </c>
      <c r="E64" s="20">
        <f t="shared" si="3"/>
        <v>33.42</v>
      </c>
      <c r="F64" s="2">
        <v>23953.02091875</v>
      </c>
      <c r="G64" s="2">
        <f>IF(ISERROR(VLOOKUP($F64,'Pay scales'!$B$3:$AC$61,G$1,1)),0,VLOOKUP($F64,'Pay scales'!$B$3:$AC$61,G$1,1))</f>
        <v>25878</v>
      </c>
      <c r="H64" s="2">
        <f>IF(ISERROR(VLOOKUP($F64,'Pay scales'!$B$3:$AC$61,H$1,1)),0,VLOOKUP($F64,'Pay scales'!$B$3:$AC$61,H$1,1))</f>
        <v>23953</v>
      </c>
      <c r="I64" s="2">
        <f>IF(ISERROR(VLOOKUP($F64,'Pay scales'!$B$3:$AC$61,I$1,1)),0,VLOOKUP($F64,'Pay scales'!$B$3:$AC$61,I$1,1))</f>
        <v>23541</v>
      </c>
      <c r="J64" s="2">
        <f>IF(ISERROR(VLOOKUP($F64,'Pay scales'!$B$3:$AC$61,J$1,1)),0,VLOOKUP($F64,'Pay scales'!$B$3:$AC$61,J$1,1))</f>
        <v>22911</v>
      </c>
      <c r="K64" s="2">
        <f>IF(ISERROR(VLOOKUP($F64,'Pay scales'!$B$3:$AC$61,K$1,1)),0,VLOOKUP($F64,'Pay scales'!$B$3:$AC$61,K$1,1))</f>
        <v>22401</v>
      </c>
      <c r="L64" s="2">
        <f>IF(ISERROR(VLOOKUP($F64,'Pay scales'!$B$3:$AC$61,L$1,1)),0,VLOOKUP($F64,'Pay scales'!$B$3:$AC$61,L$1,1))</f>
        <v>21962</v>
      </c>
      <c r="M64" s="2">
        <f>IF(ISERROR(VLOOKUP($F64,'Pay scales'!$B$3:$AC$61,M$1,1)),0,VLOOKUP($F64,'Pay scales'!$B$3:$AC$61,M$1,1))</f>
        <v>21745</v>
      </c>
      <c r="N64" s="2">
        <f>IF(ISERROR(VLOOKUP($F64,'Pay scales'!$B$3:$AC$61,N$1,1)),0,VLOOKUP($F64,'Pay scales'!$B$3:$AC$61,N$1,1))</f>
        <v>21745</v>
      </c>
      <c r="O64" s="2"/>
      <c r="Q64" s="20">
        <f t="shared" si="4"/>
        <v>33.42</v>
      </c>
      <c r="R64" s="37">
        <f t="shared" si="5"/>
        <v>1.2977135269327583E-3</v>
      </c>
      <c r="S64" s="38">
        <f t="shared" si="6"/>
        <v>33.582230649965922</v>
      </c>
      <c r="T64" s="38">
        <f t="shared" si="7"/>
        <v>31.084132110620359</v>
      </c>
      <c r="U64" s="38">
        <f t="shared" si="8"/>
        <v>30.549474137524065</v>
      </c>
      <c r="V64" s="38">
        <f t="shared" si="9"/>
        <v>29.731914615556427</v>
      </c>
      <c r="W64" s="38">
        <f t="shared" si="10"/>
        <v>29.070080716820719</v>
      </c>
      <c r="X64" s="38">
        <f t="shared" si="11"/>
        <v>28.500384478497239</v>
      </c>
      <c r="Y64" s="38">
        <f t="shared" si="12"/>
        <v>28.218780643152829</v>
      </c>
      <c r="Z64" s="38">
        <f t="shared" si="13"/>
        <v>28.218780643152829</v>
      </c>
    </row>
    <row r="65" spans="1:26">
      <c r="A65" s="20">
        <v>8</v>
      </c>
      <c r="B65" s="2">
        <v>22571</v>
      </c>
      <c r="E65" s="20">
        <f t="shared" si="3"/>
        <v>15.22</v>
      </c>
      <c r="F65" s="2">
        <v>24012</v>
      </c>
      <c r="G65" s="2">
        <f>IF(ISERROR(VLOOKUP($F65,'Pay scales'!$B$3:$AC$61,G$1,1)),0,VLOOKUP($F65,'Pay scales'!$B$3:$AC$61,G$1,1))</f>
        <v>25878</v>
      </c>
      <c r="H65" s="2">
        <f>IF(ISERROR(VLOOKUP($F65,'Pay scales'!$B$3:$AC$61,H$1,1)),0,VLOOKUP($F65,'Pay scales'!$B$3:$AC$61,H$1,1))</f>
        <v>23953</v>
      </c>
      <c r="I65" s="2">
        <f>IF(ISERROR(VLOOKUP($F65,'Pay scales'!$B$3:$AC$61,I$1,1)),0,VLOOKUP($F65,'Pay scales'!$B$3:$AC$61,I$1,1))</f>
        <v>23541</v>
      </c>
      <c r="J65" s="2">
        <f>IF(ISERROR(VLOOKUP($F65,'Pay scales'!$B$3:$AC$61,J$1,1)),0,VLOOKUP($F65,'Pay scales'!$B$3:$AC$61,J$1,1))</f>
        <v>22911</v>
      </c>
      <c r="K65" s="2">
        <f>IF(ISERROR(VLOOKUP($F65,'Pay scales'!$B$3:$AC$61,K$1,1)),0,VLOOKUP($F65,'Pay scales'!$B$3:$AC$61,K$1,1))</f>
        <v>22401</v>
      </c>
      <c r="L65" s="2">
        <f>IF(ISERROR(VLOOKUP($F65,'Pay scales'!$B$3:$AC$61,L$1,1)),0,VLOOKUP($F65,'Pay scales'!$B$3:$AC$61,L$1,1))</f>
        <v>21962</v>
      </c>
      <c r="M65" s="2">
        <f>IF(ISERROR(VLOOKUP($F65,'Pay scales'!$B$3:$AC$61,M$1,1)),0,VLOOKUP($F65,'Pay scales'!$B$3:$AC$61,M$1,1))</f>
        <v>21745</v>
      </c>
      <c r="N65" s="2">
        <f>IF(ISERROR(VLOOKUP($F65,'Pay scales'!$B$3:$AC$61,N$1,1)),0,VLOOKUP($F65,'Pay scales'!$B$3:$AC$61,N$1,1))</f>
        <v>21745</v>
      </c>
      <c r="O65" s="2"/>
      <c r="Q65" s="20">
        <f t="shared" si="4"/>
        <v>15.22</v>
      </c>
      <c r="R65" s="37">
        <f t="shared" si="5"/>
        <v>5.9099939796279416E-4</v>
      </c>
      <c r="S65" s="38">
        <f t="shared" si="6"/>
        <v>15.293882420481188</v>
      </c>
      <c r="T65" s="38">
        <f t="shared" si="7"/>
        <v>14.156208579402808</v>
      </c>
      <c r="U65" s="38">
        <f t="shared" si="8"/>
        <v>13.912716827442138</v>
      </c>
      <c r="V65" s="38">
        <f t="shared" si="9"/>
        <v>13.540387206725576</v>
      </c>
      <c r="W65" s="38">
        <f t="shared" si="10"/>
        <v>13.238977513764551</v>
      </c>
      <c r="X65" s="38">
        <f t="shared" si="11"/>
        <v>12.979528778058885</v>
      </c>
      <c r="Y65" s="38">
        <f t="shared" si="12"/>
        <v>12.851281908700958</v>
      </c>
      <c r="Z65" s="38">
        <f t="shared" si="13"/>
        <v>12.851281908700958</v>
      </c>
    </row>
    <row r="66" spans="1:26">
      <c r="A66" s="39">
        <v>170.96298000000002</v>
      </c>
      <c r="B66" s="40">
        <v>22571</v>
      </c>
      <c r="E66" s="20">
        <f t="shared" si="3"/>
        <v>515</v>
      </c>
      <c r="F66" s="2">
        <v>24270</v>
      </c>
      <c r="G66" s="2">
        <f>IF(ISERROR(VLOOKUP($F66,'Pay scales'!$B$3:$AC$61,G$1,1)),0,VLOOKUP($F66,'Pay scales'!$B$3:$AC$61,G$1,1))</f>
        <v>25878</v>
      </c>
      <c r="H66" s="2">
        <f>IF(ISERROR(VLOOKUP($F66,'Pay scales'!$B$3:$AC$61,H$1,1)),0,VLOOKUP($F66,'Pay scales'!$B$3:$AC$61,H$1,1))</f>
        <v>23953</v>
      </c>
      <c r="I66" s="2">
        <f>IF(ISERROR(VLOOKUP($F66,'Pay scales'!$B$3:$AC$61,I$1,1)),0,VLOOKUP($F66,'Pay scales'!$B$3:$AC$61,I$1,1))</f>
        <v>23541</v>
      </c>
      <c r="J66" s="2">
        <f>IF(ISERROR(VLOOKUP($F66,'Pay scales'!$B$3:$AC$61,J$1,1)),0,VLOOKUP($F66,'Pay scales'!$B$3:$AC$61,J$1,1))</f>
        <v>22911</v>
      </c>
      <c r="K66" s="2">
        <f>IF(ISERROR(VLOOKUP($F66,'Pay scales'!$B$3:$AC$61,K$1,1)),0,VLOOKUP($F66,'Pay scales'!$B$3:$AC$61,K$1,1))</f>
        <v>22401</v>
      </c>
      <c r="L66" s="2">
        <f>IF(ISERROR(VLOOKUP($F66,'Pay scales'!$B$3:$AC$61,L$1,1)),0,VLOOKUP($F66,'Pay scales'!$B$3:$AC$61,L$1,1))</f>
        <v>21962</v>
      </c>
      <c r="M66" s="2">
        <f>IF(ISERROR(VLOOKUP($F66,'Pay scales'!$B$3:$AC$61,M$1,1)),0,VLOOKUP($F66,'Pay scales'!$B$3:$AC$61,M$1,1))</f>
        <v>21745</v>
      </c>
      <c r="N66" s="2">
        <f>IF(ISERROR(VLOOKUP($F66,'Pay scales'!$B$3:$AC$61,N$1,1)),0,VLOOKUP($F66,'Pay scales'!$B$3:$AC$61,N$1,1))</f>
        <v>21745</v>
      </c>
      <c r="O66" s="2"/>
      <c r="Q66" s="20">
        <f t="shared" si="4"/>
        <v>515</v>
      </c>
      <c r="R66" s="37">
        <f t="shared" si="5"/>
        <v>1.9997680023051179E-2</v>
      </c>
      <c r="S66" s="38">
        <f t="shared" si="6"/>
        <v>517.49996363651837</v>
      </c>
      <c r="T66" s="38">
        <f t="shared" si="7"/>
        <v>479.0044295921449</v>
      </c>
      <c r="U66" s="38">
        <f t="shared" si="8"/>
        <v>470.7653854226478</v>
      </c>
      <c r="V66" s="38">
        <f t="shared" si="9"/>
        <v>458.16684700812556</v>
      </c>
      <c r="W66" s="38">
        <f t="shared" si="10"/>
        <v>447.96803019636945</v>
      </c>
      <c r="X66" s="38">
        <f t="shared" si="11"/>
        <v>439.18904866625002</v>
      </c>
      <c r="Y66" s="38">
        <f t="shared" si="12"/>
        <v>434.84955210124792</v>
      </c>
      <c r="Z66" s="38">
        <f t="shared" si="13"/>
        <v>434.84955210124792</v>
      </c>
    </row>
    <row r="67" spans="1:26">
      <c r="A67" s="20">
        <v>37</v>
      </c>
      <c r="B67" s="2">
        <v>22599</v>
      </c>
      <c r="E67" s="20">
        <f t="shared" si="3"/>
        <v>0</v>
      </c>
      <c r="F67" s="2">
        <v>24431.85133125</v>
      </c>
      <c r="G67" s="2">
        <f>IF(ISERROR(VLOOKUP($F67,'Pay scales'!$B$3:$AC$61,G$1,1)),0,VLOOKUP($F67,'Pay scales'!$B$3:$AC$61,G$1,1))</f>
        <v>25878</v>
      </c>
      <c r="H67" s="2">
        <f>IF(ISERROR(VLOOKUP($F67,'Pay scales'!$B$3:$AC$61,H$1,1)),0,VLOOKUP($F67,'Pay scales'!$B$3:$AC$61,H$1,1))</f>
        <v>23953</v>
      </c>
      <c r="I67" s="2">
        <f>IF(ISERROR(VLOOKUP($F67,'Pay scales'!$B$3:$AC$61,I$1,1)),0,VLOOKUP($F67,'Pay scales'!$B$3:$AC$61,I$1,1))</f>
        <v>23541</v>
      </c>
      <c r="J67" s="2">
        <f>IF(ISERROR(VLOOKUP($F67,'Pay scales'!$B$3:$AC$61,J$1,1)),0,VLOOKUP($F67,'Pay scales'!$B$3:$AC$61,J$1,1))</f>
        <v>22911</v>
      </c>
      <c r="K67" s="2">
        <f>IF(ISERROR(VLOOKUP($F67,'Pay scales'!$B$3:$AC$61,K$1,1)),0,VLOOKUP($F67,'Pay scales'!$B$3:$AC$61,K$1,1))</f>
        <v>22401</v>
      </c>
      <c r="L67" s="2">
        <f>IF(ISERROR(VLOOKUP($F67,'Pay scales'!$B$3:$AC$61,L$1,1)),0,VLOOKUP($F67,'Pay scales'!$B$3:$AC$61,L$1,1))</f>
        <v>21962</v>
      </c>
      <c r="M67" s="2">
        <f>IF(ISERROR(VLOOKUP($F67,'Pay scales'!$B$3:$AC$61,M$1,1)),0,VLOOKUP($F67,'Pay scales'!$B$3:$AC$61,M$1,1))</f>
        <v>21745</v>
      </c>
      <c r="N67" s="2">
        <f>IF(ISERROR(VLOOKUP($F67,'Pay scales'!$B$3:$AC$61,N$1,1)),0,VLOOKUP($F67,'Pay scales'!$B$3:$AC$61,N$1,1))</f>
        <v>21745</v>
      </c>
      <c r="O67" s="2"/>
      <c r="Q67" s="20">
        <f t="shared" si="4"/>
        <v>0</v>
      </c>
      <c r="R67" s="37">
        <f t="shared" si="5"/>
        <v>0</v>
      </c>
      <c r="S67" s="38">
        <f t="shared" si="6"/>
        <v>0</v>
      </c>
      <c r="T67" s="38">
        <f t="shared" si="7"/>
        <v>0</v>
      </c>
      <c r="U67" s="38">
        <f t="shared" si="8"/>
        <v>0</v>
      </c>
      <c r="V67" s="38">
        <f t="shared" si="9"/>
        <v>0</v>
      </c>
      <c r="W67" s="38">
        <f t="shared" si="10"/>
        <v>0</v>
      </c>
      <c r="X67" s="38">
        <f t="shared" si="11"/>
        <v>0</v>
      </c>
      <c r="Y67" s="38">
        <f t="shared" si="12"/>
        <v>0</v>
      </c>
      <c r="Z67" s="38">
        <f t="shared" si="13"/>
        <v>0</v>
      </c>
    </row>
    <row r="68" spans="1:26">
      <c r="A68" s="20">
        <v>28.29</v>
      </c>
      <c r="B68" s="2">
        <v>22627</v>
      </c>
      <c r="E68" s="20">
        <f t="shared" si="3"/>
        <v>23.479300000000002</v>
      </c>
      <c r="F68" s="2">
        <v>24432</v>
      </c>
      <c r="G68" s="2">
        <f>IF(ISERROR(VLOOKUP($F68,'Pay scales'!$B$3:$AC$61,G$1,1)),0,VLOOKUP($F68,'Pay scales'!$B$3:$AC$61,G$1,1))</f>
        <v>26357</v>
      </c>
      <c r="H68" s="2">
        <f>IF(ISERROR(VLOOKUP($F68,'Pay scales'!$B$3:$AC$61,H$1,1)),0,VLOOKUP($F68,'Pay scales'!$B$3:$AC$61,H$1,1))</f>
        <v>24432</v>
      </c>
      <c r="I68" s="2">
        <f>IF(ISERROR(VLOOKUP($F68,'Pay scales'!$B$3:$AC$61,I$1,1)),0,VLOOKUP($F68,'Pay scales'!$B$3:$AC$61,I$1,1))</f>
        <v>24012</v>
      </c>
      <c r="J68" s="2">
        <f>IF(ISERROR(VLOOKUP($F68,'Pay scales'!$B$3:$AC$61,J$1,1)),0,VLOOKUP($F68,'Pay scales'!$B$3:$AC$61,J$1,1))</f>
        <v>23369</v>
      </c>
      <c r="K68" s="2">
        <f>IF(ISERROR(VLOOKUP($F68,'Pay scales'!$B$3:$AC$61,K$1,1)),0,VLOOKUP($F68,'Pay scales'!$B$3:$AC$61,K$1,1))</f>
        <v>22401</v>
      </c>
      <c r="L68" s="2">
        <f>IF(ISERROR(VLOOKUP($F68,'Pay scales'!$B$3:$AC$61,L$1,1)),0,VLOOKUP($F68,'Pay scales'!$B$3:$AC$61,L$1,1))</f>
        <v>21962</v>
      </c>
      <c r="M68" s="2">
        <f>IF(ISERROR(VLOOKUP($F68,'Pay scales'!$B$3:$AC$61,M$1,1)),0,VLOOKUP($F68,'Pay scales'!$B$3:$AC$61,M$1,1))</f>
        <v>21745</v>
      </c>
      <c r="N68" s="2">
        <f>IF(ISERROR(VLOOKUP($F68,'Pay scales'!$B$3:$AC$61,N$1,1)),0,VLOOKUP($F68,'Pay scales'!$B$3:$AC$61,N$1,1))</f>
        <v>21745</v>
      </c>
      <c r="O68" s="2"/>
      <c r="Q68" s="20">
        <f t="shared" si="4"/>
        <v>23.479300000000002</v>
      </c>
      <c r="R68" s="37">
        <f t="shared" si="5"/>
        <v>9.1171170595189443E-4</v>
      </c>
      <c r="S68" s="38">
        <f t="shared" si="6"/>
        <v>24.029985433774083</v>
      </c>
      <c r="T68" s="38">
        <f t="shared" si="7"/>
        <v>22.274940399816685</v>
      </c>
      <c r="U68" s="38">
        <f t="shared" si="8"/>
        <v>21.892021483316888</v>
      </c>
      <c r="V68" s="38">
        <f t="shared" si="9"/>
        <v>21.30579085638982</v>
      </c>
      <c r="W68" s="38">
        <f t="shared" si="10"/>
        <v>20.423253925028387</v>
      </c>
      <c r="X68" s="38">
        <f t="shared" si="11"/>
        <v>20.023012486115505</v>
      </c>
      <c r="Y68" s="38">
        <f t="shared" si="12"/>
        <v>19.825171045923945</v>
      </c>
      <c r="Z68" s="38">
        <f t="shared" si="13"/>
        <v>19.825171045923945</v>
      </c>
    </row>
    <row r="69" spans="1:26">
      <c r="A69" s="20">
        <v>19</v>
      </c>
      <c r="B69" s="2">
        <v>23004</v>
      </c>
      <c r="E69" s="20">
        <f t="shared" si="3"/>
        <v>5.4</v>
      </c>
      <c r="F69" s="2">
        <v>24491</v>
      </c>
      <c r="G69" s="2">
        <f>IF(ISERROR(VLOOKUP($F69,'Pay scales'!$B$3:$AC$61,G$1,1)),0,VLOOKUP($F69,'Pay scales'!$B$3:$AC$61,G$1,1))</f>
        <v>26357</v>
      </c>
      <c r="H69" s="2">
        <f>IF(ISERROR(VLOOKUP($F69,'Pay scales'!$B$3:$AC$61,H$1,1)),0,VLOOKUP($F69,'Pay scales'!$B$3:$AC$61,H$1,1))</f>
        <v>24432</v>
      </c>
      <c r="I69" s="2">
        <f>IF(ISERROR(VLOOKUP($F69,'Pay scales'!$B$3:$AC$61,I$1,1)),0,VLOOKUP($F69,'Pay scales'!$B$3:$AC$61,I$1,1))</f>
        <v>24012</v>
      </c>
      <c r="J69" s="2">
        <f>IF(ISERROR(VLOOKUP($F69,'Pay scales'!$B$3:$AC$61,J$1,1)),0,VLOOKUP($F69,'Pay scales'!$B$3:$AC$61,J$1,1))</f>
        <v>23369</v>
      </c>
      <c r="K69" s="2">
        <f>IF(ISERROR(VLOOKUP($F69,'Pay scales'!$B$3:$AC$61,K$1,1)),0,VLOOKUP($F69,'Pay scales'!$B$3:$AC$61,K$1,1))</f>
        <v>22401</v>
      </c>
      <c r="L69" s="2">
        <f>IF(ISERROR(VLOOKUP($F69,'Pay scales'!$B$3:$AC$61,L$1,1)),0,VLOOKUP($F69,'Pay scales'!$B$3:$AC$61,L$1,1))</f>
        <v>21962</v>
      </c>
      <c r="M69" s="2">
        <f>IF(ISERROR(VLOOKUP($F69,'Pay scales'!$B$3:$AC$61,M$1,1)),0,VLOOKUP($F69,'Pay scales'!$B$3:$AC$61,M$1,1))</f>
        <v>21745</v>
      </c>
      <c r="N69" s="2">
        <f>IF(ISERROR(VLOOKUP($F69,'Pay scales'!$B$3:$AC$61,N$1,1)),0,VLOOKUP($F69,'Pay scales'!$B$3:$AC$61,N$1,1))</f>
        <v>21745</v>
      </c>
      <c r="O69" s="2"/>
      <c r="Q69" s="20">
        <f t="shared" si="4"/>
        <v>5.4</v>
      </c>
      <c r="R69" s="37">
        <f t="shared" si="5"/>
        <v>2.0968441189218715E-4</v>
      </c>
      <c r="S69" s="38">
        <f t="shared" si="6"/>
        <v>5.5266520442423772</v>
      </c>
      <c r="T69" s="38">
        <f t="shared" si="7"/>
        <v>5.1230095513499165</v>
      </c>
      <c r="U69" s="38">
        <f t="shared" si="8"/>
        <v>5.0349420983551978</v>
      </c>
      <c r="V69" s="38">
        <f t="shared" si="9"/>
        <v>4.9001150215085216</v>
      </c>
      <c r="W69" s="38">
        <f t="shared" si="10"/>
        <v>4.697140510796884</v>
      </c>
      <c r="X69" s="38">
        <f t="shared" si="11"/>
        <v>4.6050890539762142</v>
      </c>
      <c r="Y69" s="38">
        <f t="shared" si="12"/>
        <v>4.5595875365956093</v>
      </c>
      <c r="Z69" s="38">
        <f t="shared" si="13"/>
        <v>4.5595875365956093</v>
      </c>
    </row>
    <row r="70" spans="1:26">
      <c r="A70" s="20">
        <v>588.29999999999995</v>
      </c>
      <c r="B70" s="2">
        <v>23080</v>
      </c>
      <c r="E70" s="20">
        <f t="shared" ref="E70:E133" si="14">SUMIF(B:B,F70,A:A)</f>
        <v>19</v>
      </c>
      <c r="F70" s="2">
        <v>24705</v>
      </c>
      <c r="G70" s="2">
        <f>IF(ISERROR(VLOOKUP($F70,'Pay scales'!$B$3:$AC$61,G$1,1)),0,VLOOKUP($F70,'Pay scales'!$B$3:$AC$61,G$1,1))</f>
        <v>26357</v>
      </c>
      <c r="H70" s="2">
        <f>IF(ISERROR(VLOOKUP($F70,'Pay scales'!$B$3:$AC$61,H$1,1)),0,VLOOKUP($F70,'Pay scales'!$B$3:$AC$61,H$1,1))</f>
        <v>24432</v>
      </c>
      <c r="I70" s="2">
        <f>IF(ISERROR(VLOOKUP($F70,'Pay scales'!$B$3:$AC$61,I$1,1)),0,VLOOKUP($F70,'Pay scales'!$B$3:$AC$61,I$1,1))</f>
        <v>24012</v>
      </c>
      <c r="J70" s="2">
        <f>IF(ISERROR(VLOOKUP($F70,'Pay scales'!$B$3:$AC$61,J$1,1)),0,VLOOKUP($F70,'Pay scales'!$B$3:$AC$61,J$1,1))</f>
        <v>23369</v>
      </c>
      <c r="K70" s="2">
        <f>IF(ISERROR(VLOOKUP($F70,'Pay scales'!$B$3:$AC$61,K$1,1)),0,VLOOKUP($F70,'Pay scales'!$B$3:$AC$61,K$1,1))</f>
        <v>22401</v>
      </c>
      <c r="L70" s="2">
        <f>IF(ISERROR(VLOOKUP($F70,'Pay scales'!$B$3:$AC$61,L$1,1)),0,VLOOKUP($F70,'Pay scales'!$B$3:$AC$61,L$1,1))</f>
        <v>21962</v>
      </c>
      <c r="M70" s="2">
        <f>IF(ISERROR(VLOOKUP($F70,'Pay scales'!$B$3:$AC$61,M$1,1)),0,VLOOKUP($F70,'Pay scales'!$B$3:$AC$61,M$1,1))</f>
        <v>21745</v>
      </c>
      <c r="N70" s="2">
        <f>IF(ISERROR(VLOOKUP($F70,'Pay scales'!$B$3:$AC$61,N$1,1)),0,VLOOKUP($F70,'Pay scales'!$B$3:$AC$61,N$1,1))</f>
        <v>21745</v>
      </c>
      <c r="O70" s="2"/>
      <c r="Q70" s="20">
        <f t="shared" ref="Q70:Q133" si="15">IF(N70=0,0,E70)</f>
        <v>19</v>
      </c>
      <c r="R70" s="37">
        <f t="shared" ref="R70:R133" si="16">Q70/Q$4</f>
        <v>7.377784862873251E-4</v>
      </c>
      <c r="S70" s="38">
        <f t="shared" ref="S70:S133" si="17">$R70*G70</f>
        <v>19.445627563075028</v>
      </c>
      <c r="T70" s="38">
        <f t="shared" ref="T70:T133" si="18">$R70*H70</f>
        <v>18.025403976971926</v>
      </c>
      <c r="U70" s="38">
        <f t="shared" ref="U70:U133" si="19">$R70*I70</f>
        <v>17.71553701273125</v>
      </c>
      <c r="V70" s="38">
        <f t="shared" ref="V70:V133" si="20">$R70*J70</f>
        <v>17.241145446048499</v>
      </c>
      <c r="W70" s="38">
        <f t="shared" ref="W70:W133" si="21">$R70*K70</f>
        <v>16.526975871322371</v>
      </c>
      <c r="X70" s="38">
        <f t="shared" ref="X70:X133" si="22">$R70*L70</f>
        <v>16.203091115842234</v>
      </c>
      <c r="Y70" s="38">
        <f t="shared" ref="Y70:Y133" si="23">$R70*M70</f>
        <v>16.042993184317883</v>
      </c>
      <c r="Z70" s="38">
        <f t="shared" ref="Z70:Z133" si="24">$R70*N70</f>
        <v>16.042993184317883</v>
      </c>
    </row>
    <row r="71" spans="1:26">
      <c r="A71" s="20">
        <v>132</v>
      </c>
      <c r="B71" s="2">
        <v>23421</v>
      </c>
      <c r="E71" s="20">
        <f t="shared" si="14"/>
        <v>972.63546212677511</v>
      </c>
      <c r="F71" s="2">
        <v>24920</v>
      </c>
      <c r="G71" s="2">
        <f>IF(ISERROR(VLOOKUP($F71,'Pay scales'!$B$3:$AC$61,G$1,1)),0,VLOOKUP($F71,'Pay scales'!$B$3:$AC$61,G$1,1))</f>
        <v>26845</v>
      </c>
      <c r="H71" s="2">
        <f>IF(ISERROR(VLOOKUP($F71,'Pay scales'!$B$3:$AC$61,H$1,1)),0,VLOOKUP($F71,'Pay scales'!$B$3:$AC$61,H$1,1))</f>
        <v>24920</v>
      </c>
      <c r="I71" s="2">
        <f>IF(ISERROR(VLOOKUP($F71,'Pay scales'!$B$3:$AC$61,I$1,1)),0,VLOOKUP($F71,'Pay scales'!$B$3:$AC$61,I$1,1))</f>
        <v>24491</v>
      </c>
      <c r="J71" s="2">
        <f>IF(ISERROR(VLOOKUP($F71,'Pay scales'!$B$3:$AC$61,J$1,1)),0,VLOOKUP($F71,'Pay scales'!$B$3:$AC$61,J$1,1))</f>
        <v>23836</v>
      </c>
      <c r="K71" s="2">
        <f>IF(ISERROR(VLOOKUP($F71,'Pay scales'!$B$3:$AC$61,K$1,1)),0,VLOOKUP($F71,'Pay scales'!$B$3:$AC$61,K$1,1))</f>
        <v>23111</v>
      </c>
      <c r="L71" s="2">
        <f>IF(ISERROR(VLOOKUP($F71,'Pay scales'!$B$3:$AC$61,L$1,1)),0,VLOOKUP($F71,'Pay scales'!$B$3:$AC$61,L$1,1))</f>
        <v>22658</v>
      </c>
      <c r="M71" s="2">
        <f>IF(ISERROR(VLOOKUP($F71,'Pay scales'!$B$3:$AC$61,M$1,1)),0,VLOOKUP($F71,'Pay scales'!$B$3:$AC$61,M$1,1))</f>
        <v>22434</v>
      </c>
      <c r="N71" s="2">
        <f>IF(ISERROR(VLOOKUP($F71,'Pay scales'!$B$3:$AC$61,N$1,1)),0,VLOOKUP($F71,'Pay scales'!$B$3:$AC$61,N$1,1))</f>
        <v>22434</v>
      </c>
      <c r="O71" s="2"/>
      <c r="Q71" s="20">
        <f t="shared" si="15"/>
        <v>972.63546212677511</v>
      </c>
      <c r="R71" s="37">
        <f t="shared" si="16"/>
        <v>3.7767869418803425E-2</v>
      </c>
      <c r="S71" s="38">
        <f t="shared" si="17"/>
        <v>1013.8784545477779</v>
      </c>
      <c r="T71" s="38">
        <f t="shared" si="18"/>
        <v>941.17530591658135</v>
      </c>
      <c r="U71" s="38">
        <f t="shared" si="19"/>
        <v>924.97288993591474</v>
      </c>
      <c r="V71" s="38">
        <f t="shared" si="20"/>
        <v>900.23493546659847</v>
      </c>
      <c r="W71" s="38">
        <f t="shared" si="21"/>
        <v>872.85323013796597</v>
      </c>
      <c r="X71" s="38">
        <f t="shared" si="22"/>
        <v>855.74438529124802</v>
      </c>
      <c r="Y71" s="38">
        <f t="shared" si="23"/>
        <v>847.284382541436</v>
      </c>
      <c r="Z71" s="38">
        <f t="shared" si="24"/>
        <v>847.284382541436</v>
      </c>
    </row>
    <row r="72" spans="1:26">
      <c r="A72" s="20">
        <v>4.25</v>
      </c>
      <c r="B72" s="2">
        <v>23484</v>
      </c>
      <c r="E72" s="20">
        <f t="shared" si="14"/>
        <v>377.31</v>
      </c>
      <c r="F72" s="2">
        <v>24920.091075</v>
      </c>
      <c r="G72" s="2">
        <f>IF(ISERROR(VLOOKUP($F72,'Pay scales'!$B$3:$AC$61,G$1,1)),0,VLOOKUP($F72,'Pay scales'!$B$3:$AC$61,G$1,1))</f>
        <v>26845</v>
      </c>
      <c r="H72" s="2">
        <f>IF(ISERROR(VLOOKUP($F72,'Pay scales'!$B$3:$AC$61,H$1,1)),0,VLOOKUP($F72,'Pay scales'!$B$3:$AC$61,H$1,1))</f>
        <v>24920</v>
      </c>
      <c r="I72" s="2">
        <f>IF(ISERROR(VLOOKUP($F72,'Pay scales'!$B$3:$AC$61,I$1,1)),0,VLOOKUP($F72,'Pay scales'!$B$3:$AC$61,I$1,1))</f>
        <v>24491</v>
      </c>
      <c r="J72" s="2">
        <f>IF(ISERROR(VLOOKUP($F72,'Pay scales'!$B$3:$AC$61,J$1,1)),0,VLOOKUP($F72,'Pay scales'!$B$3:$AC$61,J$1,1))</f>
        <v>23836</v>
      </c>
      <c r="K72" s="2">
        <f>IF(ISERROR(VLOOKUP($F72,'Pay scales'!$B$3:$AC$61,K$1,1)),0,VLOOKUP($F72,'Pay scales'!$B$3:$AC$61,K$1,1))</f>
        <v>23111</v>
      </c>
      <c r="L72" s="2">
        <f>IF(ISERROR(VLOOKUP($F72,'Pay scales'!$B$3:$AC$61,L$1,1)),0,VLOOKUP($F72,'Pay scales'!$B$3:$AC$61,L$1,1))</f>
        <v>22658</v>
      </c>
      <c r="M72" s="2">
        <f>IF(ISERROR(VLOOKUP($F72,'Pay scales'!$B$3:$AC$61,M$1,1)),0,VLOOKUP($F72,'Pay scales'!$B$3:$AC$61,M$1,1))</f>
        <v>22434</v>
      </c>
      <c r="N72" s="2">
        <f>IF(ISERROR(VLOOKUP($F72,'Pay scales'!$B$3:$AC$61,N$1,1)),0,VLOOKUP($F72,'Pay scales'!$B$3:$AC$61,N$1,1))</f>
        <v>22434</v>
      </c>
      <c r="O72" s="2"/>
      <c r="Q72" s="20">
        <f t="shared" si="15"/>
        <v>377.31</v>
      </c>
      <c r="R72" s="37">
        <f t="shared" si="16"/>
        <v>1.4651115824266876E-2</v>
      </c>
      <c r="S72" s="38">
        <f t="shared" si="17"/>
        <v>393.3092043024443</v>
      </c>
      <c r="T72" s="38">
        <f t="shared" si="18"/>
        <v>365.10580634073057</v>
      </c>
      <c r="U72" s="38">
        <f t="shared" si="19"/>
        <v>358.82047765212008</v>
      </c>
      <c r="V72" s="38">
        <f t="shared" si="20"/>
        <v>349.22399678722525</v>
      </c>
      <c r="W72" s="38">
        <f t="shared" si="21"/>
        <v>338.60193781463175</v>
      </c>
      <c r="X72" s="38">
        <f t="shared" si="22"/>
        <v>331.96498234623886</v>
      </c>
      <c r="Y72" s="38">
        <f t="shared" si="23"/>
        <v>328.68313240160307</v>
      </c>
      <c r="Z72" s="38">
        <f t="shared" si="24"/>
        <v>328.68313240160307</v>
      </c>
    </row>
    <row r="73" spans="1:26">
      <c r="A73" s="20">
        <v>95</v>
      </c>
      <c r="B73" s="2">
        <v>23484</v>
      </c>
      <c r="E73" s="20">
        <f t="shared" si="14"/>
        <v>9.57</v>
      </c>
      <c r="F73" s="2">
        <v>24982</v>
      </c>
      <c r="G73" s="2">
        <f>IF(ISERROR(VLOOKUP($F73,'Pay scales'!$B$3:$AC$61,G$1,1)),0,VLOOKUP($F73,'Pay scales'!$B$3:$AC$61,G$1,1))</f>
        <v>26845</v>
      </c>
      <c r="H73" s="2">
        <f>IF(ISERROR(VLOOKUP($F73,'Pay scales'!$B$3:$AC$61,H$1,1)),0,VLOOKUP($F73,'Pay scales'!$B$3:$AC$61,H$1,1))</f>
        <v>24920</v>
      </c>
      <c r="I73" s="2">
        <f>IF(ISERROR(VLOOKUP($F73,'Pay scales'!$B$3:$AC$61,I$1,1)),0,VLOOKUP($F73,'Pay scales'!$B$3:$AC$61,I$1,1))</f>
        <v>24491</v>
      </c>
      <c r="J73" s="2">
        <f>IF(ISERROR(VLOOKUP($F73,'Pay scales'!$B$3:$AC$61,J$1,1)),0,VLOOKUP($F73,'Pay scales'!$B$3:$AC$61,J$1,1))</f>
        <v>23836</v>
      </c>
      <c r="K73" s="2">
        <f>IF(ISERROR(VLOOKUP($F73,'Pay scales'!$B$3:$AC$61,K$1,1)),0,VLOOKUP($F73,'Pay scales'!$B$3:$AC$61,K$1,1))</f>
        <v>23111</v>
      </c>
      <c r="L73" s="2">
        <f>IF(ISERROR(VLOOKUP($F73,'Pay scales'!$B$3:$AC$61,L$1,1)),0,VLOOKUP($F73,'Pay scales'!$B$3:$AC$61,L$1,1))</f>
        <v>22658</v>
      </c>
      <c r="M73" s="2">
        <f>IF(ISERROR(VLOOKUP($F73,'Pay scales'!$B$3:$AC$61,M$1,1)),0,VLOOKUP($F73,'Pay scales'!$B$3:$AC$61,M$1,1))</f>
        <v>22434</v>
      </c>
      <c r="N73" s="2">
        <f>IF(ISERROR(VLOOKUP($F73,'Pay scales'!$B$3:$AC$61,N$1,1)),0,VLOOKUP($F73,'Pay scales'!$B$3:$AC$61,N$1,1))</f>
        <v>22434</v>
      </c>
      <c r="O73" s="2"/>
      <c r="Q73" s="20">
        <f t="shared" si="15"/>
        <v>9.57</v>
      </c>
      <c r="R73" s="37">
        <f t="shared" si="16"/>
        <v>3.7160737440893163E-4</v>
      </c>
      <c r="S73" s="38">
        <f t="shared" si="17"/>
        <v>9.9757999660077701</v>
      </c>
      <c r="T73" s="38">
        <f t="shared" si="18"/>
        <v>9.2604557702705765</v>
      </c>
      <c r="U73" s="38">
        <f t="shared" si="19"/>
        <v>9.1010362066491446</v>
      </c>
      <c r="V73" s="38">
        <f t="shared" si="20"/>
        <v>8.8576333764112949</v>
      </c>
      <c r="W73" s="38">
        <f t="shared" si="21"/>
        <v>8.5882180299648194</v>
      </c>
      <c r="X73" s="38">
        <f t="shared" si="22"/>
        <v>8.4198798893575724</v>
      </c>
      <c r="Y73" s="38">
        <f t="shared" si="23"/>
        <v>8.3366398374899724</v>
      </c>
      <c r="Z73" s="38">
        <f t="shared" si="24"/>
        <v>8.3366398374899724</v>
      </c>
    </row>
    <row r="74" spans="1:26">
      <c r="A74" s="20">
        <v>10</v>
      </c>
      <c r="B74" s="2">
        <v>23484</v>
      </c>
      <c r="E74" s="20">
        <f t="shared" si="14"/>
        <v>49</v>
      </c>
      <c r="F74" s="2">
        <v>25152</v>
      </c>
      <c r="G74" s="2">
        <f>IF(ISERROR(VLOOKUP($F74,'Pay scales'!$B$3:$AC$61,G$1,1)),0,VLOOKUP($F74,'Pay scales'!$B$3:$AC$61,G$1,1))</f>
        <v>26845</v>
      </c>
      <c r="H74" s="2">
        <f>IF(ISERROR(VLOOKUP($F74,'Pay scales'!$B$3:$AC$61,H$1,1)),0,VLOOKUP($F74,'Pay scales'!$B$3:$AC$61,H$1,1))</f>
        <v>24920</v>
      </c>
      <c r="I74" s="2">
        <f>IF(ISERROR(VLOOKUP($F74,'Pay scales'!$B$3:$AC$61,I$1,1)),0,VLOOKUP($F74,'Pay scales'!$B$3:$AC$61,I$1,1))</f>
        <v>24491</v>
      </c>
      <c r="J74" s="2">
        <f>IF(ISERROR(VLOOKUP($F74,'Pay scales'!$B$3:$AC$61,J$1,1)),0,VLOOKUP($F74,'Pay scales'!$B$3:$AC$61,J$1,1))</f>
        <v>23836</v>
      </c>
      <c r="K74" s="2">
        <f>IF(ISERROR(VLOOKUP($F74,'Pay scales'!$B$3:$AC$61,K$1,1)),0,VLOOKUP($F74,'Pay scales'!$B$3:$AC$61,K$1,1))</f>
        <v>23111</v>
      </c>
      <c r="L74" s="2">
        <f>IF(ISERROR(VLOOKUP($F74,'Pay scales'!$B$3:$AC$61,L$1,1)),0,VLOOKUP($F74,'Pay scales'!$B$3:$AC$61,L$1,1))</f>
        <v>22658</v>
      </c>
      <c r="M74" s="2">
        <f>IF(ISERROR(VLOOKUP($F74,'Pay scales'!$B$3:$AC$61,M$1,1)),0,VLOOKUP($F74,'Pay scales'!$B$3:$AC$61,M$1,1))</f>
        <v>22434</v>
      </c>
      <c r="N74" s="2">
        <f>IF(ISERROR(VLOOKUP($F74,'Pay scales'!$B$3:$AC$61,N$1,1)),0,VLOOKUP($F74,'Pay scales'!$B$3:$AC$61,N$1,1))</f>
        <v>22434</v>
      </c>
      <c r="O74" s="2"/>
      <c r="Q74" s="20">
        <f t="shared" si="15"/>
        <v>49</v>
      </c>
      <c r="R74" s="37">
        <f t="shared" si="16"/>
        <v>1.9026918856883646E-3</v>
      </c>
      <c r="S74" s="38">
        <f t="shared" si="17"/>
        <v>51.077763671304147</v>
      </c>
      <c r="T74" s="38">
        <f t="shared" si="18"/>
        <v>47.415081791354048</v>
      </c>
      <c r="U74" s="38">
        <f t="shared" si="19"/>
        <v>46.598826972393738</v>
      </c>
      <c r="V74" s="38">
        <f t="shared" si="20"/>
        <v>45.352563787267862</v>
      </c>
      <c r="W74" s="38">
        <f t="shared" si="21"/>
        <v>43.973112170143793</v>
      </c>
      <c r="X74" s="38">
        <f t="shared" si="22"/>
        <v>43.111192745926964</v>
      </c>
      <c r="Y74" s="38">
        <f t="shared" si="23"/>
        <v>42.684989763532769</v>
      </c>
      <c r="Z74" s="38">
        <f t="shared" si="24"/>
        <v>42.684989763532769</v>
      </c>
    </row>
    <row r="75" spans="1:26">
      <c r="A75" s="39">
        <v>137.96550999999999</v>
      </c>
      <c r="B75" s="40">
        <v>23484</v>
      </c>
      <c r="E75" s="20">
        <f t="shared" si="14"/>
        <v>0</v>
      </c>
      <c r="F75" s="2">
        <v>25418.785631249997</v>
      </c>
      <c r="G75" s="2">
        <f>IF(ISERROR(VLOOKUP($F75,'Pay scales'!$B$3:$AC$61,G$1,1)),0,VLOOKUP($F75,'Pay scales'!$B$3:$AC$61,G$1,1))</f>
        <v>26845</v>
      </c>
      <c r="H75" s="2">
        <f>IF(ISERROR(VLOOKUP($F75,'Pay scales'!$B$3:$AC$61,H$1,1)),0,VLOOKUP($F75,'Pay scales'!$B$3:$AC$61,H$1,1))</f>
        <v>24920</v>
      </c>
      <c r="I75" s="2">
        <f>IF(ISERROR(VLOOKUP($F75,'Pay scales'!$B$3:$AC$61,I$1,1)),0,VLOOKUP($F75,'Pay scales'!$B$3:$AC$61,I$1,1))</f>
        <v>24491</v>
      </c>
      <c r="J75" s="2">
        <f>IF(ISERROR(VLOOKUP($F75,'Pay scales'!$B$3:$AC$61,J$1,1)),0,VLOOKUP($F75,'Pay scales'!$B$3:$AC$61,J$1,1))</f>
        <v>23836</v>
      </c>
      <c r="K75" s="2">
        <f>IF(ISERROR(VLOOKUP($F75,'Pay scales'!$B$3:$AC$61,K$1,1)),0,VLOOKUP($F75,'Pay scales'!$B$3:$AC$61,K$1,1))</f>
        <v>23111</v>
      </c>
      <c r="L75" s="2">
        <f>IF(ISERROR(VLOOKUP($F75,'Pay scales'!$B$3:$AC$61,L$1,1)),0,VLOOKUP($F75,'Pay scales'!$B$3:$AC$61,L$1,1))</f>
        <v>22658</v>
      </c>
      <c r="M75" s="2">
        <f>IF(ISERROR(VLOOKUP($F75,'Pay scales'!$B$3:$AC$61,M$1,1)),0,VLOOKUP($F75,'Pay scales'!$B$3:$AC$61,M$1,1))</f>
        <v>22434</v>
      </c>
      <c r="N75" s="2">
        <f>IF(ISERROR(VLOOKUP($F75,'Pay scales'!$B$3:$AC$61,N$1,1)),0,VLOOKUP($F75,'Pay scales'!$B$3:$AC$61,N$1,1))</f>
        <v>22434</v>
      </c>
      <c r="O75" s="2"/>
      <c r="Q75" s="20">
        <f t="shared" si="15"/>
        <v>0</v>
      </c>
      <c r="R75" s="37">
        <f t="shared" si="16"/>
        <v>0</v>
      </c>
      <c r="S75" s="38">
        <f t="shared" si="17"/>
        <v>0</v>
      </c>
      <c r="T75" s="38">
        <f t="shared" si="18"/>
        <v>0</v>
      </c>
      <c r="U75" s="38">
        <f t="shared" si="19"/>
        <v>0</v>
      </c>
      <c r="V75" s="38">
        <f t="shared" si="20"/>
        <v>0</v>
      </c>
      <c r="W75" s="38">
        <f t="shared" si="21"/>
        <v>0</v>
      </c>
      <c r="X75" s="38">
        <f t="shared" si="22"/>
        <v>0</v>
      </c>
      <c r="Y75" s="38">
        <f t="shared" si="23"/>
        <v>0</v>
      </c>
      <c r="Z75" s="38">
        <f t="shared" si="24"/>
        <v>0</v>
      </c>
    </row>
    <row r="76" spans="1:26">
      <c r="A76" s="20">
        <v>20.11</v>
      </c>
      <c r="B76" s="2">
        <v>23541</v>
      </c>
      <c r="E76" s="20">
        <f t="shared" si="14"/>
        <v>36.438599999999994</v>
      </c>
      <c r="F76" s="2">
        <v>25419</v>
      </c>
      <c r="G76" s="2">
        <f>IF(ISERROR(VLOOKUP($F76,'Pay scales'!$B$3:$AC$61,G$1,1)),0,VLOOKUP($F76,'Pay scales'!$B$3:$AC$61,G$1,1))</f>
        <v>27344</v>
      </c>
      <c r="H76" s="2">
        <f>IF(ISERROR(VLOOKUP($F76,'Pay scales'!$B$3:$AC$61,H$1,1)),0,VLOOKUP($F76,'Pay scales'!$B$3:$AC$61,H$1,1))</f>
        <v>25419</v>
      </c>
      <c r="I76" s="2">
        <f>IF(ISERROR(VLOOKUP($F76,'Pay scales'!$B$3:$AC$61,I$1,1)),0,VLOOKUP($F76,'Pay scales'!$B$3:$AC$61,I$1,1))</f>
        <v>24982</v>
      </c>
      <c r="J76" s="2">
        <f>IF(ISERROR(VLOOKUP($F76,'Pay scales'!$B$3:$AC$61,J$1,1)),0,VLOOKUP($F76,'Pay scales'!$B$3:$AC$61,J$1,1))</f>
        <v>24313</v>
      </c>
      <c r="K76" s="2">
        <f>IF(ISERROR(VLOOKUP($F76,'Pay scales'!$B$3:$AC$61,K$1,1)),0,VLOOKUP($F76,'Pay scales'!$B$3:$AC$61,K$1,1))</f>
        <v>23111</v>
      </c>
      <c r="L76" s="2">
        <f>IF(ISERROR(VLOOKUP($F76,'Pay scales'!$B$3:$AC$61,L$1,1)),0,VLOOKUP($F76,'Pay scales'!$B$3:$AC$61,L$1,1))</f>
        <v>22658</v>
      </c>
      <c r="M76" s="2">
        <f>IF(ISERROR(VLOOKUP($F76,'Pay scales'!$B$3:$AC$61,M$1,1)),0,VLOOKUP($F76,'Pay scales'!$B$3:$AC$61,M$1,1))</f>
        <v>22434</v>
      </c>
      <c r="N76" s="2">
        <f>IF(ISERROR(VLOOKUP($F76,'Pay scales'!$B$3:$AC$61,N$1,1)),0,VLOOKUP($F76,'Pay scales'!$B$3:$AC$61,N$1,1))</f>
        <v>22434</v>
      </c>
      <c r="O76" s="2"/>
      <c r="Q76" s="20">
        <f t="shared" si="15"/>
        <v>36.438599999999994</v>
      </c>
      <c r="R76" s="37">
        <f t="shared" si="16"/>
        <v>1.4149271131804904E-3</v>
      </c>
      <c r="S76" s="38">
        <f t="shared" si="17"/>
        <v>38.689766982807328</v>
      </c>
      <c r="T76" s="38">
        <f t="shared" si="18"/>
        <v>35.966032289934887</v>
      </c>
      <c r="U76" s="38">
        <f t="shared" si="19"/>
        <v>35.347709141475015</v>
      </c>
      <c r="V76" s="38">
        <f t="shared" si="20"/>
        <v>34.401122902757265</v>
      </c>
      <c r="W76" s="38">
        <f t="shared" si="21"/>
        <v>32.700380512714311</v>
      </c>
      <c r="X76" s="38">
        <f t="shared" si="22"/>
        <v>32.059418530443551</v>
      </c>
      <c r="Y76" s="38">
        <f t="shared" si="23"/>
        <v>31.742474857091121</v>
      </c>
      <c r="Z76" s="38">
        <f t="shared" si="24"/>
        <v>31.742474857091121</v>
      </c>
    </row>
    <row r="77" spans="1:26">
      <c r="A77" s="20">
        <v>209</v>
      </c>
      <c r="B77" s="2">
        <v>23838</v>
      </c>
      <c r="E77" s="20">
        <f t="shared" si="14"/>
        <v>6.01</v>
      </c>
      <c r="F77" s="2">
        <v>25481</v>
      </c>
      <c r="G77" s="2">
        <f>IF(ISERROR(VLOOKUP($F77,'Pay scales'!$B$3:$AC$61,G$1,1)),0,VLOOKUP($F77,'Pay scales'!$B$3:$AC$61,G$1,1))</f>
        <v>27344</v>
      </c>
      <c r="H77" s="2">
        <f>IF(ISERROR(VLOOKUP($F77,'Pay scales'!$B$3:$AC$61,H$1,1)),0,VLOOKUP($F77,'Pay scales'!$B$3:$AC$61,H$1,1))</f>
        <v>25419</v>
      </c>
      <c r="I77" s="2">
        <f>IF(ISERROR(VLOOKUP($F77,'Pay scales'!$B$3:$AC$61,I$1,1)),0,VLOOKUP($F77,'Pay scales'!$B$3:$AC$61,I$1,1))</f>
        <v>24982</v>
      </c>
      <c r="J77" s="2">
        <f>IF(ISERROR(VLOOKUP($F77,'Pay scales'!$B$3:$AC$61,J$1,1)),0,VLOOKUP($F77,'Pay scales'!$B$3:$AC$61,J$1,1))</f>
        <v>24313</v>
      </c>
      <c r="K77" s="2">
        <f>IF(ISERROR(VLOOKUP($F77,'Pay scales'!$B$3:$AC$61,K$1,1)),0,VLOOKUP($F77,'Pay scales'!$B$3:$AC$61,K$1,1))</f>
        <v>23111</v>
      </c>
      <c r="L77" s="2">
        <f>IF(ISERROR(VLOOKUP($F77,'Pay scales'!$B$3:$AC$61,L$1,1)),0,VLOOKUP($F77,'Pay scales'!$B$3:$AC$61,L$1,1))</f>
        <v>22658</v>
      </c>
      <c r="M77" s="2">
        <f>IF(ISERROR(VLOOKUP($F77,'Pay scales'!$B$3:$AC$61,M$1,1)),0,VLOOKUP($F77,'Pay scales'!$B$3:$AC$61,M$1,1))</f>
        <v>22434</v>
      </c>
      <c r="N77" s="2">
        <f>IF(ISERROR(VLOOKUP($F77,'Pay scales'!$B$3:$AC$61,N$1,1)),0,VLOOKUP($F77,'Pay scales'!$B$3:$AC$61,N$1,1))</f>
        <v>22434</v>
      </c>
      <c r="O77" s="2"/>
      <c r="Q77" s="20">
        <f t="shared" si="15"/>
        <v>6.01</v>
      </c>
      <c r="R77" s="37">
        <f t="shared" si="16"/>
        <v>2.3337098434667494E-4</v>
      </c>
      <c r="S77" s="38">
        <f t="shared" si="17"/>
        <v>6.3812961959754793</v>
      </c>
      <c r="T77" s="38">
        <f t="shared" si="18"/>
        <v>5.9320570511081305</v>
      </c>
      <c r="U77" s="38">
        <f t="shared" si="19"/>
        <v>5.8300739309486334</v>
      </c>
      <c r="V77" s="38">
        <f t="shared" si="20"/>
        <v>5.6739487424207082</v>
      </c>
      <c r="W77" s="38">
        <f t="shared" si="21"/>
        <v>5.3934368192360047</v>
      </c>
      <c r="X77" s="38">
        <f t="shared" si="22"/>
        <v>5.2877197633269608</v>
      </c>
      <c r="Y77" s="38">
        <f t="shared" si="23"/>
        <v>5.2354446628333058</v>
      </c>
      <c r="Z77" s="38">
        <f t="shared" si="24"/>
        <v>5.2354446628333058</v>
      </c>
    </row>
    <row r="78" spans="1:26">
      <c r="A78" s="20">
        <v>13.65</v>
      </c>
      <c r="B78" s="2">
        <v>23953</v>
      </c>
      <c r="E78" s="20">
        <f t="shared" si="14"/>
        <v>32</v>
      </c>
      <c r="F78" s="2">
        <v>25602</v>
      </c>
      <c r="G78" s="2">
        <f>IF(ISERROR(VLOOKUP($F78,'Pay scales'!$B$3:$AC$61,G$1,1)),0,VLOOKUP($F78,'Pay scales'!$B$3:$AC$61,G$1,1))</f>
        <v>27344</v>
      </c>
      <c r="H78" s="2">
        <f>IF(ISERROR(VLOOKUP($F78,'Pay scales'!$B$3:$AC$61,H$1,1)),0,VLOOKUP($F78,'Pay scales'!$B$3:$AC$61,H$1,1))</f>
        <v>25419</v>
      </c>
      <c r="I78" s="2">
        <f>IF(ISERROR(VLOOKUP($F78,'Pay scales'!$B$3:$AC$61,I$1,1)),0,VLOOKUP($F78,'Pay scales'!$B$3:$AC$61,I$1,1))</f>
        <v>24982</v>
      </c>
      <c r="J78" s="2">
        <f>IF(ISERROR(VLOOKUP($F78,'Pay scales'!$B$3:$AC$61,J$1,1)),0,VLOOKUP($F78,'Pay scales'!$B$3:$AC$61,J$1,1))</f>
        <v>24313</v>
      </c>
      <c r="K78" s="2">
        <f>IF(ISERROR(VLOOKUP($F78,'Pay scales'!$B$3:$AC$61,K$1,1)),0,VLOOKUP($F78,'Pay scales'!$B$3:$AC$61,K$1,1))</f>
        <v>23111</v>
      </c>
      <c r="L78" s="2">
        <f>IF(ISERROR(VLOOKUP($F78,'Pay scales'!$B$3:$AC$61,L$1,1)),0,VLOOKUP($F78,'Pay scales'!$B$3:$AC$61,L$1,1))</f>
        <v>22658</v>
      </c>
      <c r="M78" s="2">
        <f>IF(ISERROR(VLOOKUP($F78,'Pay scales'!$B$3:$AC$61,M$1,1)),0,VLOOKUP($F78,'Pay scales'!$B$3:$AC$61,M$1,1))</f>
        <v>22434</v>
      </c>
      <c r="N78" s="2">
        <f>IF(ISERROR(VLOOKUP($F78,'Pay scales'!$B$3:$AC$61,N$1,1)),0,VLOOKUP($F78,'Pay scales'!$B$3:$AC$61,N$1,1))</f>
        <v>22434</v>
      </c>
      <c r="O78" s="2"/>
      <c r="Q78" s="20">
        <f t="shared" si="15"/>
        <v>32</v>
      </c>
      <c r="R78" s="37">
        <f t="shared" si="16"/>
        <v>1.2425742926944422E-3</v>
      </c>
      <c r="S78" s="38">
        <f t="shared" si="17"/>
        <v>33.976951459436826</v>
      </c>
      <c r="T78" s="38">
        <f t="shared" si="18"/>
        <v>31.584995946000028</v>
      </c>
      <c r="U78" s="38">
        <f t="shared" si="19"/>
        <v>31.041990980092557</v>
      </c>
      <c r="V78" s="38">
        <f t="shared" si="20"/>
        <v>30.210708778279972</v>
      </c>
      <c r="W78" s="38">
        <f t="shared" si="21"/>
        <v>28.717134478461254</v>
      </c>
      <c r="X78" s="38">
        <f t="shared" si="22"/>
        <v>28.154248323870672</v>
      </c>
      <c r="Y78" s="38">
        <f t="shared" si="23"/>
        <v>27.875911682307116</v>
      </c>
      <c r="Z78" s="38">
        <f t="shared" si="24"/>
        <v>27.875911682307116</v>
      </c>
    </row>
    <row r="79" spans="1:26">
      <c r="A79" s="20">
        <v>16</v>
      </c>
      <c r="B79" s="2">
        <v>23953</v>
      </c>
      <c r="E79" s="20">
        <f t="shared" si="14"/>
        <v>42.81</v>
      </c>
      <c r="F79" s="2">
        <v>25926.889518749998</v>
      </c>
      <c r="G79" s="2">
        <f>IF(ISERROR(VLOOKUP($F79,'Pay scales'!$B$3:$AC$61,G$1,1)),0,VLOOKUP($F79,'Pay scales'!$B$3:$AC$61,G$1,1))</f>
        <v>27344</v>
      </c>
      <c r="H79" s="2">
        <f>IF(ISERROR(VLOOKUP($F79,'Pay scales'!$B$3:$AC$61,H$1,1)),0,VLOOKUP($F79,'Pay scales'!$B$3:$AC$61,H$1,1))</f>
        <v>25419</v>
      </c>
      <c r="I79" s="2">
        <f>IF(ISERROR(VLOOKUP($F79,'Pay scales'!$B$3:$AC$61,I$1,1)),0,VLOOKUP($F79,'Pay scales'!$B$3:$AC$61,I$1,1))</f>
        <v>24982</v>
      </c>
      <c r="J79" s="2">
        <f>IF(ISERROR(VLOOKUP($F79,'Pay scales'!$B$3:$AC$61,J$1,1)),0,VLOOKUP($F79,'Pay scales'!$B$3:$AC$61,J$1,1))</f>
        <v>24313</v>
      </c>
      <c r="K79" s="2">
        <f>IF(ISERROR(VLOOKUP($F79,'Pay scales'!$B$3:$AC$61,K$1,1)),0,VLOOKUP($F79,'Pay scales'!$B$3:$AC$61,K$1,1))</f>
        <v>23111</v>
      </c>
      <c r="L79" s="2">
        <f>IF(ISERROR(VLOOKUP($F79,'Pay scales'!$B$3:$AC$61,L$1,1)),0,VLOOKUP($F79,'Pay scales'!$B$3:$AC$61,L$1,1))</f>
        <v>22658</v>
      </c>
      <c r="M79" s="2">
        <f>IF(ISERROR(VLOOKUP($F79,'Pay scales'!$B$3:$AC$61,M$1,1)),0,VLOOKUP($F79,'Pay scales'!$B$3:$AC$61,M$1,1))</f>
        <v>22434</v>
      </c>
      <c r="N79" s="2">
        <f>IF(ISERROR(VLOOKUP($F79,'Pay scales'!$B$3:$AC$61,N$1,1)),0,VLOOKUP($F79,'Pay scales'!$B$3:$AC$61,N$1,1))</f>
        <v>22434</v>
      </c>
      <c r="O79" s="2"/>
      <c r="Q79" s="20">
        <f t="shared" si="15"/>
        <v>42.81</v>
      </c>
      <c r="R79" s="37">
        <f t="shared" si="16"/>
        <v>1.6623314209452836E-3</v>
      </c>
      <c r="S79" s="38">
        <f t="shared" si="17"/>
        <v>45.454790374327835</v>
      </c>
      <c r="T79" s="38">
        <f t="shared" si="18"/>
        <v>42.254802389008162</v>
      </c>
      <c r="U79" s="38">
        <f t="shared" si="19"/>
        <v>41.528363558055077</v>
      </c>
      <c r="V79" s="38">
        <f t="shared" si="20"/>
        <v>40.416263837442678</v>
      </c>
      <c r="W79" s="38">
        <f t="shared" si="21"/>
        <v>38.418141469466448</v>
      </c>
      <c r="X79" s="38">
        <f t="shared" si="22"/>
        <v>37.665105335778236</v>
      </c>
      <c r="Y79" s="38">
        <f t="shared" si="23"/>
        <v>37.292743097486493</v>
      </c>
      <c r="Z79" s="38">
        <f t="shared" si="24"/>
        <v>37.292743097486493</v>
      </c>
    </row>
    <row r="80" spans="1:26">
      <c r="A80" s="39">
        <v>123.96935999999999</v>
      </c>
      <c r="B80" s="40">
        <v>23953</v>
      </c>
      <c r="E80" s="20">
        <f t="shared" si="14"/>
        <v>1286.9602599999998</v>
      </c>
      <c r="F80" s="2">
        <v>25927</v>
      </c>
      <c r="G80" s="2">
        <f>IF(ISERROR(VLOOKUP($F80,'Pay scales'!$B$3:$AC$61,G$1,1)),0,VLOOKUP($F80,'Pay scales'!$B$3:$AC$61,G$1,1))</f>
        <v>27852</v>
      </c>
      <c r="H80" s="2">
        <f>IF(ISERROR(VLOOKUP($F80,'Pay scales'!$B$3:$AC$61,H$1,1)),0,VLOOKUP($F80,'Pay scales'!$B$3:$AC$61,H$1,1))</f>
        <v>25927</v>
      </c>
      <c r="I80" s="2">
        <f>IF(ISERROR(VLOOKUP($F80,'Pay scales'!$B$3:$AC$61,I$1,1)),0,VLOOKUP($F80,'Pay scales'!$B$3:$AC$61,I$1,1))</f>
        <v>25481</v>
      </c>
      <c r="J80" s="2">
        <f>IF(ISERROR(VLOOKUP($F80,'Pay scales'!$B$3:$AC$61,J$1,1)),0,VLOOKUP($F80,'Pay scales'!$B$3:$AC$61,J$1,1))</f>
        <v>24799</v>
      </c>
      <c r="K80" s="2">
        <f>IF(ISERROR(VLOOKUP($F80,'Pay scales'!$B$3:$AC$61,K$1,1)),0,VLOOKUP($F80,'Pay scales'!$B$3:$AC$61,K$1,1))</f>
        <v>23866</v>
      </c>
      <c r="L80" s="2">
        <f>IF(ISERROR(VLOOKUP($F80,'Pay scales'!$B$3:$AC$61,L$1,1)),0,VLOOKUP($F80,'Pay scales'!$B$3:$AC$61,L$1,1))</f>
        <v>23398</v>
      </c>
      <c r="M80" s="2">
        <f>IF(ISERROR(VLOOKUP($F80,'Pay scales'!$B$3:$AC$61,M$1,1)),0,VLOOKUP($F80,'Pay scales'!$B$3:$AC$61,M$1,1))</f>
        <v>23166</v>
      </c>
      <c r="N80" s="2">
        <f>IF(ISERROR(VLOOKUP($F80,'Pay scales'!$B$3:$AC$61,N$1,1)),0,VLOOKUP($F80,'Pay scales'!$B$3:$AC$61,N$1,1))</f>
        <v>23166</v>
      </c>
      <c r="O80" s="2"/>
      <c r="Q80" s="20">
        <f t="shared" si="15"/>
        <v>1286.9602599999998</v>
      </c>
      <c r="R80" s="37">
        <f t="shared" si="16"/>
        <v>4.997324171235485E-2</v>
      </c>
      <c r="S80" s="38">
        <f t="shared" si="17"/>
        <v>1391.8547281725073</v>
      </c>
      <c r="T80" s="38">
        <f t="shared" si="18"/>
        <v>1295.6562378762242</v>
      </c>
      <c r="U80" s="38">
        <f t="shared" si="19"/>
        <v>1273.368172072514</v>
      </c>
      <c r="V80" s="38">
        <f t="shared" si="20"/>
        <v>1239.286421224688</v>
      </c>
      <c r="W80" s="38">
        <f t="shared" si="21"/>
        <v>1192.661386707061</v>
      </c>
      <c r="X80" s="38">
        <f t="shared" si="22"/>
        <v>1169.2739095856789</v>
      </c>
      <c r="Y80" s="38">
        <f t="shared" si="23"/>
        <v>1157.6801175084124</v>
      </c>
      <c r="Z80" s="38">
        <f t="shared" si="24"/>
        <v>1157.6801175084124</v>
      </c>
    </row>
    <row r="81" spans="1:26">
      <c r="A81" s="20">
        <v>15.22</v>
      </c>
      <c r="B81" s="2">
        <v>24012</v>
      </c>
      <c r="E81" s="20">
        <f t="shared" si="14"/>
        <v>1.69</v>
      </c>
      <c r="F81" s="2">
        <v>25991</v>
      </c>
      <c r="G81" s="2">
        <f>IF(ISERROR(VLOOKUP($F81,'Pay scales'!$B$3:$AC$61,G$1,1)),0,VLOOKUP($F81,'Pay scales'!$B$3:$AC$61,G$1,1))</f>
        <v>27852</v>
      </c>
      <c r="H81" s="2">
        <f>IF(ISERROR(VLOOKUP($F81,'Pay scales'!$B$3:$AC$61,H$1,1)),0,VLOOKUP($F81,'Pay scales'!$B$3:$AC$61,H$1,1))</f>
        <v>25927</v>
      </c>
      <c r="I81" s="2">
        <f>IF(ISERROR(VLOOKUP($F81,'Pay scales'!$B$3:$AC$61,I$1,1)),0,VLOOKUP($F81,'Pay scales'!$B$3:$AC$61,I$1,1))</f>
        <v>25481</v>
      </c>
      <c r="J81" s="2">
        <f>IF(ISERROR(VLOOKUP($F81,'Pay scales'!$B$3:$AC$61,J$1,1)),0,VLOOKUP($F81,'Pay scales'!$B$3:$AC$61,J$1,1))</f>
        <v>24799</v>
      </c>
      <c r="K81" s="2">
        <f>IF(ISERROR(VLOOKUP($F81,'Pay scales'!$B$3:$AC$61,K$1,1)),0,VLOOKUP($F81,'Pay scales'!$B$3:$AC$61,K$1,1))</f>
        <v>23866</v>
      </c>
      <c r="L81" s="2">
        <f>IF(ISERROR(VLOOKUP($F81,'Pay scales'!$B$3:$AC$61,L$1,1)),0,VLOOKUP($F81,'Pay scales'!$B$3:$AC$61,L$1,1))</f>
        <v>23398</v>
      </c>
      <c r="M81" s="2">
        <f>IF(ISERROR(VLOOKUP($F81,'Pay scales'!$B$3:$AC$61,M$1,1)),0,VLOOKUP($F81,'Pay scales'!$B$3:$AC$61,M$1,1))</f>
        <v>23166</v>
      </c>
      <c r="N81" s="2">
        <f>IF(ISERROR(VLOOKUP($F81,'Pay scales'!$B$3:$AC$61,N$1,1)),0,VLOOKUP($F81,'Pay scales'!$B$3:$AC$61,N$1,1))</f>
        <v>23166</v>
      </c>
      <c r="O81" s="2"/>
      <c r="Q81" s="20">
        <f t="shared" si="15"/>
        <v>1.69</v>
      </c>
      <c r="R81" s="37">
        <f t="shared" si="16"/>
        <v>6.5623454832925234E-5</v>
      </c>
      <c r="S81" s="38">
        <f t="shared" si="17"/>
        <v>1.8277444640066336</v>
      </c>
      <c r="T81" s="38">
        <f t="shared" si="18"/>
        <v>1.7014193134532525</v>
      </c>
      <c r="U81" s="38">
        <f t="shared" si="19"/>
        <v>1.672151252597768</v>
      </c>
      <c r="V81" s="38">
        <f t="shared" si="20"/>
        <v>1.6273960564017129</v>
      </c>
      <c r="W81" s="38">
        <f t="shared" si="21"/>
        <v>1.5661693730425936</v>
      </c>
      <c r="X81" s="38">
        <f t="shared" si="22"/>
        <v>1.5354575961807846</v>
      </c>
      <c r="Y81" s="38">
        <f t="shared" si="23"/>
        <v>1.5202329546595459</v>
      </c>
      <c r="Z81" s="38">
        <f t="shared" si="24"/>
        <v>1.5202329546595459</v>
      </c>
    </row>
    <row r="82" spans="1:26">
      <c r="A82" s="20">
        <v>515</v>
      </c>
      <c r="B82" s="2">
        <v>24270</v>
      </c>
      <c r="E82" s="20">
        <f t="shared" si="14"/>
        <v>265</v>
      </c>
      <c r="F82" s="2">
        <v>26064</v>
      </c>
      <c r="G82" s="2">
        <f>IF(ISERROR(VLOOKUP($F82,'Pay scales'!$B$3:$AC$61,G$1,1)),0,VLOOKUP($F82,'Pay scales'!$B$3:$AC$61,G$1,1))</f>
        <v>27852</v>
      </c>
      <c r="H82" s="2">
        <f>IF(ISERROR(VLOOKUP($F82,'Pay scales'!$B$3:$AC$61,H$1,1)),0,VLOOKUP($F82,'Pay scales'!$B$3:$AC$61,H$1,1))</f>
        <v>25927</v>
      </c>
      <c r="I82" s="2">
        <f>IF(ISERROR(VLOOKUP($F82,'Pay scales'!$B$3:$AC$61,I$1,1)),0,VLOOKUP($F82,'Pay scales'!$B$3:$AC$61,I$1,1))</f>
        <v>25481</v>
      </c>
      <c r="J82" s="2">
        <f>IF(ISERROR(VLOOKUP($F82,'Pay scales'!$B$3:$AC$61,J$1,1)),0,VLOOKUP($F82,'Pay scales'!$B$3:$AC$61,J$1,1))</f>
        <v>24799</v>
      </c>
      <c r="K82" s="2">
        <f>IF(ISERROR(VLOOKUP($F82,'Pay scales'!$B$3:$AC$61,K$1,1)),0,VLOOKUP($F82,'Pay scales'!$B$3:$AC$61,K$1,1))</f>
        <v>23866</v>
      </c>
      <c r="L82" s="2">
        <f>IF(ISERROR(VLOOKUP($F82,'Pay scales'!$B$3:$AC$61,L$1,1)),0,VLOOKUP($F82,'Pay scales'!$B$3:$AC$61,L$1,1))</f>
        <v>23398</v>
      </c>
      <c r="M82" s="2">
        <f>IF(ISERROR(VLOOKUP($F82,'Pay scales'!$B$3:$AC$61,M$1,1)),0,VLOOKUP($F82,'Pay scales'!$B$3:$AC$61,M$1,1))</f>
        <v>23166</v>
      </c>
      <c r="N82" s="2">
        <f>IF(ISERROR(VLOOKUP($F82,'Pay scales'!$B$3:$AC$61,N$1,1)),0,VLOOKUP($F82,'Pay scales'!$B$3:$AC$61,N$1,1))</f>
        <v>23166</v>
      </c>
      <c r="O82" s="2"/>
      <c r="Q82" s="20">
        <f t="shared" si="15"/>
        <v>265</v>
      </c>
      <c r="R82" s="37">
        <f t="shared" si="16"/>
        <v>1.0290068361375851E-2</v>
      </c>
      <c r="S82" s="38">
        <f t="shared" si="17"/>
        <v>286.59898400104021</v>
      </c>
      <c r="T82" s="38">
        <f t="shared" si="18"/>
        <v>266.79060240539167</v>
      </c>
      <c r="U82" s="38">
        <f t="shared" si="19"/>
        <v>262.20123191621803</v>
      </c>
      <c r="V82" s="38">
        <f t="shared" si="20"/>
        <v>255.18340529375971</v>
      </c>
      <c r="W82" s="38">
        <f t="shared" si="21"/>
        <v>245.58277151259605</v>
      </c>
      <c r="X82" s="38">
        <f t="shared" si="22"/>
        <v>240.76701951947214</v>
      </c>
      <c r="Y82" s="38">
        <f t="shared" si="23"/>
        <v>238.37972365963296</v>
      </c>
      <c r="Z82" s="38">
        <f t="shared" si="24"/>
        <v>238.37972365963296</v>
      </c>
    </row>
    <row r="83" spans="1:26">
      <c r="A83" s="20">
        <v>7.31</v>
      </c>
      <c r="B83" s="2">
        <v>24432</v>
      </c>
      <c r="E83" s="20">
        <f t="shared" si="14"/>
        <v>1</v>
      </c>
      <c r="F83" s="2">
        <v>26437</v>
      </c>
      <c r="G83" s="2">
        <f>IF(ISERROR(VLOOKUP($F83,'Pay scales'!$B$3:$AC$61,G$1,1)),0,VLOOKUP($F83,'Pay scales'!$B$3:$AC$61,G$1,1))</f>
        <v>27852</v>
      </c>
      <c r="H83" s="2">
        <f>IF(ISERROR(VLOOKUP($F83,'Pay scales'!$B$3:$AC$61,H$1,1)),0,VLOOKUP($F83,'Pay scales'!$B$3:$AC$61,H$1,1))</f>
        <v>25927</v>
      </c>
      <c r="I83" s="2">
        <f>IF(ISERROR(VLOOKUP($F83,'Pay scales'!$B$3:$AC$61,I$1,1)),0,VLOOKUP($F83,'Pay scales'!$B$3:$AC$61,I$1,1))</f>
        <v>25481</v>
      </c>
      <c r="J83" s="2">
        <f>IF(ISERROR(VLOOKUP($F83,'Pay scales'!$B$3:$AC$61,J$1,1)),0,VLOOKUP($F83,'Pay scales'!$B$3:$AC$61,J$1,1))</f>
        <v>24799</v>
      </c>
      <c r="K83" s="2">
        <f>IF(ISERROR(VLOOKUP($F83,'Pay scales'!$B$3:$AC$61,K$1,1)),0,VLOOKUP($F83,'Pay scales'!$B$3:$AC$61,K$1,1))</f>
        <v>23866</v>
      </c>
      <c r="L83" s="2">
        <f>IF(ISERROR(VLOOKUP($F83,'Pay scales'!$B$3:$AC$61,L$1,1)),0,VLOOKUP($F83,'Pay scales'!$B$3:$AC$61,L$1,1))</f>
        <v>23398</v>
      </c>
      <c r="M83" s="2">
        <f>IF(ISERROR(VLOOKUP($F83,'Pay scales'!$B$3:$AC$61,M$1,1)),0,VLOOKUP($F83,'Pay scales'!$B$3:$AC$61,M$1,1))</f>
        <v>23166</v>
      </c>
      <c r="N83" s="2">
        <f>IF(ISERROR(VLOOKUP($F83,'Pay scales'!$B$3:$AC$61,N$1,1)),0,VLOOKUP($F83,'Pay scales'!$B$3:$AC$61,N$1,1))</f>
        <v>23166</v>
      </c>
      <c r="O83" s="2"/>
      <c r="Q83" s="20">
        <f t="shared" si="15"/>
        <v>1</v>
      </c>
      <c r="R83" s="37">
        <f t="shared" si="16"/>
        <v>3.883044664670132E-5</v>
      </c>
      <c r="S83" s="38">
        <f t="shared" si="17"/>
        <v>1.0815056000039251</v>
      </c>
      <c r="T83" s="38">
        <f t="shared" si="18"/>
        <v>1.0067569902090252</v>
      </c>
      <c r="U83" s="38">
        <f t="shared" si="19"/>
        <v>0.98943861100459629</v>
      </c>
      <c r="V83" s="38">
        <f t="shared" si="20"/>
        <v>0.96295624639154598</v>
      </c>
      <c r="W83" s="38">
        <f t="shared" si="21"/>
        <v>0.92672743967017368</v>
      </c>
      <c r="X83" s="38">
        <f t="shared" si="22"/>
        <v>0.9085547906395175</v>
      </c>
      <c r="Y83" s="38">
        <f t="shared" si="23"/>
        <v>0.89954612701748282</v>
      </c>
      <c r="Z83" s="38">
        <f t="shared" si="24"/>
        <v>0.89954612701748282</v>
      </c>
    </row>
    <row r="84" spans="1:26">
      <c r="A84" s="20">
        <v>5.4</v>
      </c>
      <c r="B84" s="2">
        <v>24491</v>
      </c>
      <c r="E84" s="20">
        <f t="shared" si="14"/>
        <v>28.36</v>
      </c>
      <c r="F84" s="2">
        <v>26445.44821875</v>
      </c>
      <c r="G84" s="2">
        <f>IF(ISERROR(VLOOKUP($F84,'Pay scales'!$B$3:$AC$61,G$1,1)),0,VLOOKUP($F84,'Pay scales'!$B$3:$AC$61,G$1,1))</f>
        <v>27852</v>
      </c>
      <c r="H84" s="2">
        <f>IF(ISERROR(VLOOKUP($F84,'Pay scales'!$B$3:$AC$61,H$1,1)),0,VLOOKUP($F84,'Pay scales'!$B$3:$AC$61,H$1,1))</f>
        <v>25927</v>
      </c>
      <c r="I84" s="2">
        <f>IF(ISERROR(VLOOKUP($F84,'Pay scales'!$B$3:$AC$61,I$1,1)),0,VLOOKUP($F84,'Pay scales'!$B$3:$AC$61,I$1,1))</f>
        <v>25481</v>
      </c>
      <c r="J84" s="2">
        <f>IF(ISERROR(VLOOKUP($F84,'Pay scales'!$B$3:$AC$61,J$1,1)),0,VLOOKUP($F84,'Pay scales'!$B$3:$AC$61,J$1,1))</f>
        <v>24799</v>
      </c>
      <c r="K84" s="2">
        <f>IF(ISERROR(VLOOKUP($F84,'Pay scales'!$B$3:$AC$61,K$1,1)),0,VLOOKUP($F84,'Pay scales'!$B$3:$AC$61,K$1,1))</f>
        <v>23866</v>
      </c>
      <c r="L84" s="2">
        <f>IF(ISERROR(VLOOKUP($F84,'Pay scales'!$B$3:$AC$61,L$1,1)),0,VLOOKUP($F84,'Pay scales'!$B$3:$AC$61,L$1,1))</f>
        <v>23398</v>
      </c>
      <c r="M84" s="2">
        <f>IF(ISERROR(VLOOKUP($F84,'Pay scales'!$B$3:$AC$61,M$1,1)),0,VLOOKUP($F84,'Pay scales'!$B$3:$AC$61,M$1,1))</f>
        <v>23166</v>
      </c>
      <c r="N84" s="2">
        <f>IF(ISERROR(VLOOKUP($F84,'Pay scales'!$B$3:$AC$61,N$1,1)),0,VLOOKUP($F84,'Pay scales'!$B$3:$AC$61,N$1,1))</f>
        <v>23166</v>
      </c>
      <c r="O84" s="2"/>
      <c r="Q84" s="20">
        <f t="shared" si="15"/>
        <v>28.36</v>
      </c>
      <c r="R84" s="37">
        <f t="shared" si="16"/>
        <v>1.1012314669004493E-3</v>
      </c>
      <c r="S84" s="38">
        <f t="shared" si="17"/>
        <v>30.671498816111313</v>
      </c>
      <c r="T84" s="38">
        <f t="shared" si="18"/>
        <v>28.551628242327951</v>
      </c>
      <c r="U84" s="38">
        <f t="shared" si="19"/>
        <v>28.060479008090351</v>
      </c>
      <c r="V84" s="38">
        <f t="shared" si="20"/>
        <v>27.309439147664243</v>
      </c>
      <c r="W84" s="38">
        <f t="shared" si="21"/>
        <v>26.281990189046123</v>
      </c>
      <c r="X84" s="38">
        <f t="shared" si="22"/>
        <v>25.766613862536712</v>
      </c>
      <c r="Y84" s="38">
        <f t="shared" si="23"/>
        <v>25.511128162215808</v>
      </c>
      <c r="Z84" s="38">
        <f t="shared" si="24"/>
        <v>25.511128162215808</v>
      </c>
    </row>
    <row r="85" spans="1:26">
      <c r="A85" s="20">
        <v>19</v>
      </c>
      <c r="B85" s="2">
        <v>24705</v>
      </c>
      <c r="E85" s="20">
        <f t="shared" si="14"/>
        <v>157.64352</v>
      </c>
      <c r="F85" s="2">
        <v>26446</v>
      </c>
      <c r="G85" s="2">
        <f>IF(ISERROR(VLOOKUP($F85,'Pay scales'!$B$3:$AC$61,G$1,1)),0,VLOOKUP($F85,'Pay scales'!$B$3:$AC$61,G$1,1))</f>
        <v>28371</v>
      </c>
      <c r="H85" s="2">
        <f>IF(ISERROR(VLOOKUP($F85,'Pay scales'!$B$3:$AC$61,H$1,1)),0,VLOOKUP($F85,'Pay scales'!$B$3:$AC$61,H$1,1))</f>
        <v>26446</v>
      </c>
      <c r="I85" s="2">
        <f>IF(ISERROR(VLOOKUP($F85,'Pay scales'!$B$3:$AC$61,I$1,1)),0,VLOOKUP($F85,'Pay scales'!$B$3:$AC$61,I$1,1))</f>
        <v>25991</v>
      </c>
      <c r="J85" s="2">
        <f>IF(ISERROR(VLOOKUP($F85,'Pay scales'!$B$3:$AC$61,J$1,1)),0,VLOOKUP($F85,'Pay scales'!$B$3:$AC$61,J$1,1))</f>
        <v>25295</v>
      </c>
      <c r="K85" s="2">
        <f>IF(ISERROR(VLOOKUP($F85,'Pay scales'!$B$3:$AC$61,K$1,1)),0,VLOOKUP($F85,'Pay scales'!$B$3:$AC$61,K$1,1))</f>
        <v>24657</v>
      </c>
      <c r="L85" s="2">
        <f>IF(ISERROR(VLOOKUP($F85,'Pay scales'!$B$3:$AC$61,L$1,1)),0,VLOOKUP($F85,'Pay scales'!$B$3:$AC$61,L$1,1))</f>
        <v>24174</v>
      </c>
      <c r="M85" s="2">
        <f>IF(ISERROR(VLOOKUP($F85,'Pay scales'!$B$3:$AC$61,M$1,1)),0,VLOOKUP($F85,'Pay scales'!$B$3:$AC$61,M$1,1))</f>
        <v>23935</v>
      </c>
      <c r="N85" s="2">
        <f>IF(ISERROR(VLOOKUP($F85,'Pay scales'!$B$3:$AC$61,N$1,1)),0,VLOOKUP($F85,'Pay scales'!$B$3:$AC$61,N$1,1))</f>
        <v>23935</v>
      </c>
      <c r="O85" s="2"/>
      <c r="Q85" s="20">
        <f t="shared" si="15"/>
        <v>157.64352</v>
      </c>
      <c r="R85" s="37">
        <f t="shared" si="16"/>
        <v>6.1213682925581924E-3</v>
      </c>
      <c r="S85" s="38">
        <f t="shared" si="17"/>
        <v>173.66933982816849</v>
      </c>
      <c r="T85" s="38">
        <f t="shared" si="18"/>
        <v>161.88570586499395</v>
      </c>
      <c r="U85" s="38">
        <f t="shared" si="19"/>
        <v>159.10048329187998</v>
      </c>
      <c r="V85" s="38">
        <f t="shared" si="20"/>
        <v>154.84001096025946</v>
      </c>
      <c r="W85" s="38">
        <f t="shared" si="21"/>
        <v>150.93457798960736</v>
      </c>
      <c r="X85" s="38">
        <f t="shared" si="22"/>
        <v>147.97795710430174</v>
      </c>
      <c r="Y85" s="38">
        <f t="shared" si="23"/>
        <v>146.51495008238032</v>
      </c>
      <c r="Z85" s="38">
        <f t="shared" si="24"/>
        <v>146.51495008238032</v>
      </c>
    </row>
    <row r="86" spans="1:26">
      <c r="A86" s="20">
        <v>142.01</v>
      </c>
      <c r="B86" s="2">
        <v>24920</v>
      </c>
      <c r="E86" s="20">
        <f t="shared" si="14"/>
        <v>12.69</v>
      </c>
      <c r="F86" s="2">
        <v>26511</v>
      </c>
      <c r="G86" s="2">
        <f>IF(ISERROR(VLOOKUP($F86,'Pay scales'!$B$3:$AC$61,G$1,1)),0,VLOOKUP($F86,'Pay scales'!$B$3:$AC$61,G$1,1))</f>
        <v>28371</v>
      </c>
      <c r="H86" s="2">
        <f>IF(ISERROR(VLOOKUP($F86,'Pay scales'!$B$3:$AC$61,H$1,1)),0,VLOOKUP($F86,'Pay scales'!$B$3:$AC$61,H$1,1))</f>
        <v>26446</v>
      </c>
      <c r="I86" s="2">
        <f>IF(ISERROR(VLOOKUP($F86,'Pay scales'!$B$3:$AC$61,I$1,1)),0,VLOOKUP($F86,'Pay scales'!$B$3:$AC$61,I$1,1))</f>
        <v>25991</v>
      </c>
      <c r="J86" s="2">
        <f>IF(ISERROR(VLOOKUP($F86,'Pay scales'!$B$3:$AC$61,J$1,1)),0,VLOOKUP($F86,'Pay scales'!$B$3:$AC$61,J$1,1))</f>
        <v>25295</v>
      </c>
      <c r="K86" s="2">
        <f>IF(ISERROR(VLOOKUP($F86,'Pay scales'!$B$3:$AC$61,K$1,1)),0,VLOOKUP($F86,'Pay scales'!$B$3:$AC$61,K$1,1))</f>
        <v>24657</v>
      </c>
      <c r="L86" s="2">
        <f>IF(ISERROR(VLOOKUP($F86,'Pay scales'!$B$3:$AC$61,L$1,1)),0,VLOOKUP($F86,'Pay scales'!$B$3:$AC$61,L$1,1))</f>
        <v>24174</v>
      </c>
      <c r="M86" s="2">
        <f>IF(ISERROR(VLOOKUP($F86,'Pay scales'!$B$3:$AC$61,M$1,1)),0,VLOOKUP($F86,'Pay scales'!$B$3:$AC$61,M$1,1))</f>
        <v>23935</v>
      </c>
      <c r="N86" s="2">
        <f>IF(ISERROR(VLOOKUP($F86,'Pay scales'!$B$3:$AC$61,N$1,1)),0,VLOOKUP($F86,'Pay scales'!$B$3:$AC$61,N$1,1))</f>
        <v>23935</v>
      </c>
      <c r="O86" s="2"/>
      <c r="Q86" s="20">
        <f t="shared" si="15"/>
        <v>12.69</v>
      </c>
      <c r="R86" s="37">
        <f t="shared" si="16"/>
        <v>4.9275836794663978E-4</v>
      </c>
      <c r="S86" s="38">
        <f t="shared" si="17"/>
        <v>13.980047657014117</v>
      </c>
      <c r="T86" s="38">
        <f t="shared" si="18"/>
        <v>13.031487798716835</v>
      </c>
      <c r="U86" s="38">
        <f t="shared" si="19"/>
        <v>12.807282741301114</v>
      </c>
      <c r="V86" s="38">
        <f t="shared" si="20"/>
        <v>12.464322917210254</v>
      </c>
      <c r="W86" s="38">
        <f t="shared" si="21"/>
        <v>12.149943078460296</v>
      </c>
      <c r="X86" s="38">
        <f t="shared" si="22"/>
        <v>11.91194078674207</v>
      </c>
      <c r="Y86" s="38">
        <f t="shared" si="23"/>
        <v>11.794171536802823</v>
      </c>
      <c r="Z86" s="38">
        <f t="shared" si="24"/>
        <v>11.794171536802823</v>
      </c>
    </row>
    <row r="87" spans="1:26">
      <c r="A87" s="20">
        <v>17</v>
      </c>
      <c r="B87" s="2">
        <v>24920</v>
      </c>
      <c r="E87" s="20">
        <f t="shared" si="14"/>
        <v>0</v>
      </c>
      <c r="F87" s="2">
        <v>26974.461731250001</v>
      </c>
      <c r="G87" s="2">
        <f>IF(ISERROR(VLOOKUP($F87,'Pay scales'!$B$3:$AC$61,G$1,1)),0,VLOOKUP($F87,'Pay scales'!$B$3:$AC$61,G$1,1))</f>
        <v>28371</v>
      </c>
      <c r="H87" s="2">
        <f>IF(ISERROR(VLOOKUP($F87,'Pay scales'!$B$3:$AC$61,H$1,1)),0,VLOOKUP($F87,'Pay scales'!$B$3:$AC$61,H$1,1))</f>
        <v>26446</v>
      </c>
      <c r="I87" s="2">
        <f>IF(ISERROR(VLOOKUP($F87,'Pay scales'!$B$3:$AC$61,I$1,1)),0,VLOOKUP($F87,'Pay scales'!$B$3:$AC$61,I$1,1))</f>
        <v>25991</v>
      </c>
      <c r="J87" s="2">
        <f>IF(ISERROR(VLOOKUP($F87,'Pay scales'!$B$3:$AC$61,J$1,1)),0,VLOOKUP($F87,'Pay scales'!$B$3:$AC$61,J$1,1))</f>
        <v>25295</v>
      </c>
      <c r="K87" s="2">
        <f>IF(ISERROR(VLOOKUP($F87,'Pay scales'!$B$3:$AC$61,K$1,1)),0,VLOOKUP($F87,'Pay scales'!$B$3:$AC$61,K$1,1))</f>
        <v>24657</v>
      </c>
      <c r="L87" s="2">
        <f>IF(ISERROR(VLOOKUP($F87,'Pay scales'!$B$3:$AC$61,L$1,1)),0,VLOOKUP($F87,'Pay scales'!$B$3:$AC$61,L$1,1))</f>
        <v>24174</v>
      </c>
      <c r="M87" s="2">
        <f>IF(ISERROR(VLOOKUP($F87,'Pay scales'!$B$3:$AC$61,M$1,1)),0,VLOOKUP($F87,'Pay scales'!$B$3:$AC$61,M$1,1))</f>
        <v>23935</v>
      </c>
      <c r="N87" s="2">
        <f>IF(ISERROR(VLOOKUP($F87,'Pay scales'!$B$3:$AC$61,N$1,1)),0,VLOOKUP($F87,'Pay scales'!$B$3:$AC$61,N$1,1))</f>
        <v>23935</v>
      </c>
      <c r="O87" s="2"/>
      <c r="Q87" s="20">
        <f t="shared" si="15"/>
        <v>0</v>
      </c>
      <c r="R87" s="37">
        <f t="shared" si="16"/>
        <v>0</v>
      </c>
      <c r="S87" s="38">
        <f t="shared" si="17"/>
        <v>0</v>
      </c>
      <c r="T87" s="38">
        <f t="shared" si="18"/>
        <v>0</v>
      </c>
      <c r="U87" s="38">
        <f t="shared" si="19"/>
        <v>0</v>
      </c>
      <c r="V87" s="38">
        <f t="shared" si="20"/>
        <v>0</v>
      </c>
      <c r="W87" s="38">
        <f t="shared" si="21"/>
        <v>0</v>
      </c>
      <c r="X87" s="38">
        <f t="shared" si="22"/>
        <v>0</v>
      </c>
      <c r="Y87" s="38">
        <f t="shared" si="23"/>
        <v>0</v>
      </c>
      <c r="Z87" s="38">
        <f t="shared" si="24"/>
        <v>0</v>
      </c>
    </row>
    <row r="88" spans="1:26">
      <c r="A88" s="20">
        <v>79</v>
      </c>
      <c r="B88" s="2">
        <v>24920</v>
      </c>
      <c r="E88" s="20">
        <f t="shared" si="14"/>
        <v>19.536100000000001</v>
      </c>
      <c r="F88" s="2">
        <v>26975</v>
      </c>
      <c r="G88" s="2">
        <f>IF(ISERROR(VLOOKUP($F88,'Pay scales'!$B$3:$AC$61,G$1,1)),0,VLOOKUP($F88,'Pay scales'!$B$3:$AC$61,G$1,1))</f>
        <v>28900</v>
      </c>
      <c r="H88" s="2">
        <f>IF(ISERROR(VLOOKUP($F88,'Pay scales'!$B$3:$AC$61,H$1,1)),0,VLOOKUP($F88,'Pay scales'!$B$3:$AC$61,H$1,1))</f>
        <v>26975</v>
      </c>
      <c r="I88" s="2">
        <f>IF(ISERROR(VLOOKUP($F88,'Pay scales'!$B$3:$AC$61,I$1,1)),0,VLOOKUP($F88,'Pay scales'!$B$3:$AC$61,I$1,1))</f>
        <v>26511</v>
      </c>
      <c r="J88" s="2">
        <f>IF(ISERROR(VLOOKUP($F88,'Pay scales'!$B$3:$AC$61,J$1,1)),0,VLOOKUP($F88,'Pay scales'!$B$3:$AC$61,J$1,1))</f>
        <v>25801</v>
      </c>
      <c r="K88" s="2">
        <f>IF(ISERROR(VLOOKUP($F88,'Pay scales'!$B$3:$AC$61,K$1,1)),0,VLOOKUP($F88,'Pay scales'!$B$3:$AC$61,K$1,1))</f>
        <v>24657</v>
      </c>
      <c r="L88" s="2">
        <f>IF(ISERROR(VLOOKUP($F88,'Pay scales'!$B$3:$AC$61,L$1,1)),0,VLOOKUP($F88,'Pay scales'!$B$3:$AC$61,L$1,1))</f>
        <v>24174</v>
      </c>
      <c r="M88" s="2">
        <f>IF(ISERROR(VLOOKUP($F88,'Pay scales'!$B$3:$AC$61,M$1,1)),0,VLOOKUP($F88,'Pay scales'!$B$3:$AC$61,M$1,1))</f>
        <v>23935</v>
      </c>
      <c r="N88" s="2">
        <f>IF(ISERROR(VLOOKUP($F88,'Pay scales'!$B$3:$AC$61,N$1,1)),0,VLOOKUP($F88,'Pay scales'!$B$3:$AC$61,N$1,1))</f>
        <v>23935</v>
      </c>
      <c r="O88" s="2"/>
      <c r="Q88" s="20">
        <f t="shared" si="15"/>
        <v>19.536100000000001</v>
      </c>
      <c r="R88" s="37">
        <f t="shared" si="16"/>
        <v>7.5859548873462171E-4</v>
      </c>
      <c r="S88" s="38">
        <f t="shared" si="17"/>
        <v>21.923409624430569</v>
      </c>
      <c r="T88" s="38">
        <f t="shared" si="18"/>
        <v>20.463113308616421</v>
      </c>
      <c r="U88" s="38">
        <f t="shared" si="19"/>
        <v>20.111125001843558</v>
      </c>
      <c r="V88" s="38">
        <f t="shared" si="20"/>
        <v>19.572522204841974</v>
      </c>
      <c r="W88" s="38">
        <f t="shared" si="21"/>
        <v>18.704688965729567</v>
      </c>
      <c r="X88" s="38">
        <f t="shared" si="22"/>
        <v>18.338287344670746</v>
      </c>
      <c r="Y88" s="38">
        <f t="shared" si="23"/>
        <v>18.156983022863169</v>
      </c>
      <c r="Z88" s="38">
        <f t="shared" si="24"/>
        <v>18.156983022863169</v>
      </c>
    </row>
    <row r="89" spans="1:26">
      <c r="A89" s="39">
        <v>128.23263</v>
      </c>
      <c r="B89" s="40">
        <v>24920</v>
      </c>
      <c r="E89" s="20">
        <f t="shared" si="14"/>
        <v>7</v>
      </c>
      <c r="F89" s="2">
        <v>27009</v>
      </c>
      <c r="G89" s="2">
        <f>IF(ISERROR(VLOOKUP($F89,'Pay scales'!$B$3:$AC$61,G$1,1)),0,VLOOKUP($F89,'Pay scales'!$B$3:$AC$61,G$1,1))</f>
        <v>28900</v>
      </c>
      <c r="H89" s="2">
        <f>IF(ISERROR(VLOOKUP($F89,'Pay scales'!$B$3:$AC$61,H$1,1)),0,VLOOKUP($F89,'Pay scales'!$B$3:$AC$61,H$1,1))</f>
        <v>26975</v>
      </c>
      <c r="I89" s="2">
        <f>IF(ISERROR(VLOOKUP($F89,'Pay scales'!$B$3:$AC$61,I$1,1)),0,VLOOKUP($F89,'Pay scales'!$B$3:$AC$61,I$1,1))</f>
        <v>26511</v>
      </c>
      <c r="J89" s="2">
        <f>IF(ISERROR(VLOOKUP($F89,'Pay scales'!$B$3:$AC$61,J$1,1)),0,VLOOKUP($F89,'Pay scales'!$B$3:$AC$61,J$1,1))</f>
        <v>25801</v>
      </c>
      <c r="K89" s="2">
        <f>IF(ISERROR(VLOOKUP($F89,'Pay scales'!$B$3:$AC$61,K$1,1)),0,VLOOKUP($F89,'Pay scales'!$B$3:$AC$61,K$1,1))</f>
        <v>24657</v>
      </c>
      <c r="L89" s="2">
        <f>IF(ISERROR(VLOOKUP($F89,'Pay scales'!$B$3:$AC$61,L$1,1)),0,VLOOKUP($F89,'Pay scales'!$B$3:$AC$61,L$1,1))</f>
        <v>24174</v>
      </c>
      <c r="M89" s="2">
        <f>IF(ISERROR(VLOOKUP($F89,'Pay scales'!$B$3:$AC$61,M$1,1)),0,VLOOKUP($F89,'Pay scales'!$B$3:$AC$61,M$1,1))</f>
        <v>23935</v>
      </c>
      <c r="N89" s="2">
        <f>IF(ISERROR(VLOOKUP($F89,'Pay scales'!$B$3:$AC$61,N$1,1)),0,VLOOKUP($F89,'Pay scales'!$B$3:$AC$61,N$1,1))</f>
        <v>23935</v>
      </c>
      <c r="O89" s="2"/>
      <c r="Q89" s="20">
        <f t="shared" si="15"/>
        <v>7</v>
      </c>
      <c r="R89" s="37">
        <f t="shared" si="16"/>
        <v>2.7181312652690926E-4</v>
      </c>
      <c r="S89" s="38">
        <f t="shared" si="17"/>
        <v>7.8553993566276779</v>
      </c>
      <c r="T89" s="38">
        <f t="shared" si="18"/>
        <v>7.3321590880633778</v>
      </c>
      <c r="U89" s="38">
        <f t="shared" si="19"/>
        <v>7.2060377973548917</v>
      </c>
      <c r="V89" s="38">
        <f t="shared" si="20"/>
        <v>7.0130504775207863</v>
      </c>
      <c r="W89" s="38">
        <f t="shared" si="21"/>
        <v>6.7020962607740016</v>
      </c>
      <c r="X89" s="38">
        <f t="shared" si="22"/>
        <v>6.5708105206615048</v>
      </c>
      <c r="Y89" s="38">
        <f t="shared" si="23"/>
        <v>6.5058471834215732</v>
      </c>
      <c r="Z89" s="38">
        <f t="shared" si="24"/>
        <v>6.5058471834215732</v>
      </c>
    </row>
    <row r="90" spans="1:26">
      <c r="A90" s="20">
        <v>9.57</v>
      </c>
      <c r="B90" s="2">
        <v>24982</v>
      </c>
      <c r="E90" s="20">
        <f t="shared" si="14"/>
        <v>168.96</v>
      </c>
      <c r="F90" s="2">
        <v>27041</v>
      </c>
      <c r="G90" s="2">
        <f>IF(ISERROR(VLOOKUP($F90,'Pay scales'!$B$3:$AC$61,G$1,1)),0,VLOOKUP($F90,'Pay scales'!$B$3:$AC$61,G$1,1))</f>
        <v>28900</v>
      </c>
      <c r="H90" s="2">
        <f>IF(ISERROR(VLOOKUP($F90,'Pay scales'!$B$3:$AC$61,H$1,1)),0,VLOOKUP($F90,'Pay scales'!$B$3:$AC$61,H$1,1))</f>
        <v>26975</v>
      </c>
      <c r="I90" s="2">
        <f>IF(ISERROR(VLOOKUP($F90,'Pay scales'!$B$3:$AC$61,I$1,1)),0,VLOOKUP($F90,'Pay scales'!$B$3:$AC$61,I$1,1))</f>
        <v>26511</v>
      </c>
      <c r="J90" s="2">
        <f>IF(ISERROR(VLOOKUP($F90,'Pay scales'!$B$3:$AC$61,J$1,1)),0,VLOOKUP($F90,'Pay scales'!$B$3:$AC$61,J$1,1))</f>
        <v>25801</v>
      </c>
      <c r="K90" s="2">
        <f>IF(ISERROR(VLOOKUP($F90,'Pay scales'!$B$3:$AC$61,K$1,1)),0,VLOOKUP($F90,'Pay scales'!$B$3:$AC$61,K$1,1))</f>
        <v>24657</v>
      </c>
      <c r="L90" s="2">
        <f>IF(ISERROR(VLOOKUP($F90,'Pay scales'!$B$3:$AC$61,L$1,1)),0,VLOOKUP($F90,'Pay scales'!$B$3:$AC$61,L$1,1))</f>
        <v>24174</v>
      </c>
      <c r="M90" s="2">
        <f>IF(ISERROR(VLOOKUP($F90,'Pay scales'!$B$3:$AC$61,M$1,1)),0,VLOOKUP($F90,'Pay scales'!$B$3:$AC$61,M$1,1))</f>
        <v>23935</v>
      </c>
      <c r="N90" s="2">
        <f>IF(ISERROR(VLOOKUP($F90,'Pay scales'!$B$3:$AC$61,N$1,1)),0,VLOOKUP($F90,'Pay scales'!$B$3:$AC$61,N$1,1))</f>
        <v>23935</v>
      </c>
      <c r="O90" s="2"/>
      <c r="Q90" s="20">
        <f t="shared" si="15"/>
        <v>168.96</v>
      </c>
      <c r="R90" s="37">
        <f t="shared" si="16"/>
        <v>6.5607922654266557E-3</v>
      </c>
      <c r="S90" s="38">
        <f t="shared" si="17"/>
        <v>189.60689647083035</v>
      </c>
      <c r="T90" s="38">
        <f t="shared" si="18"/>
        <v>176.97737135988405</v>
      </c>
      <c r="U90" s="38">
        <f t="shared" si="19"/>
        <v>173.93316374872606</v>
      </c>
      <c r="V90" s="38">
        <f t="shared" si="20"/>
        <v>169.27500124027316</v>
      </c>
      <c r="W90" s="38">
        <f t="shared" si="21"/>
        <v>161.76945488862506</v>
      </c>
      <c r="X90" s="38">
        <f t="shared" si="22"/>
        <v>158.60059222442396</v>
      </c>
      <c r="Y90" s="38">
        <f t="shared" si="23"/>
        <v>157.032562872987</v>
      </c>
      <c r="Z90" s="38">
        <f t="shared" si="24"/>
        <v>157.032562872987</v>
      </c>
    </row>
    <row r="91" spans="1:26">
      <c r="A91" s="20">
        <v>49</v>
      </c>
      <c r="B91" s="2">
        <v>25152</v>
      </c>
      <c r="E91" s="20">
        <f t="shared" si="14"/>
        <v>1</v>
      </c>
      <c r="F91" s="2">
        <v>27202</v>
      </c>
      <c r="G91" s="2">
        <f>IF(ISERROR(VLOOKUP($F91,'Pay scales'!$B$3:$AC$61,G$1,1)),0,VLOOKUP($F91,'Pay scales'!$B$3:$AC$61,G$1,1))</f>
        <v>28900</v>
      </c>
      <c r="H91" s="2">
        <f>IF(ISERROR(VLOOKUP($F91,'Pay scales'!$B$3:$AC$61,H$1,1)),0,VLOOKUP($F91,'Pay scales'!$B$3:$AC$61,H$1,1))</f>
        <v>26975</v>
      </c>
      <c r="I91" s="2">
        <f>IF(ISERROR(VLOOKUP($F91,'Pay scales'!$B$3:$AC$61,I$1,1)),0,VLOOKUP($F91,'Pay scales'!$B$3:$AC$61,I$1,1))</f>
        <v>26511</v>
      </c>
      <c r="J91" s="2">
        <f>IF(ISERROR(VLOOKUP($F91,'Pay scales'!$B$3:$AC$61,J$1,1)),0,VLOOKUP($F91,'Pay scales'!$B$3:$AC$61,J$1,1))</f>
        <v>25801</v>
      </c>
      <c r="K91" s="2">
        <f>IF(ISERROR(VLOOKUP($F91,'Pay scales'!$B$3:$AC$61,K$1,1)),0,VLOOKUP($F91,'Pay scales'!$B$3:$AC$61,K$1,1))</f>
        <v>24657</v>
      </c>
      <c r="L91" s="2">
        <f>IF(ISERROR(VLOOKUP($F91,'Pay scales'!$B$3:$AC$61,L$1,1)),0,VLOOKUP($F91,'Pay scales'!$B$3:$AC$61,L$1,1))</f>
        <v>24174</v>
      </c>
      <c r="M91" s="2">
        <f>IF(ISERROR(VLOOKUP($F91,'Pay scales'!$B$3:$AC$61,M$1,1)),0,VLOOKUP($F91,'Pay scales'!$B$3:$AC$61,M$1,1))</f>
        <v>23935</v>
      </c>
      <c r="N91" s="2">
        <f>IF(ISERROR(VLOOKUP($F91,'Pay scales'!$B$3:$AC$61,N$1,1)),0,VLOOKUP($F91,'Pay scales'!$B$3:$AC$61,N$1,1))</f>
        <v>23935</v>
      </c>
      <c r="O91" s="2"/>
      <c r="Q91" s="20">
        <f t="shared" si="15"/>
        <v>1</v>
      </c>
      <c r="R91" s="37">
        <f t="shared" si="16"/>
        <v>3.883044664670132E-5</v>
      </c>
      <c r="S91" s="38">
        <f t="shared" si="17"/>
        <v>1.1221999080896681</v>
      </c>
      <c r="T91" s="38">
        <f t="shared" si="18"/>
        <v>1.0474512982947681</v>
      </c>
      <c r="U91" s="38">
        <f t="shared" si="19"/>
        <v>1.0294339710506988</v>
      </c>
      <c r="V91" s="38">
        <f t="shared" si="20"/>
        <v>1.0018643539315408</v>
      </c>
      <c r="W91" s="38">
        <f t="shared" si="21"/>
        <v>0.95744232296771448</v>
      </c>
      <c r="X91" s="38">
        <f t="shared" si="22"/>
        <v>0.93868721723735771</v>
      </c>
      <c r="Y91" s="38">
        <f t="shared" si="23"/>
        <v>0.92940674048879612</v>
      </c>
      <c r="Z91" s="38">
        <f t="shared" si="24"/>
        <v>0.92940674048879612</v>
      </c>
    </row>
    <row r="92" spans="1:26">
      <c r="A92" s="20">
        <v>6.01</v>
      </c>
      <c r="B92" s="2">
        <v>25481</v>
      </c>
      <c r="E92" s="20">
        <f t="shared" si="14"/>
        <v>26</v>
      </c>
      <c r="F92" s="2">
        <v>27498</v>
      </c>
      <c r="G92" s="2">
        <f>IF(ISERROR(VLOOKUP($F92,'Pay scales'!$B$3:$AC$61,G$1,1)),0,VLOOKUP($F92,'Pay scales'!$B$3:$AC$61,G$1,1))</f>
        <v>28900</v>
      </c>
      <c r="H92" s="2">
        <f>IF(ISERROR(VLOOKUP($F92,'Pay scales'!$B$3:$AC$61,H$1,1)),0,VLOOKUP($F92,'Pay scales'!$B$3:$AC$61,H$1,1))</f>
        <v>26975</v>
      </c>
      <c r="I92" s="2">
        <f>IF(ISERROR(VLOOKUP($F92,'Pay scales'!$B$3:$AC$61,I$1,1)),0,VLOOKUP($F92,'Pay scales'!$B$3:$AC$61,I$1,1))</f>
        <v>26511</v>
      </c>
      <c r="J92" s="2">
        <f>IF(ISERROR(VLOOKUP($F92,'Pay scales'!$B$3:$AC$61,J$1,1)),0,VLOOKUP($F92,'Pay scales'!$B$3:$AC$61,J$1,1))</f>
        <v>25801</v>
      </c>
      <c r="K92" s="2">
        <f>IF(ISERROR(VLOOKUP($F92,'Pay scales'!$B$3:$AC$61,K$1,1)),0,VLOOKUP($F92,'Pay scales'!$B$3:$AC$61,K$1,1))</f>
        <v>24657</v>
      </c>
      <c r="L92" s="2">
        <f>IF(ISERROR(VLOOKUP($F92,'Pay scales'!$B$3:$AC$61,L$1,1)),0,VLOOKUP($F92,'Pay scales'!$B$3:$AC$61,L$1,1))</f>
        <v>24174</v>
      </c>
      <c r="M92" s="2">
        <f>IF(ISERROR(VLOOKUP($F92,'Pay scales'!$B$3:$AC$61,M$1,1)),0,VLOOKUP($F92,'Pay scales'!$B$3:$AC$61,M$1,1))</f>
        <v>23935</v>
      </c>
      <c r="N92" s="2">
        <f>IF(ISERROR(VLOOKUP($F92,'Pay scales'!$B$3:$AC$61,N$1,1)),0,VLOOKUP($F92,'Pay scales'!$B$3:$AC$61,N$1,1))</f>
        <v>23935</v>
      </c>
      <c r="O92" s="2"/>
      <c r="Q92" s="20">
        <f t="shared" si="15"/>
        <v>26</v>
      </c>
      <c r="R92" s="37">
        <f t="shared" si="16"/>
        <v>1.0095916128142343E-3</v>
      </c>
      <c r="S92" s="38">
        <f t="shared" si="17"/>
        <v>29.177197610331369</v>
      </c>
      <c r="T92" s="38">
        <f t="shared" si="18"/>
        <v>27.23373375566397</v>
      </c>
      <c r="U92" s="38">
        <f t="shared" si="19"/>
        <v>26.765283247318166</v>
      </c>
      <c r="V92" s="38">
        <f t="shared" si="20"/>
        <v>26.048473202220059</v>
      </c>
      <c r="W92" s="38">
        <f t="shared" si="21"/>
        <v>24.893500397160572</v>
      </c>
      <c r="X92" s="38">
        <f t="shared" si="22"/>
        <v>24.405867648171299</v>
      </c>
      <c r="Y92" s="38">
        <f t="shared" si="23"/>
        <v>24.164575252708698</v>
      </c>
      <c r="Z92" s="38">
        <f t="shared" si="24"/>
        <v>24.164575252708698</v>
      </c>
    </row>
    <row r="93" spans="1:26">
      <c r="A93" s="20">
        <v>32</v>
      </c>
      <c r="B93" s="2">
        <v>25602</v>
      </c>
      <c r="E93" s="20">
        <f t="shared" si="14"/>
        <v>29.09</v>
      </c>
      <c r="F93" s="2">
        <v>27513.930056250003</v>
      </c>
      <c r="G93" s="2">
        <f>IF(ISERROR(VLOOKUP($F93,'Pay scales'!$B$3:$AC$61,G$1,1)),0,VLOOKUP($F93,'Pay scales'!$B$3:$AC$61,G$1,1))</f>
        <v>28900</v>
      </c>
      <c r="H93" s="2">
        <f>IF(ISERROR(VLOOKUP($F93,'Pay scales'!$B$3:$AC$61,H$1,1)),0,VLOOKUP($F93,'Pay scales'!$B$3:$AC$61,H$1,1))</f>
        <v>26975</v>
      </c>
      <c r="I93" s="2">
        <f>IF(ISERROR(VLOOKUP($F93,'Pay scales'!$B$3:$AC$61,I$1,1)),0,VLOOKUP($F93,'Pay scales'!$B$3:$AC$61,I$1,1))</f>
        <v>26511</v>
      </c>
      <c r="J93" s="2">
        <f>IF(ISERROR(VLOOKUP($F93,'Pay scales'!$B$3:$AC$61,J$1,1)),0,VLOOKUP($F93,'Pay scales'!$B$3:$AC$61,J$1,1))</f>
        <v>25801</v>
      </c>
      <c r="K93" s="2">
        <f>IF(ISERROR(VLOOKUP($F93,'Pay scales'!$B$3:$AC$61,K$1,1)),0,VLOOKUP($F93,'Pay scales'!$B$3:$AC$61,K$1,1))</f>
        <v>24657</v>
      </c>
      <c r="L93" s="2">
        <f>IF(ISERROR(VLOOKUP($F93,'Pay scales'!$B$3:$AC$61,L$1,1)),0,VLOOKUP($F93,'Pay scales'!$B$3:$AC$61,L$1,1))</f>
        <v>24174</v>
      </c>
      <c r="M93" s="2">
        <f>IF(ISERROR(VLOOKUP($F93,'Pay scales'!$B$3:$AC$61,M$1,1)),0,VLOOKUP($F93,'Pay scales'!$B$3:$AC$61,M$1,1))</f>
        <v>23935</v>
      </c>
      <c r="N93" s="2">
        <f>IF(ISERROR(VLOOKUP($F93,'Pay scales'!$B$3:$AC$61,N$1,1)),0,VLOOKUP($F93,'Pay scales'!$B$3:$AC$61,N$1,1))</f>
        <v>23935</v>
      </c>
      <c r="O93" s="2"/>
      <c r="Q93" s="20">
        <f t="shared" si="15"/>
        <v>29.09</v>
      </c>
      <c r="R93" s="37">
        <f t="shared" si="16"/>
        <v>1.1295776929525414E-3</v>
      </c>
      <c r="S93" s="38">
        <f t="shared" si="17"/>
        <v>32.644795326328449</v>
      </c>
      <c r="T93" s="38">
        <f t="shared" si="18"/>
        <v>30.470358267394804</v>
      </c>
      <c r="U93" s="38">
        <f t="shared" si="19"/>
        <v>29.946234217864824</v>
      </c>
      <c r="V93" s="38">
        <f t="shared" si="20"/>
        <v>29.14423405586852</v>
      </c>
      <c r="W93" s="38">
        <f t="shared" si="21"/>
        <v>27.851997175130812</v>
      </c>
      <c r="X93" s="38">
        <f t="shared" si="22"/>
        <v>27.306411149434734</v>
      </c>
      <c r="Y93" s="38">
        <f t="shared" si="23"/>
        <v>27.036442080819079</v>
      </c>
      <c r="Z93" s="38">
        <f t="shared" si="24"/>
        <v>27.036442080819079</v>
      </c>
    </row>
    <row r="94" spans="1:26">
      <c r="A94" s="20">
        <v>0.86</v>
      </c>
      <c r="B94" s="2">
        <v>25927</v>
      </c>
      <c r="E94" s="20">
        <f t="shared" si="14"/>
        <v>390.84824810810801</v>
      </c>
      <c r="F94" s="2">
        <v>27514</v>
      </c>
      <c r="G94" s="2">
        <f>IF(ISERROR(VLOOKUP($F94,'Pay scales'!$B$3:$AC$61,G$1,1)),0,VLOOKUP($F94,'Pay scales'!$B$3:$AC$61,G$1,1))</f>
        <v>29439</v>
      </c>
      <c r="H94" s="2">
        <f>IF(ISERROR(VLOOKUP($F94,'Pay scales'!$B$3:$AC$61,H$1,1)),0,VLOOKUP($F94,'Pay scales'!$B$3:$AC$61,H$1,1))</f>
        <v>27514</v>
      </c>
      <c r="I94" s="2">
        <f>IF(ISERROR(VLOOKUP($F94,'Pay scales'!$B$3:$AC$61,I$1,1)),0,VLOOKUP($F94,'Pay scales'!$B$3:$AC$61,I$1,1))</f>
        <v>27041</v>
      </c>
      <c r="J94" s="2">
        <f>IF(ISERROR(VLOOKUP($F94,'Pay scales'!$B$3:$AC$61,J$1,1)),0,VLOOKUP($F94,'Pay scales'!$B$3:$AC$61,J$1,1))</f>
        <v>26317</v>
      </c>
      <c r="K94" s="2">
        <f>IF(ISERROR(VLOOKUP($F94,'Pay scales'!$B$3:$AC$61,K$1,1)),0,VLOOKUP($F94,'Pay scales'!$B$3:$AC$61,K$1,1))</f>
        <v>25463</v>
      </c>
      <c r="L94" s="2">
        <f>IF(ISERROR(VLOOKUP($F94,'Pay scales'!$B$3:$AC$61,L$1,1)),0,VLOOKUP($F94,'Pay scales'!$B$3:$AC$61,L$1,1))</f>
        <v>24964</v>
      </c>
      <c r="M94" s="2">
        <f>IF(ISERROR(VLOOKUP($F94,'Pay scales'!$B$3:$AC$61,M$1,1)),0,VLOOKUP($F94,'Pay scales'!$B$3:$AC$61,M$1,1))</f>
        <v>24717</v>
      </c>
      <c r="N94" s="2">
        <f>IF(ISERROR(VLOOKUP($F94,'Pay scales'!$B$3:$AC$61,N$1,1)),0,VLOOKUP($F94,'Pay scales'!$B$3:$AC$61,N$1,1))</f>
        <v>24717</v>
      </c>
      <c r="O94" s="2"/>
      <c r="Q94" s="20">
        <f t="shared" si="15"/>
        <v>390.84824810810801</v>
      </c>
      <c r="R94" s="37">
        <f t="shared" si="16"/>
        <v>1.5176812045118568E-2</v>
      </c>
      <c r="S94" s="38">
        <f t="shared" si="17"/>
        <v>446.79016979624555</v>
      </c>
      <c r="T94" s="38">
        <f t="shared" si="18"/>
        <v>417.57480660939228</v>
      </c>
      <c r="U94" s="38">
        <f t="shared" si="19"/>
        <v>410.39617451205118</v>
      </c>
      <c r="V94" s="38">
        <f t="shared" si="20"/>
        <v>399.40816259138535</v>
      </c>
      <c r="W94" s="38">
        <f t="shared" si="21"/>
        <v>386.44716510485409</v>
      </c>
      <c r="X94" s="38">
        <f t="shared" si="22"/>
        <v>378.87393589433992</v>
      </c>
      <c r="Y94" s="38">
        <f t="shared" si="23"/>
        <v>375.12526331919565</v>
      </c>
      <c r="Z94" s="38">
        <f t="shared" si="24"/>
        <v>375.12526331919565</v>
      </c>
    </row>
    <row r="95" spans="1:26">
      <c r="A95" s="20">
        <v>41</v>
      </c>
      <c r="B95" s="2">
        <v>25927</v>
      </c>
      <c r="E95" s="20">
        <f t="shared" si="14"/>
        <v>16.25</v>
      </c>
      <c r="F95" s="2">
        <v>27741</v>
      </c>
      <c r="G95" s="2">
        <f>IF(ISERROR(VLOOKUP($F95,'Pay scales'!$B$3:$AC$61,G$1,1)),0,VLOOKUP($F95,'Pay scales'!$B$3:$AC$61,G$1,1))</f>
        <v>29439</v>
      </c>
      <c r="H95" s="2">
        <f>IF(ISERROR(VLOOKUP($F95,'Pay scales'!$B$3:$AC$61,H$1,1)),0,VLOOKUP($F95,'Pay scales'!$B$3:$AC$61,H$1,1))</f>
        <v>27514</v>
      </c>
      <c r="I95" s="2">
        <f>IF(ISERROR(VLOOKUP($F95,'Pay scales'!$B$3:$AC$61,I$1,1)),0,VLOOKUP($F95,'Pay scales'!$B$3:$AC$61,I$1,1))</f>
        <v>27041</v>
      </c>
      <c r="J95" s="2">
        <f>IF(ISERROR(VLOOKUP($F95,'Pay scales'!$B$3:$AC$61,J$1,1)),0,VLOOKUP($F95,'Pay scales'!$B$3:$AC$61,J$1,1))</f>
        <v>26317</v>
      </c>
      <c r="K95" s="2">
        <f>IF(ISERROR(VLOOKUP($F95,'Pay scales'!$B$3:$AC$61,K$1,1)),0,VLOOKUP($F95,'Pay scales'!$B$3:$AC$61,K$1,1))</f>
        <v>25463</v>
      </c>
      <c r="L95" s="2">
        <f>IF(ISERROR(VLOOKUP($F95,'Pay scales'!$B$3:$AC$61,L$1,1)),0,VLOOKUP($F95,'Pay scales'!$B$3:$AC$61,L$1,1))</f>
        <v>24964</v>
      </c>
      <c r="M95" s="2">
        <f>IF(ISERROR(VLOOKUP($F95,'Pay scales'!$B$3:$AC$61,M$1,1)),0,VLOOKUP($F95,'Pay scales'!$B$3:$AC$61,M$1,1))</f>
        <v>24717</v>
      </c>
      <c r="N95" s="2">
        <f>IF(ISERROR(VLOOKUP($F95,'Pay scales'!$B$3:$AC$61,N$1,1)),0,VLOOKUP($F95,'Pay scales'!$B$3:$AC$61,N$1,1))</f>
        <v>24717</v>
      </c>
      <c r="O95" s="2"/>
      <c r="Q95" s="20">
        <f t="shared" si="15"/>
        <v>16.25</v>
      </c>
      <c r="R95" s="37">
        <f t="shared" si="16"/>
        <v>6.3099475800889649E-4</v>
      </c>
      <c r="S95" s="38">
        <f t="shared" si="17"/>
        <v>18.575854681023905</v>
      </c>
      <c r="T95" s="38">
        <f t="shared" si="18"/>
        <v>17.361189771856779</v>
      </c>
      <c r="U95" s="38">
        <f t="shared" si="19"/>
        <v>17.062729251318569</v>
      </c>
      <c r="V95" s="38">
        <f t="shared" si="20"/>
        <v>16.605889046520129</v>
      </c>
      <c r="W95" s="38">
        <f t="shared" si="21"/>
        <v>16.06701952318053</v>
      </c>
      <c r="X95" s="38">
        <f t="shared" si="22"/>
        <v>15.752153138934093</v>
      </c>
      <c r="Y95" s="38">
        <f t="shared" si="23"/>
        <v>15.596297433705894</v>
      </c>
      <c r="Z95" s="38">
        <f t="shared" si="24"/>
        <v>15.596297433705894</v>
      </c>
    </row>
    <row r="96" spans="1:26">
      <c r="A96" s="20">
        <v>12</v>
      </c>
      <c r="B96" s="2">
        <v>25927</v>
      </c>
      <c r="E96" s="20">
        <f t="shared" si="14"/>
        <v>15</v>
      </c>
      <c r="F96" s="2">
        <v>27993</v>
      </c>
      <c r="G96" s="2">
        <f>IF(ISERROR(VLOOKUP($F96,'Pay scales'!$B$3:$AC$61,G$1,1)),0,VLOOKUP($F96,'Pay scales'!$B$3:$AC$61,G$1,1))</f>
        <v>29439</v>
      </c>
      <c r="H96" s="2">
        <f>IF(ISERROR(VLOOKUP($F96,'Pay scales'!$B$3:$AC$61,H$1,1)),0,VLOOKUP($F96,'Pay scales'!$B$3:$AC$61,H$1,1))</f>
        <v>27514</v>
      </c>
      <c r="I96" s="2">
        <f>IF(ISERROR(VLOOKUP($F96,'Pay scales'!$B$3:$AC$61,I$1,1)),0,VLOOKUP($F96,'Pay scales'!$B$3:$AC$61,I$1,1))</f>
        <v>27041</v>
      </c>
      <c r="J96" s="2">
        <f>IF(ISERROR(VLOOKUP($F96,'Pay scales'!$B$3:$AC$61,J$1,1)),0,VLOOKUP($F96,'Pay scales'!$B$3:$AC$61,J$1,1))</f>
        <v>26317</v>
      </c>
      <c r="K96" s="2">
        <f>IF(ISERROR(VLOOKUP($F96,'Pay scales'!$B$3:$AC$61,K$1,1)),0,VLOOKUP($F96,'Pay scales'!$B$3:$AC$61,K$1,1))</f>
        <v>25463</v>
      </c>
      <c r="L96" s="2">
        <f>IF(ISERROR(VLOOKUP($F96,'Pay scales'!$B$3:$AC$61,L$1,1)),0,VLOOKUP($F96,'Pay scales'!$B$3:$AC$61,L$1,1))</f>
        <v>24964</v>
      </c>
      <c r="M96" s="2">
        <f>IF(ISERROR(VLOOKUP($F96,'Pay scales'!$B$3:$AC$61,M$1,1)),0,VLOOKUP($F96,'Pay scales'!$B$3:$AC$61,M$1,1))</f>
        <v>24717</v>
      </c>
      <c r="N96" s="2">
        <f>IF(ISERROR(VLOOKUP($F96,'Pay scales'!$B$3:$AC$61,N$1,1)),0,VLOOKUP($F96,'Pay scales'!$B$3:$AC$61,N$1,1))</f>
        <v>24717</v>
      </c>
      <c r="O96" s="2"/>
      <c r="Q96" s="20">
        <f t="shared" si="15"/>
        <v>15</v>
      </c>
      <c r="R96" s="37">
        <f t="shared" si="16"/>
        <v>5.8245669970051982E-4</v>
      </c>
      <c r="S96" s="38">
        <f t="shared" si="17"/>
        <v>17.146942782483602</v>
      </c>
      <c r="T96" s="38">
        <f t="shared" si="18"/>
        <v>16.025713635560102</v>
      </c>
      <c r="U96" s="38">
        <f t="shared" si="19"/>
        <v>15.750211616601757</v>
      </c>
      <c r="V96" s="38">
        <f t="shared" si="20"/>
        <v>15.328512966018581</v>
      </c>
      <c r="W96" s="38">
        <f t="shared" si="21"/>
        <v>14.831094944474335</v>
      </c>
      <c r="X96" s="38">
        <f t="shared" si="22"/>
        <v>14.540449051323776</v>
      </c>
      <c r="Y96" s="38">
        <f t="shared" si="23"/>
        <v>14.396582246497749</v>
      </c>
      <c r="Z96" s="38">
        <f t="shared" si="24"/>
        <v>14.396582246497749</v>
      </c>
    </row>
    <row r="97" spans="1:26">
      <c r="A97" s="39">
        <v>1192.4906599999999</v>
      </c>
      <c r="B97" s="40">
        <v>25927</v>
      </c>
      <c r="E97" s="20">
        <f t="shared" si="14"/>
        <v>150.82289</v>
      </c>
      <c r="F97" s="2">
        <v>28226</v>
      </c>
      <c r="G97" s="2">
        <f>IF(ISERROR(VLOOKUP($F97,'Pay scales'!$B$3:$AC$61,G$1,1)),0,VLOOKUP($F97,'Pay scales'!$B$3:$AC$61,G$1,1))</f>
        <v>30151</v>
      </c>
      <c r="H97" s="2">
        <f>IF(ISERROR(VLOOKUP($F97,'Pay scales'!$B$3:$AC$61,H$1,1)),0,VLOOKUP($F97,'Pay scales'!$B$3:$AC$61,H$1,1))</f>
        <v>28226</v>
      </c>
      <c r="I97" s="2">
        <f>IF(ISERROR(VLOOKUP($F97,'Pay scales'!$B$3:$AC$61,I$1,1)),0,VLOOKUP($F97,'Pay scales'!$B$3:$AC$61,I$1,1))</f>
        <v>27741</v>
      </c>
      <c r="J97" s="2">
        <f>IF(ISERROR(VLOOKUP($F97,'Pay scales'!$B$3:$AC$61,J$1,1)),0,VLOOKUP($F97,'Pay scales'!$B$3:$AC$61,J$1,1))</f>
        <v>26999</v>
      </c>
      <c r="K97" s="2">
        <f>IF(ISERROR(VLOOKUP($F97,'Pay scales'!$B$3:$AC$61,K$1,1)),0,VLOOKUP($F97,'Pay scales'!$B$3:$AC$61,K$1,1))</f>
        <v>26470</v>
      </c>
      <c r="L97" s="2">
        <f>IF(ISERROR(VLOOKUP($F97,'Pay scales'!$B$3:$AC$61,L$1,1)),0,VLOOKUP($F97,'Pay scales'!$B$3:$AC$61,L$1,1))</f>
        <v>25951</v>
      </c>
      <c r="M97" s="2">
        <f>IF(ISERROR(VLOOKUP($F97,'Pay scales'!$B$3:$AC$61,M$1,1)),0,VLOOKUP($F97,'Pay scales'!$B$3:$AC$61,M$1,1))</f>
        <v>25694</v>
      </c>
      <c r="N97" s="2">
        <f>IF(ISERROR(VLOOKUP($F97,'Pay scales'!$B$3:$AC$61,N$1,1)),0,VLOOKUP($F97,'Pay scales'!$B$3:$AC$61,N$1,1))</f>
        <v>25694</v>
      </c>
      <c r="O97" s="2"/>
      <c r="Q97" s="20">
        <f t="shared" si="15"/>
        <v>150.82289</v>
      </c>
      <c r="R97" s="37">
        <f t="shared" si="16"/>
        <v>5.8565201832463023E-3</v>
      </c>
      <c r="S97" s="38">
        <f t="shared" si="17"/>
        <v>176.57994004505926</v>
      </c>
      <c r="T97" s="38">
        <f t="shared" si="18"/>
        <v>165.30613869231013</v>
      </c>
      <c r="U97" s="38">
        <f t="shared" si="19"/>
        <v>162.46572640343567</v>
      </c>
      <c r="V97" s="38">
        <f t="shared" si="20"/>
        <v>158.12018842746693</v>
      </c>
      <c r="W97" s="38">
        <f t="shared" si="21"/>
        <v>155.02208925052963</v>
      </c>
      <c r="X97" s="38">
        <f t="shared" si="22"/>
        <v>151.9825552754248</v>
      </c>
      <c r="Y97" s="38">
        <f t="shared" si="23"/>
        <v>150.47742958833049</v>
      </c>
      <c r="Z97" s="38">
        <f t="shared" si="24"/>
        <v>150.47742958833049</v>
      </c>
    </row>
    <row r="98" spans="1:26">
      <c r="A98" s="20">
        <v>1.69</v>
      </c>
      <c r="B98" s="2">
        <v>25991</v>
      </c>
      <c r="E98" s="20">
        <f t="shared" si="14"/>
        <v>352.25</v>
      </c>
      <c r="F98" s="2">
        <v>28226.948268749999</v>
      </c>
      <c r="G98" s="2">
        <f>IF(ISERROR(VLOOKUP($F98,'Pay scales'!$B$3:$AC$61,G$1,1)),0,VLOOKUP($F98,'Pay scales'!$B$3:$AC$61,G$1,1))</f>
        <v>30151</v>
      </c>
      <c r="H98" s="2">
        <f>IF(ISERROR(VLOOKUP($F98,'Pay scales'!$B$3:$AC$61,H$1,1)),0,VLOOKUP($F98,'Pay scales'!$B$3:$AC$61,H$1,1))</f>
        <v>28226</v>
      </c>
      <c r="I98" s="2">
        <f>IF(ISERROR(VLOOKUP($F98,'Pay scales'!$B$3:$AC$61,I$1,1)),0,VLOOKUP($F98,'Pay scales'!$B$3:$AC$61,I$1,1))</f>
        <v>27741</v>
      </c>
      <c r="J98" s="2">
        <f>IF(ISERROR(VLOOKUP($F98,'Pay scales'!$B$3:$AC$61,J$1,1)),0,VLOOKUP($F98,'Pay scales'!$B$3:$AC$61,J$1,1))</f>
        <v>26999</v>
      </c>
      <c r="K98" s="2">
        <f>IF(ISERROR(VLOOKUP($F98,'Pay scales'!$B$3:$AC$61,K$1,1)),0,VLOOKUP($F98,'Pay scales'!$B$3:$AC$61,K$1,1))</f>
        <v>26470</v>
      </c>
      <c r="L98" s="2">
        <f>IF(ISERROR(VLOOKUP($F98,'Pay scales'!$B$3:$AC$61,L$1,1)),0,VLOOKUP($F98,'Pay scales'!$B$3:$AC$61,L$1,1))</f>
        <v>25951</v>
      </c>
      <c r="M98" s="2">
        <f>IF(ISERROR(VLOOKUP($F98,'Pay scales'!$B$3:$AC$61,M$1,1)),0,VLOOKUP($F98,'Pay scales'!$B$3:$AC$61,M$1,1))</f>
        <v>25694</v>
      </c>
      <c r="N98" s="2">
        <f>IF(ISERROR(VLOOKUP($F98,'Pay scales'!$B$3:$AC$61,N$1,1)),0,VLOOKUP($F98,'Pay scales'!$B$3:$AC$61,N$1,1))</f>
        <v>25694</v>
      </c>
      <c r="O98" s="2"/>
      <c r="Q98" s="20">
        <f t="shared" si="15"/>
        <v>352.25</v>
      </c>
      <c r="R98" s="37">
        <f t="shared" si="16"/>
        <v>1.3678024831300541E-2</v>
      </c>
      <c r="S98" s="38">
        <f t="shared" si="17"/>
        <v>412.4061266885426</v>
      </c>
      <c r="T98" s="38">
        <f t="shared" si="18"/>
        <v>386.07592888828907</v>
      </c>
      <c r="U98" s="38">
        <f t="shared" si="19"/>
        <v>379.44208684510829</v>
      </c>
      <c r="V98" s="38">
        <f t="shared" si="20"/>
        <v>369.29299242028333</v>
      </c>
      <c r="W98" s="38">
        <f t="shared" si="21"/>
        <v>362.05731728452531</v>
      </c>
      <c r="X98" s="38">
        <f t="shared" si="22"/>
        <v>354.95842239708031</v>
      </c>
      <c r="Y98" s="38">
        <f t="shared" si="23"/>
        <v>351.44317001543612</v>
      </c>
      <c r="Z98" s="38">
        <f t="shared" si="24"/>
        <v>351.44317001543612</v>
      </c>
    </row>
    <row r="99" spans="1:26">
      <c r="A99" s="20">
        <v>265</v>
      </c>
      <c r="B99" s="2">
        <v>26064</v>
      </c>
      <c r="E99" s="20">
        <f t="shared" si="14"/>
        <v>126</v>
      </c>
      <c r="F99" s="2">
        <v>28497</v>
      </c>
      <c r="G99" s="2">
        <f>IF(ISERROR(VLOOKUP($F99,'Pay scales'!$B$3:$AC$61,G$1,1)),0,VLOOKUP($F99,'Pay scales'!$B$3:$AC$61,G$1,1))</f>
        <v>30151</v>
      </c>
      <c r="H99" s="2">
        <f>IF(ISERROR(VLOOKUP($F99,'Pay scales'!$B$3:$AC$61,H$1,1)),0,VLOOKUP($F99,'Pay scales'!$B$3:$AC$61,H$1,1))</f>
        <v>28226</v>
      </c>
      <c r="I99" s="2">
        <f>IF(ISERROR(VLOOKUP($F99,'Pay scales'!$B$3:$AC$61,I$1,1)),0,VLOOKUP($F99,'Pay scales'!$B$3:$AC$61,I$1,1))</f>
        <v>27741</v>
      </c>
      <c r="J99" s="2">
        <f>IF(ISERROR(VLOOKUP($F99,'Pay scales'!$B$3:$AC$61,J$1,1)),0,VLOOKUP($F99,'Pay scales'!$B$3:$AC$61,J$1,1))</f>
        <v>26999</v>
      </c>
      <c r="K99" s="2">
        <f>IF(ISERROR(VLOOKUP($F99,'Pay scales'!$B$3:$AC$61,K$1,1)),0,VLOOKUP($F99,'Pay scales'!$B$3:$AC$61,K$1,1))</f>
        <v>26470</v>
      </c>
      <c r="L99" s="2">
        <f>IF(ISERROR(VLOOKUP($F99,'Pay scales'!$B$3:$AC$61,L$1,1)),0,VLOOKUP($F99,'Pay scales'!$B$3:$AC$61,L$1,1))</f>
        <v>25951</v>
      </c>
      <c r="M99" s="2">
        <f>IF(ISERROR(VLOOKUP($F99,'Pay scales'!$B$3:$AC$61,M$1,1)),0,VLOOKUP($F99,'Pay scales'!$B$3:$AC$61,M$1,1))</f>
        <v>25694</v>
      </c>
      <c r="N99" s="2">
        <f>IF(ISERROR(VLOOKUP($F99,'Pay scales'!$B$3:$AC$61,N$1,1)),0,VLOOKUP($F99,'Pay scales'!$B$3:$AC$61,N$1,1))</f>
        <v>25694</v>
      </c>
      <c r="O99" s="2"/>
      <c r="Q99" s="20">
        <f t="shared" si="15"/>
        <v>126</v>
      </c>
      <c r="R99" s="37">
        <f t="shared" si="16"/>
        <v>4.8926362774843668E-3</v>
      </c>
      <c r="S99" s="38">
        <f t="shared" si="17"/>
        <v>147.51787640243114</v>
      </c>
      <c r="T99" s="38">
        <f t="shared" si="18"/>
        <v>138.09955156827374</v>
      </c>
      <c r="U99" s="38">
        <f t="shared" si="19"/>
        <v>135.72662297369382</v>
      </c>
      <c r="V99" s="38">
        <f t="shared" si="20"/>
        <v>132.09628685580043</v>
      </c>
      <c r="W99" s="38">
        <f t="shared" si="21"/>
        <v>129.50808226501118</v>
      </c>
      <c r="X99" s="38">
        <f t="shared" si="22"/>
        <v>126.9688040369968</v>
      </c>
      <c r="Y99" s="38">
        <f t="shared" si="23"/>
        <v>125.71139651368333</v>
      </c>
      <c r="Z99" s="38">
        <f t="shared" si="24"/>
        <v>125.71139651368333</v>
      </c>
    </row>
    <row r="100" spans="1:26">
      <c r="A100" s="20">
        <v>1</v>
      </c>
      <c r="B100" s="2">
        <v>26437</v>
      </c>
      <c r="E100" s="20">
        <f t="shared" si="14"/>
        <v>10.199999999999999</v>
      </c>
      <c r="F100" s="2">
        <v>28672</v>
      </c>
      <c r="G100" s="2">
        <f>IF(ISERROR(VLOOKUP($F100,'Pay scales'!$B$3:$AC$61,G$1,1)),0,VLOOKUP($F100,'Pay scales'!$B$3:$AC$61,G$1,1))</f>
        <v>30151</v>
      </c>
      <c r="H100" s="2">
        <f>IF(ISERROR(VLOOKUP($F100,'Pay scales'!$B$3:$AC$61,H$1,1)),0,VLOOKUP($F100,'Pay scales'!$B$3:$AC$61,H$1,1))</f>
        <v>28226</v>
      </c>
      <c r="I100" s="2">
        <f>IF(ISERROR(VLOOKUP($F100,'Pay scales'!$B$3:$AC$61,I$1,1)),0,VLOOKUP($F100,'Pay scales'!$B$3:$AC$61,I$1,1))</f>
        <v>27741</v>
      </c>
      <c r="J100" s="2">
        <f>IF(ISERROR(VLOOKUP($F100,'Pay scales'!$B$3:$AC$61,J$1,1)),0,VLOOKUP($F100,'Pay scales'!$B$3:$AC$61,J$1,1))</f>
        <v>26999</v>
      </c>
      <c r="K100" s="2">
        <f>IF(ISERROR(VLOOKUP($F100,'Pay scales'!$B$3:$AC$61,K$1,1)),0,VLOOKUP($F100,'Pay scales'!$B$3:$AC$61,K$1,1))</f>
        <v>26470</v>
      </c>
      <c r="L100" s="2">
        <f>IF(ISERROR(VLOOKUP($F100,'Pay scales'!$B$3:$AC$61,L$1,1)),0,VLOOKUP($F100,'Pay scales'!$B$3:$AC$61,L$1,1))</f>
        <v>25951</v>
      </c>
      <c r="M100" s="2">
        <f>IF(ISERROR(VLOOKUP($F100,'Pay scales'!$B$3:$AC$61,M$1,1)),0,VLOOKUP($F100,'Pay scales'!$B$3:$AC$61,M$1,1))</f>
        <v>25694</v>
      </c>
      <c r="N100" s="2">
        <f>IF(ISERROR(VLOOKUP($F100,'Pay scales'!$B$3:$AC$61,N$1,1)),0,VLOOKUP($F100,'Pay scales'!$B$3:$AC$61,N$1,1))</f>
        <v>25694</v>
      </c>
      <c r="O100" s="2"/>
      <c r="Q100" s="20">
        <f t="shared" si="15"/>
        <v>10.199999999999999</v>
      </c>
      <c r="R100" s="37">
        <f t="shared" si="16"/>
        <v>3.9607055579635343E-4</v>
      </c>
      <c r="S100" s="38">
        <f t="shared" si="17"/>
        <v>11.941923327815852</v>
      </c>
      <c r="T100" s="38">
        <f t="shared" si="18"/>
        <v>11.179487507907872</v>
      </c>
      <c r="U100" s="38">
        <f t="shared" si="19"/>
        <v>10.98739328834664</v>
      </c>
      <c r="V100" s="38">
        <f t="shared" si="20"/>
        <v>10.693508935945747</v>
      </c>
      <c r="W100" s="38">
        <f t="shared" si="21"/>
        <v>10.483987611929475</v>
      </c>
      <c r="X100" s="38">
        <f t="shared" si="22"/>
        <v>10.278426993471168</v>
      </c>
      <c r="Y100" s="38">
        <f t="shared" si="23"/>
        <v>10.176636860631506</v>
      </c>
      <c r="Z100" s="38">
        <f t="shared" si="24"/>
        <v>10.176636860631506</v>
      </c>
    </row>
    <row r="101" spans="1:26">
      <c r="A101" s="20">
        <v>7.68</v>
      </c>
      <c r="B101" s="2">
        <v>26446</v>
      </c>
      <c r="E101" s="20">
        <f t="shared" si="14"/>
        <v>207.29471000000001</v>
      </c>
      <c r="F101" s="2">
        <v>29174</v>
      </c>
      <c r="G101" s="2">
        <f>IF(ISERROR(VLOOKUP($F101,'Pay scales'!$B$3:$AC$61,G$1,1)),0,VLOOKUP($F101,'Pay scales'!$B$3:$AC$61,G$1,1))</f>
        <v>31099</v>
      </c>
      <c r="H101" s="2">
        <f>IF(ISERROR(VLOOKUP($F101,'Pay scales'!$B$3:$AC$61,H$1,1)),0,VLOOKUP($F101,'Pay scales'!$B$3:$AC$61,H$1,1))</f>
        <v>29174</v>
      </c>
      <c r="I101" s="2">
        <f>IF(ISERROR(VLOOKUP($F101,'Pay scales'!$B$3:$AC$61,I$1,1)),0,VLOOKUP($F101,'Pay scales'!$B$3:$AC$61,I$1,1))</f>
        <v>28672</v>
      </c>
      <c r="J101" s="2">
        <f>IF(ISERROR(VLOOKUP($F101,'Pay scales'!$B$3:$AC$61,J$1,1)),0,VLOOKUP($F101,'Pay scales'!$B$3:$AC$61,J$1,1))</f>
        <v>27905</v>
      </c>
      <c r="K101" s="2">
        <f>IF(ISERROR(VLOOKUP($F101,'Pay scales'!$B$3:$AC$61,K$1,1)),0,VLOOKUP($F101,'Pay scales'!$B$3:$AC$61,K$1,1))</f>
        <v>27358</v>
      </c>
      <c r="L101" s="2">
        <f>IF(ISERROR(VLOOKUP($F101,'Pay scales'!$B$3:$AC$61,L$1,1)),0,VLOOKUP($F101,'Pay scales'!$B$3:$AC$61,L$1,1))</f>
        <v>26822</v>
      </c>
      <c r="M101" s="2">
        <f>IF(ISERROR(VLOOKUP($F101,'Pay scales'!$B$3:$AC$61,M$1,1)),0,VLOOKUP($F101,'Pay scales'!$B$3:$AC$61,M$1,1))</f>
        <v>26556</v>
      </c>
      <c r="N101" s="2">
        <f>IF(ISERROR(VLOOKUP($F101,'Pay scales'!$B$3:$AC$61,N$1,1)),0,VLOOKUP($F101,'Pay scales'!$B$3:$AC$61,N$1,1))</f>
        <v>26556</v>
      </c>
      <c r="O101" s="2"/>
      <c r="Q101" s="20">
        <f t="shared" si="15"/>
        <v>207.29471000000001</v>
      </c>
      <c r="R101" s="37">
        <f t="shared" si="16"/>
        <v>8.0493461767984237E-3</v>
      </c>
      <c r="S101" s="38">
        <f t="shared" si="17"/>
        <v>250.32661675225418</v>
      </c>
      <c r="T101" s="38">
        <f t="shared" si="18"/>
        <v>234.83162536191722</v>
      </c>
      <c r="U101" s="38">
        <f t="shared" si="19"/>
        <v>230.79085358116441</v>
      </c>
      <c r="V101" s="38">
        <f t="shared" si="20"/>
        <v>224.61700506356001</v>
      </c>
      <c r="W101" s="38">
        <f t="shared" si="21"/>
        <v>220.21401270485129</v>
      </c>
      <c r="X101" s="38">
        <f t="shared" si="22"/>
        <v>215.89956315408733</v>
      </c>
      <c r="Y101" s="38">
        <f t="shared" si="23"/>
        <v>213.75843707105895</v>
      </c>
      <c r="Z101" s="38">
        <f t="shared" si="24"/>
        <v>213.75843707105895</v>
      </c>
    </row>
    <row r="102" spans="1:26">
      <c r="A102" s="20">
        <v>20</v>
      </c>
      <c r="B102" s="2">
        <v>26446</v>
      </c>
      <c r="E102" s="20">
        <f t="shared" si="14"/>
        <v>8.42</v>
      </c>
      <c r="F102" s="2">
        <v>29174.154281250001</v>
      </c>
      <c r="G102" s="2">
        <f>IF(ISERROR(VLOOKUP($F102,'Pay scales'!$B$3:$AC$61,G$1,1)),0,VLOOKUP($F102,'Pay scales'!$B$3:$AC$61,G$1,1))</f>
        <v>31099</v>
      </c>
      <c r="H102" s="2">
        <f>IF(ISERROR(VLOOKUP($F102,'Pay scales'!$B$3:$AC$61,H$1,1)),0,VLOOKUP($F102,'Pay scales'!$B$3:$AC$61,H$1,1))</f>
        <v>29174</v>
      </c>
      <c r="I102" s="2">
        <f>IF(ISERROR(VLOOKUP($F102,'Pay scales'!$B$3:$AC$61,I$1,1)),0,VLOOKUP($F102,'Pay scales'!$B$3:$AC$61,I$1,1))</f>
        <v>28672</v>
      </c>
      <c r="J102" s="2">
        <f>IF(ISERROR(VLOOKUP($F102,'Pay scales'!$B$3:$AC$61,J$1,1)),0,VLOOKUP($F102,'Pay scales'!$B$3:$AC$61,J$1,1))</f>
        <v>27905</v>
      </c>
      <c r="K102" s="2">
        <f>IF(ISERROR(VLOOKUP($F102,'Pay scales'!$B$3:$AC$61,K$1,1)),0,VLOOKUP($F102,'Pay scales'!$B$3:$AC$61,K$1,1))</f>
        <v>27358</v>
      </c>
      <c r="L102" s="2">
        <f>IF(ISERROR(VLOOKUP($F102,'Pay scales'!$B$3:$AC$61,L$1,1)),0,VLOOKUP($F102,'Pay scales'!$B$3:$AC$61,L$1,1))</f>
        <v>26822</v>
      </c>
      <c r="M102" s="2">
        <f>IF(ISERROR(VLOOKUP($F102,'Pay scales'!$B$3:$AC$61,M$1,1)),0,VLOOKUP($F102,'Pay scales'!$B$3:$AC$61,M$1,1))</f>
        <v>26556</v>
      </c>
      <c r="N102" s="2">
        <f>IF(ISERROR(VLOOKUP($F102,'Pay scales'!$B$3:$AC$61,N$1,1)),0,VLOOKUP($F102,'Pay scales'!$B$3:$AC$61,N$1,1))</f>
        <v>26556</v>
      </c>
      <c r="O102" s="2"/>
      <c r="Q102" s="20">
        <f t="shared" si="15"/>
        <v>8.42</v>
      </c>
      <c r="R102" s="37">
        <f t="shared" si="16"/>
        <v>3.2695236076522513E-4</v>
      </c>
      <c r="S102" s="38">
        <f t="shared" si="17"/>
        <v>10.167891467437736</v>
      </c>
      <c r="T102" s="38">
        <f t="shared" si="18"/>
        <v>9.5385081729646775</v>
      </c>
      <c r="U102" s="38">
        <f t="shared" si="19"/>
        <v>9.3743780878605349</v>
      </c>
      <c r="V102" s="38">
        <f t="shared" si="20"/>
        <v>9.1236056271536068</v>
      </c>
      <c r="W102" s="38">
        <f t="shared" si="21"/>
        <v>8.9447626858150286</v>
      </c>
      <c r="X102" s="38">
        <f t="shared" si="22"/>
        <v>8.7695162204448689</v>
      </c>
      <c r="Y102" s="38">
        <f t="shared" si="23"/>
        <v>8.6825468924813194</v>
      </c>
      <c r="Z102" s="38">
        <f t="shared" si="24"/>
        <v>8.6825468924813194</v>
      </c>
    </row>
    <row r="103" spans="1:26">
      <c r="A103" s="20">
        <v>14</v>
      </c>
      <c r="B103" s="2">
        <v>26446</v>
      </c>
      <c r="E103" s="20">
        <f t="shared" si="14"/>
        <v>13.79</v>
      </c>
      <c r="F103" s="2">
        <v>29577</v>
      </c>
      <c r="G103" s="2">
        <f>IF(ISERROR(VLOOKUP($F103,'Pay scales'!$B$3:$AC$61,G$1,1)),0,VLOOKUP($F103,'Pay scales'!$B$3:$AC$61,G$1,1))</f>
        <v>31099</v>
      </c>
      <c r="H103" s="2">
        <f>IF(ISERROR(VLOOKUP($F103,'Pay scales'!$B$3:$AC$61,H$1,1)),0,VLOOKUP($F103,'Pay scales'!$B$3:$AC$61,H$1,1))</f>
        <v>29174</v>
      </c>
      <c r="I103" s="2">
        <f>IF(ISERROR(VLOOKUP($F103,'Pay scales'!$B$3:$AC$61,I$1,1)),0,VLOOKUP($F103,'Pay scales'!$B$3:$AC$61,I$1,1))</f>
        <v>28672</v>
      </c>
      <c r="J103" s="2">
        <f>IF(ISERROR(VLOOKUP($F103,'Pay scales'!$B$3:$AC$61,J$1,1)),0,VLOOKUP($F103,'Pay scales'!$B$3:$AC$61,J$1,1))</f>
        <v>27905</v>
      </c>
      <c r="K103" s="2">
        <f>IF(ISERROR(VLOOKUP($F103,'Pay scales'!$B$3:$AC$61,K$1,1)),0,VLOOKUP($F103,'Pay scales'!$B$3:$AC$61,K$1,1))</f>
        <v>27358</v>
      </c>
      <c r="L103" s="2">
        <f>IF(ISERROR(VLOOKUP($F103,'Pay scales'!$B$3:$AC$61,L$1,1)),0,VLOOKUP($F103,'Pay scales'!$B$3:$AC$61,L$1,1))</f>
        <v>26822</v>
      </c>
      <c r="M103" s="2">
        <f>IF(ISERROR(VLOOKUP($F103,'Pay scales'!$B$3:$AC$61,M$1,1)),0,VLOOKUP($F103,'Pay scales'!$B$3:$AC$61,M$1,1))</f>
        <v>26556</v>
      </c>
      <c r="N103" s="2">
        <f>IF(ISERROR(VLOOKUP($F103,'Pay scales'!$B$3:$AC$61,N$1,1)),0,VLOOKUP($F103,'Pay scales'!$B$3:$AC$61,N$1,1))</f>
        <v>26556</v>
      </c>
      <c r="O103" s="2"/>
      <c r="Q103" s="20">
        <f t="shared" si="15"/>
        <v>13.79</v>
      </c>
      <c r="R103" s="37">
        <f t="shared" si="16"/>
        <v>5.3547185925801113E-4</v>
      </c>
      <c r="S103" s="38">
        <f t="shared" si="17"/>
        <v>16.652639351064888</v>
      </c>
      <c r="T103" s="38">
        <f t="shared" si="18"/>
        <v>15.621856021993217</v>
      </c>
      <c r="U103" s="38">
        <f t="shared" si="19"/>
        <v>15.353049148645695</v>
      </c>
      <c r="V103" s="38">
        <f t="shared" si="20"/>
        <v>14.9423422325948</v>
      </c>
      <c r="W103" s="38">
        <f t="shared" si="21"/>
        <v>14.649439125580669</v>
      </c>
      <c r="X103" s="38">
        <f t="shared" si="22"/>
        <v>14.362426209018375</v>
      </c>
      <c r="Y103" s="38">
        <f t="shared" si="23"/>
        <v>14.219990694455744</v>
      </c>
      <c r="Z103" s="38">
        <f t="shared" si="24"/>
        <v>14.219990694455744</v>
      </c>
    </row>
    <row r="104" spans="1:26">
      <c r="A104" s="39">
        <v>96.206919999999997</v>
      </c>
      <c r="B104" s="40">
        <v>26446</v>
      </c>
      <c r="E104" s="20">
        <f t="shared" si="14"/>
        <v>5</v>
      </c>
      <c r="F104" s="2">
        <v>30063</v>
      </c>
      <c r="G104" s="2">
        <f>IF(ISERROR(VLOOKUP($F104,'Pay scales'!$B$3:$AC$61,G$1,1)),0,VLOOKUP($F104,'Pay scales'!$B$3:$AC$61,G$1,1))</f>
        <v>31099</v>
      </c>
      <c r="H104" s="2">
        <f>IF(ISERROR(VLOOKUP($F104,'Pay scales'!$B$3:$AC$61,H$1,1)),0,VLOOKUP($F104,'Pay scales'!$B$3:$AC$61,H$1,1))</f>
        <v>29174</v>
      </c>
      <c r="I104" s="2">
        <f>IF(ISERROR(VLOOKUP($F104,'Pay scales'!$B$3:$AC$61,I$1,1)),0,VLOOKUP($F104,'Pay scales'!$B$3:$AC$61,I$1,1))</f>
        <v>28672</v>
      </c>
      <c r="J104" s="2">
        <f>IF(ISERROR(VLOOKUP($F104,'Pay scales'!$B$3:$AC$61,J$1,1)),0,VLOOKUP($F104,'Pay scales'!$B$3:$AC$61,J$1,1))</f>
        <v>27905</v>
      </c>
      <c r="K104" s="2">
        <f>IF(ISERROR(VLOOKUP($F104,'Pay scales'!$B$3:$AC$61,K$1,1)),0,VLOOKUP($F104,'Pay scales'!$B$3:$AC$61,K$1,1))</f>
        <v>27358</v>
      </c>
      <c r="L104" s="2">
        <f>IF(ISERROR(VLOOKUP($F104,'Pay scales'!$B$3:$AC$61,L$1,1)),0,VLOOKUP($F104,'Pay scales'!$B$3:$AC$61,L$1,1))</f>
        <v>26822</v>
      </c>
      <c r="M104" s="2">
        <f>IF(ISERROR(VLOOKUP($F104,'Pay scales'!$B$3:$AC$61,M$1,1)),0,VLOOKUP($F104,'Pay scales'!$B$3:$AC$61,M$1,1))</f>
        <v>26556</v>
      </c>
      <c r="N104" s="2">
        <f>IF(ISERROR(VLOOKUP($F104,'Pay scales'!$B$3:$AC$61,N$1,1)),0,VLOOKUP($F104,'Pay scales'!$B$3:$AC$61,N$1,1))</f>
        <v>26556</v>
      </c>
      <c r="O104" s="2"/>
      <c r="Q104" s="20">
        <f t="shared" si="15"/>
        <v>5</v>
      </c>
      <c r="R104" s="37">
        <f t="shared" si="16"/>
        <v>1.941522332335066E-4</v>
      </c>
      <c r="S104" s="38">
        <f t="shared" si="17"/>
        <v>6.0379403013288213</v>
      </c>
      <c r="T104" s="38">
        <f t="shared" si="18"/>
        <v>5.6641972523543211</v>
      </c>
      <c r="U104" s="38">
        <f t="shared" si="19"/>
        <v>5.5667328312711009</v>
      </c>
      <c r="V104" s="38">
        <f t="shared" si="20"/>
        <v>5.4178180683810018</v>
      </c>
      <c r="W104" s="38">
        <f t="shared" si="21"/>
        <v>5.3116167968022738</v>
      </c>
      <c r="X104" s="38">
        <f t="shared" si="22"/>
        <v>5.2075511997891137</v>
      </c>
      <c r="Y104" s="38">
        <f t="shared" si="23"/>
        <v>5.1559067057490013</v>
      </c>
      <c r="Z104" s="38">
        <f t="shared" si="24"/>
        <v>5.1559067057490013</v>
      </c>
    </row>
    <row r="105" spans="1:26">
      <c r="A105" s="20">
        <v>12.69</v>
      </c>
      <c r="B105" s="2">
        <v>26511</v>
      </c>
      <c r="E105" s="20">
        <f t="shared" si="14"/>
        <v>9.01</v>
      </c>
      <c r="F105" s="2">
        <v>30094.17778125</v>
      </c>
      <c r="G105" s="2">
        <f>IF(ISERROR(VLOOKUP($F105,'Pay scales'!$B$3:$AC$61,G$1,1)),0,VLOOKUP($F105,'Pay scales'!$B$3:$AC$61,G$1,1))</f>
        <v>31099</v>
      </c>
      <c r="H105" s="2">
        <f>IF(ISERROR(VLOOKUP($F105,'Pay scales'!$B$3:$AC$61,H$1,1)),0,VLOOKUP($F105,'Pay scales'!$B$3:$AC$61,H$1,1))</f>
        <v>29174</v>
      </c>
      <c r="I105" s="2">
        <f>IF(ISERROR(VLOOKUP($F105,'Pay scales'!$B$3:$AC$61,I$1,1)),0,VLOOKUP($F105,'Pay scales'!$B$3:$AC$61,I$1,1))</f>
        <v>28672</v>
      </c>
      <c r="J105" s="2">
        <f>IF(ISERROR(VLOOKUP($F105,'Pay scales'!$B$3:$AC$61,J$1,1)),0,VLOOKUP($F105,'Pay scales'!$B$3:$AC$61,J$1,1))</f>
        <v>27905</v>
      </c>
      <c r="K105" s="2">
        <f>IF(ISERROR(VLOOKUP($F105,'Pay scales'!$B$3:$AC$61,K$1,1)),0,VLOOKUP($F105,'Pay scales'!$B$3:$AC$61,K$1,1))</f>
        <v>27358</v>
      </c>
      <c r="L105" s="2">
        <f>IF(ISERROR(VLOOKUP($F105,'Pay scales'!$B$3:$AC$61,L$1,1)),0,VLOOKUP($F105,'Pay scales'!$B$3:$AC$61,L$1,1))</f>
        <v>26822</v>
      </c>
      <c r="M105" s="2">
        <f>IF(ISERROR(VLOOKUP($F105,'Pay scales'!$B$3:$AC$61,M$1,1)),0,VLOOKUP($F105,'Pay scales'!$B$3:$AC$61,M$1,1))</f>
        <v>26556</v>
      </c>
      <c r="N105" s="2">
        <f>IF(ISERROR(VLOOKUP($F105,'Pay scales'!$B$3:$AC$61,N$1,1)),0,VLOOKUP($F105,'Pay scales'!$B$3:$AC$61,N$1,1))</f>
        <v>26556</v>
      </c>
      <c r="O105" s="2"/>
      <c r="Q105" s="20">
        <f t="shared" si="15"/>
        <v>9.01</v>
      </c>
      <c r="R105" s="37">
        <f t="shared" si="16"/>
        <v>3.498623242867789E-4</v>
      </c>
      <c r="S105" s="38">
        <f t="shared" si="17"/>
        <v>10.880368422994538</v>
      </c>
      <c r="T105" s="38">
        <f t="shared" si="18"/>
        <v>10.206883448742488</v>
      </c>
      <c r="U105" s="38">
        <f t="shared" si="19"/>
        <v>10.031252561950524</v>
      </c>
      <c r="V105" s="38">
        <f t="shared" si="20"/>
        <v>9.7629081592225653</v>
      </c>
      <c r="W105" s="38">
        <f t="shared" si="21"/>
        <v>9.571533467837698</v>
      </c>
      <c r="X105" s="38">
        <f t="shared" si="22"/>
        <v>9.384007262019983</v>
      </c>
      <c r="Y105" s="38">
        <f t="shared" si="23"/>
        <v>9.2909438837597005</v>
      </c>
      <c r="Z105" s="38">
        <f t="shared" si="24"/>
        <v>9.2909438837597005</v>
      </c>
    </row>
    <row r="106" spans="1:26">
      <c r="A106" s="20">
        <v>4.78</v>
      </c>
      <c r="B106" s="2">
        <v>26975</v>
      </c>
      <c r="E106" s="20">
        <f t="shared" si="14"/>
        <v>667.80838378378371</v>
      </c>
      <c r="F106" s="2">
        <v>30095</v>
      </c>
      <c r="G106" s="2">
        <f>IF(ISERROR(VLOOKUP($F106,'Pay scales'!$B$3:$AC$61,G$1,1)),0,VLOOKUP($F106,'Pay scales'!$B$3:$AC$61,G$1,1))</f>
        <v>32020</v>
      </c>
      <c r="H106" s="2">
        <f>IF(ISERROR(VLOOKUP($F106,'Pay scales'!$B$3:$AC$61,H$1,1)),0,VLOOKUP($F106,'Pay scales'!$B$3:$AC$61,H$1,1))</f>
        <v>30095</v>
      </c>
      <c r="I106" s="2">
        <f>IF(ISERROR(VLOOKUP($F106,'Pay scales'!$B$3:$AC$61,I$1,1)),0,VLOOKUP($F106,'Pay scales'!$B$3:$AC$61,I$1,1))</f>
        <v>29577</v>
      </c>
      <c r="J106" s="2">
        <f>IF(ISERROR(VLOOKUP($F106,'Pay scales'!$B$3:$AC$61,J$1,1)),0,VLOOKUP($F106,'Pay scales'!$B$3:$AC$61,J$1,1))</f>
        <v>28785</v>
      </c>
      <c r="K106" s="2">
        <f>IF(ISERROR(VLOOKUP($F106,'Pay scales'!$B$3:$AC$61,K$1,1)),0,VLOOKUP($F106,'Pay scales'!$B$3:$AC$61,K$1,1))</f>
        <v>28221</v>
      </c>
      <c r="L106" s="2">
        <f>IF(ISERROR(VLOOKUP($F106,'Pay scales'!$B$3:$AC$61,L$1,1)),0,VLOOKUP($F106,'Pay scales'!$B$3:$AC$61,L$1,1))</f>
        <v>27668</v>
      </c>
      <c r="M106" s="2">
        <f>IF(ISERROR(VLOOKUP($F106,'Pay scales'!$B$3:$AC$61,M$1,1)),0,VLOOKUP($F106,'Pay scales'!$B$3:$AC$61,M$1,1))</f>
        <v>27394</v>
      </c>
      <c r="N106" s="2">
        <f>IF(ISERROR(VLOOKUP($F106,'Pay scales'!$B$3:$AC$61,N$1,1)),0,VLOOKUP($F106,'Pay scales'!$B$3:$AC$61,N$1,1))</f>
        <v>27394</v>
      </c>
      <c r="O106" s="2"/>
      <c r="Q106" s="20">
        <f t="shared" si="15"/>
        <v>667.80838378378371</v>
      </c>
      <c r="R106" s="37">
        <f t="shared" si="16"/>
        <v>2.5931297816736053E-2</v>
      </c>
      <c r="S106" s="38">
        <f t="shared" si="17"/>
        <v>830.32015609188841</v>
      </c>
      <c r="T106" s="38">
        <f t="shared" si="18"/>
        <v>780.40240779467149</v>
      </c>
      <c r="U106" s="38">
        <f t="shared" si="19"/>
        <v>766.96999552560226</v>
      </c>
      <c r="V106" s="38">
        <f t="shared" si="20"/>
        <v>746.43240765474729</v>
      </c>
      <c r="W106" s="38">
        <f t="shared" si="21"/>
        <v>731.8071556861081</v>
      </c>
      <c r="X106" s="38">
        <f t="shared" si="22"/>
        <v>717.46714799345307</v>
      </c>
      <c r="Y106" s="38">
        <f t="shared" si="23"/>
        <v>710.36197239166745</v>
      </c>
      <c r="Z106" s="38">
        <f t="shared" si="24"/>
        <v>710.36197239166745</v>
      </c>
    </row>
    <row r="107" spans="1:26">
      <c r="A107" s="20">
        <v>7</v>
      </c>
      <c r="B107" s="2">
        <v>27009</v>
      </c>
      <c r="E107" s="20">
        <f t="shared" si="14"/>
        <v>7.21</v>
      </c>
      <c r="F107" s="2">
        <v>30451</v>
      </c>
      <c r="G107" s="2">
        <f>IF(ISERROR(VLOOKUP($F107,'Pay scales'!$B$3:$AC$61,G$1,1)),0,VLOOKUP($F107,'Pay scales'!$B$3:$AC$61,G$1,1))</f>
        <v>32020</v>
      </c>
      <c r="H107" s="2">
        <f>IF(ISERROR(VLOOKUP($F107,'Pay scales'!$B$3:$AC$61,H$1,1)),0,VLOOKUP($F107,'Pay scales'!$B$3:$AC$61,H$1,1))</f>
        <v>30095</v>
      </c>
      <c r="I107" s="2">
        <f>IF(ISERROR(VLOOKUP($F107,'Pay scales'!$B$3:$AC$61,I$1,1)),0,VLOOKUP($F107,'Pay scales'!$B$3:$AC$61,I$1,1))</f>
        <v>29577</v>
      </c>
      <c r="J107" s="2">
        <f>IF(ISERROR(VLOOKUP($F107,'Pay scales'!$B$3:$AC$61,J$1,1)),0,VLOOKUP($F107,'Pay scales'!$B$3:$AC$61,J$1,1))</f>
        <v>28785</v>
      </c>
      <c r="K107" s="2">
        <f>IF(ISERROR(VLOOKUP($F107,'Pay scales'!$B$3:$AC$61,K$1,1)),0,VLOOKUP($F107,'Pay scales'!$B$3:$AC$61,K$1,1))</f>
        <v>28221</v>
      </c>
      <c r="L107" s="2">
        <f>IF(ISERROR(VLOOKUP($F107,'Pay scales'!$B$3:$AC$61,L$1,1)),0,VLOOKUP($F107,'Pay scales'!$B$3:$AC$61,L$1,1))</f>
        <v>27668</v>
      </c>
      <c r="M107" s="2">
        <f>IF(ISERROR(VLOOKUP($F107,'Pay scales'!$B$3:$AC$61,M$1,1)),0,VLOOKUP($F107,'Pay scales'!$B$3:$AC$61,M$1,1))</f>
        <v>27394</v>
      </c>
      <c r="N107" s="2">
        <f>IF(ISERROR(VLOOKUP($F107,'Pay scales'!$B$3:$AC$61,N$1,1)),0,VLOOKUP($F107,'Pay scales'!$B$3:$AC$61,N$1,1))</f>
        <v>27394</v>
      </c>
      <c r="O107" s="2"/>
      <c r="Q107" s="20">
        <f t="shared" si="15"/>
        <v>7.21</v>
      </c>
      <c r="R107" s="37">
        <f t="shared" si="16"/>
        <v>2.799675203227165E-4</v>
      </c>
      <c r="S107" s="38">
        <f t="shared" si="17"/>
        <v>8.9645600007333819</v>
      </c>
      <c r="T107" s="38">
        <f t="shared" si="18"/>
        <v>8.4256225241121534</v>
      </c>
      <c r="U107" s="38">
        <f t="shared" si="19"/>
        <v>8.2805993485849854</v>
      </c>
      <c r="V107" s="38">
        <f t="shared" si="20"/>
        <v>8.0588650724893949</v>
      </c>
      <c r="W107" s="38">
        <f t="shared" si="21"/>
        <v>7.900963391027382</v>
      </c>
      <c r="X107" s="38">
        <f t="shared" si="22"/>
        <v>7.7461413522889204</v>
      </c>
      <c r="Y107" s="38">
        <f t="shared" si="23"/>
        <v>7.6694302517204953</v>
      </c>
      <c r="Z107" s="38">
        <f t="shared" si="24"/>
        <v>7.6694302517204953</v>
      </c>
    </row>
    <row r="108" spans="1:26">
      <c r="A108" s="20">
        <v>168.96</v>
      </c>
      <c r="B108" s="2">
        <v>27041</v>
      </c>
      <c r="E108" s="20">
        <f t="shared" si="14"/>
        <v>30</v>
      </c>
      <c r="F108" s="2">
        <v>30606</v>
      </c>
      <c r="G108" s="2">
        <f>IF(ISERROR(VLOOKUP($F108,'Pay scales'!$B$3:$AC$61,G$1,1)),0,VLOOKUP($F108,'Pay scales'!$B$3:$AC$61,G$1,1))</f>
        <v>32020</v>
      </c>
      <c r="H108" s="2">
        <f>IF(ISERROR(VLOOKUP($F108,'Pay scales'!$B$3:$AC$61,H$1,1)),0,VLOOKUP($F108,'Pay scales'!$B$3:$AC$61,H$1,1))</f>
        <v>30095</v>
      </c>
      <c r="I108" s="2">
        <f>IF(ISERROR(VLOOKUP($F108,'Pay scales'!$B$3:$AC$61,I$1,1)),0,VLOOKUP($F108,'Pay scales'!$B$3:$AC$61,I$1,1))</f>
        <v>29577</v>
      </c>
      <c r="J108" s="2">
        <f>IF(ISERROR(VLOOKUP($F108,'Pay scales'!$B$3:$AC$61,J$1,1)),0,VLOOKUP($F108,'Pay scales'!$B$3:$AC$61,J$1,1))</f>
        <v>28785</v>
      </c>
      <c r="K108" s="2">
        <f>IF(ISERROR(VLOOKUP($F108,'Pay scales'!$B$3:$AC$61,K$1,1)),0,VLOOKUP($F108,'Pay scales'!$B$3:$AC$61,K$1,1))</f>
        <v>28221</v>
      </c>
      <c r="L108" s="2">
        <f>IF(ISERROR(VLOOKUP($F108,'Pay scales'!$B$3:$AC$61,L$1,1)),0,VLOOKUP($F108,'Pay scales'!$B$3:$AC$61,L$1,1))</f>
        <v>27668</v>
      </c>
      <c r="M108" s="2">
        <f>IF(ISERROR(VLOOKUP($F108,'Pay scales'!$B$3:$AC$61,M$1,1)),0,VLOOKUP($F108,'Pay scales'!$B$3:$AC$61,M$1,1))</f>
        <v>27394</v>
      </c>
      <c r="N108" s="2">
        <f>IF(ISERROR(VLOOKUP($F108,'Pay scales'!$B$3:$AC$61,N$1,1)),0,VLOOKUP($F108,'Pay scales'!$B$3:$AC$61,N$1,1))</f>
        <v>27394</v>
      </c>
      <c r="O108" s="2"/>
      <c r="Q108" s="20">
        <f t="shared" si="15"/>
        <v>30</v>
      </c>
      <c r="R108" s="37">
        <f t="shared" si="16"/>
        <v>1.1649133994010396E-3</v>
      </c>
      <c r="S108" s="38">
        <f t="shared" si="17"/>
        <v>37.300527048821287</v>
      </c>
      <c r="T108" s="38">
        <f t="shared" si="18"/>
        <v>35.058068754974286</v>
      </c>
      <c r="U108" s="38">
        <f t="shared" si="19"/>
        <v>34.454643614084553</v>
      </c>
      <c r="V108" s="38">
        <f t="shared" si="20"/>
        <v>33.532032201758923</v>
      </c>
      <c r="W108" s="38">
        <f t="shared" si="21"/>
        <v>32.875021044496741</v>
      </c>
      <c r="X108" s="38">
        <f t="shared" si="22"/>
        <v>32.230823934627963</v>
      </c>
      <c r="Y108" s="38">
        <f t="shared" si="23"/>
        <v>31.911637663192082</v>
      </c>
      <c r="Z108" s="38">
        <f t="shared" si="24"/>
        <v>31.911637663192082</v>
      </c>
    </row>
    <row r="109" spans="1:26">
      <c r="A109" s="20">
        <v>1</v>
      </c>
      <c r="B109" s="2">
        <v>27202</v>
      </c>
      <c r="E109" s="20">
        <f t="shared" si="14"/>
        <v>12.55</v>
      </c>
      <c r="F109" s="2">
        <v>30983.882325000002</v>
      </c>
      <c r="G109" s="2">
        <f>IF(ISERROR(VLOOKUP($F109,'Pay scales'!$B$3:$AC$61,G$1,1)),0,VLOOKUP($F109,'Pay scales'!$B$3:$AC$61,G$1,1))</f>
        <v>32020</v>
      </c>
      <c r="H109" s="2">
        <f>IF(ISERROR(VLOOKUP($F109,'Pay scales'!$B$3:$AC$61,H$1,1)),0,VLOOKUP($F109,'Pay scales'!$B$3:$AC$61,H$1,1))</f>
        <v>30095</v>
      </c>
      <c r="I109" s="2">
        <f>IF(ISERROR(VLOOKUP($F109,'Pay scales'!$B$3:$AC$61,I$1,1)),0,VLOOKUP($F109,'Pay scales'!$B$3:$AC$61,I$1,1))</f>
        <v>29577</v>
      </c>
      <c r="J109" s="2">
        <f>IF(ISERROR(VLOOKUP($F109,'Pay scales'!$B$3:$AC$61,J$1,1)),0,VLOOKUP($F109,'Pay scales'!$B$3:$AC$61,J$1,1))</f>
        <v>28785</v>
      </c>
      <c r="K109" s="2">
        <f>IF(ISERROR(VLOOKUP($F109,'Pay scales'!$B$3:$AC$61,K$1,1)),0,VLOOKUP($F109,'Pay scales'!$B$3:$AC$61,K$1,1))</f>
        <v>28221</v>
      </c>
      <c r="L109" s="2">
        <f>IF(ISERROR(VLOOKUP($F109,'Pay scales'!$B$3:$AC$61,L$1,1)),0,VLOOKUP($F109,'Pay scales'!$B$3:$AC$61,L$1,1))</f>
        <v>27668</v>
      </c>
      <c r="M109" s="2">
        <f>IF(ISERROR(VLOOKUP($F109,'Pay scales'!$B$3:$AC$61,M$1,1)),0,VLOOKUP($F109,'Pay scales'!$B$3:$AC$61,M$1,1))</f>
        <v>27394</v>
      </c>
      <c r="N109" s="2">
        <f>IF(ISERROR(VLOOKUP($F109,'Pay scales'!$B$3:$AC$61,N$1,1)),0,VLOOKUP($F109,'Pay scales'!$B$3:$AC$61,N$1,1))</f>
        <v>27394</v>
      </c>
      <c r="O109" s="2"/>
      <c r="Q109" s="20">
        <f t="shared" si="15"/>
        <v>12.55</v>
      </c>
      <c r="R109" s="37">
        <f t="shared" si="16"/>
        <v>4.8732210541610162E-4</v>
      </c>
      <c r="S109" s="38">
        <f t="shared" si="17"/>
        <v>15.604053815423574</v>
      </c>
      <c r="T109" s="38">
        <f t="shared" si="18"/>
        <v>14.665958762497578</v>
      </c>
      <c r="U109" s="38">
        <f t="shared" si="19"/>
        <v>14.413525911892037</v>
      </c>
      <c r="V109" s="38">
        <f t="shared" si="20"/>
        <v>14.027566804402484</v>
      </c>
      <c r="W109" s="38">
        <f t="shared" si="21"/>
        <v>13.752717136947805</v>
      </c>
      <c r="X109" s="38">
        <f t="shared" si="22"/>
        <v>13.483228012652699</v>
      </c>
      <c r="Y109" s="38">
        <f t="shared" si="23"/>
        <v>13.349701755768688</v>
      </c>
      <c r="Z109" s="38">
        <f t="shared" si="24"/>
        <v>13.349701755768688</v>
      </c>
    </row>
    <row r="110" spans="1:26">
      <c r="A110" s="20">
        <v>26</v>
      </c>
      <c r="B110" s="2">
        <v>27498</v>
      </c>
      <c r="E110" s="20">
        <f t="shared" si="14"/>
        <v>64.418930000000003</v>
      </c>
      <c r="F110" s="2">
        <v>30984</v>
      </c>
      <c r="G110" s="2">
        <f>IF(ISERROR(VLOOKUP($F110,'Pay scales'!$B$3:$AC$61,G$1,1)),0,VLOOKUP($F110,'Pay scales'!$B$3:$AC$61,G$1,1))</f>
        <v>32909</v>
      </c>
      <c r="H110" s="2">
        <f>IF(ISERROR(VLOOKUP($F110,'Pay scales'!$B$3:$AC$61,H$1,1)),0,VLOOKUP($F110,'Pay scales'!$B$3:$AC$61,H$1,1))</f>
        <v>30984</v>
      </c>
      <c r="I110" s="2">
        <f>IF(ISERROR(VLOOKUP($F110,'Pay scales'!$B$3:$AC$61,I$1,1)),0,VLOOKUP($F110,'Pay scales'!$B$3:$AC$61,I$1,1))</f>
        <v>30451</v>
      </c>
      <c r="J110" s="2">
        <f>IF(ISERROR(VLOOKUP($F110,'Pay scales'!$B$3:$AC$61,J$1,1)),0,VLOOKUP($F110,'Pay scales'!$B$3:$AC$61,J$1,1))</f>
        <v>29636</v>
      </c>
      <c r="K110" s="2">
        <f>IF(ISERROR(VLOOKUP($F110,'Pay scales'!$B$3:$AC$61,K$1,1)),0,VLOOKUP($F110,'Pay scales'!$B$3:$AC$61,K$1,1))</f>
        <v>29055</v>
      </c>
      <c r="L110" s="2">
        <f>IF(ISERROR(VLOOKUP($F110,'Pay scales'!$B$3:$AC$61,L$1,1)),0,VLOOKUP($F110,'Pay scales'!$B$3:$AC$61,L$1,1))</f>
        <v>28485</v>
      </c>
      <c r="M110" s="2">
        <f>IF(ISERROR(VLOOKUP($F110,'Pay scales'!$B$3:$AC$61,M$1,1)),0,VLOOKUP($F110,'Pay scales'!$B$3:$AC$61,M$1,1))</f>
        <v>28203</v>
      </c>
      <c r="N110" s="2">
        <f>IF(ISERROR(VLOOKUP($F110,'Pay scales'!$B$3:$AC$61,N$1,1)),0,VLOOKUP($F110,'Pay scales'!$B$3:$AC$61,N$1,1))</f>
        <v>28203</v>
      </c>
      <c r="O110" s="2"/>
      <c r="Q110" s="20">
        <f t="shared" si="15"/>
        <v>64.418930000000003</v>
      </c>
      <c r="R110" s="37">
        <f t="shared" si="16"/>
        <v>2.5014158244025873E-3</v>
      </c>
      <c r="S110" s="38">
        <f t="shared" si="17"/>
        <v>82.319093365264749</v>
      </c>
      <c r="T110" s="38">
        <f t="shared" si="18"/>
        <v>77.503867903289759</v>
      </c>
      <c r="U110" s="38">
        <f t="shared" si="19"/>
        <v>76.170613268883187</v>
      </c>
      <c r="V110" s="38">
        <f t="shared" si="20"/>
        <v>74.13195937199508</v>
      </c>
      <c r="W110" s="38">
        <f t="shared" si="21"/>
        <v>72.678636778017179</v>
      </c>
      <c r="X110" s="38">
        <f t="shared" si="22"/>
        <v>71.252829758107694</v>
      </c>
      <c r="Y110" s="38">
        <f t="shared" si="23"/>
        <v>70.547430495626173</v>
      </c>
      <c r="Z110" s="38">
        <f t="shared" si="24"/>
        <v>70.547430495626173</v>
      </c>
    </row>
    <row r="111" spans="1:26">
      <c r="A111" s="20">
        <v>36.409999999999997</v>
      </c>
      <c r="B111" s="2">
        <v>27514</v>
      </c>
      <c r="E111" s="20">
        <f t="shared" si="14"/>
        <v>230</v>
      </c>
      <c r="F111" s="2">
        <v>31155</v>
      </c>
      <c r="G111" s="2">
        <f>IF(ISERROR(VLOOKUP($F111,'Pay scales'!$B$3:$AC$61,G$1,1)),0,VLOOKUP($F111,'Pay scales'!$B$3:$AC$61,G$1,1))</f>
        <v>32909</v>
      </c>
      <c r="H111" s="2">
        <f>IF(ISERROR(VLOOKUP($F111,'Pay scales'!$B$3:$AC$61,H$1,1)),0,VLOOKUP($F111,'Pay scales'!$B$3:$AC$61,H$1,1))</f>
        <v>30984</v>
      </c>
      <c r="I111" s="2">
        <f>IF(ISERROR(VLOOKUP($F111,'Pay scales'!$B$3:$AC$61,I$1,1)),0,VLOOKUP($F111,'Pay scales'!$B$3:$AC$61,I$1,1))</f>
        <v>30451</v>
      </c>
      <c r="J111" s="2">
        <f>IF(ISERROR(VLOOKUP($F111,'Pay scales'!$B$3:$AC$61,J$1,1)),0,VLOOKUP($F111,'Pay scales'!$B$3:$AC$61,J$1,1))</f>
        <v>29636</v>
      </c>
      <c r="K111" s="2">
        <f>IF(ISERROR(VLOOKUP($F111,'Pay scales'!$B$3:$AC$61,K$1,1)),0,VLOOKUP($F111,'Pay scales'!$B$3:$AC$61,K$1,1))</f>
        <v>29055</v>
      </c>
      <c r="L111" s="2">
        <f>IF(ISERROR(VLOOKUP($F111,'Pay scales'!$B$3:$AC$61,L$1,1)),0,VLOOKUP($F111,'Pay scales'!$B$3:$AC$61,L$1,1))</f>
        <v>28485</v>
      </c>
      <c r="M111" s="2">
        <f>IF(ISERROR(VLOOKUP($F111,'Pay scales'!$B$3:$AC$61,M$1,1)),0,VLOOKUP($F111,'Pay scales'!$B$3:$AC$61,M$1,1))</f>
        <v>28203</v>
      </c>
      <c r="N111" s="2">
        <f>IF(ISERROR(VLOOKUP($F111,'Pay scales'!$B$3:$AC$61,N$1,1)),0,VLOOKUP($F111,'Pay scales'!$B$3:$AC$61,N$1,1))</f>
        <v>28203</v>
      </c>
      <c r="O111" s="2"/>
      <c r="Q111" s="20">
        <f t="shared" si="15"/>
        <v>230</v>
      </c>
      <c r="R111" s="37">
        <f t="shared" si="16"/>
        <v>8.9310027287413038E-3</v>
      </c>
      <c r="S111" s="38">
        <f t="shared" si="17"/>
        <v>293.91036880014758</v>
      </c>
      <c r="T111" s="38">
        <f t="shared" si="18"/>
        <v>276.71818854732055</v>
      </c>
      <c r="U111" s="38">
        <f t="shared" si="19"/>
        <v>271.95796409290142</v>
      </c>
      <c r="V111" s="38">
        <f t="shared" si="20"/>
        <v>264.67919686897727</v>
      </c>
      <c r="W111" s="38">
        <f t="shared" si="21"/>
        <v>259.4902842835786</v>
      </c>
      <c r="X111" s="38">
        <f t="shared" si="22"/>
        <v>254.39961272819605</v>
      </c>
      <c r="Y111" s="38">
        <f t="shared" si="23"/>
        <v>251.881069958691</v>
      </c>
      <c r="Z111" s="38">
        <f t="shared" si="24"/>
        <v>251.881069958691</v>
      </c>
    </row>
    <row r="112" spans="1:26">
      <c r="A112" s="20">
        <v>12</v>
      </c>
      <c r="B112" s="2">
        <v>27514</v>
      </c>
      <c r="E112" s="20">
        <f t="shared" si="14"/>
        <v>7.08</v>
      </c>
      <c r="F112" s="2">
        <v>31346</v>
      </c>
      <c r="G112" s="2">
        <f>IF(ISERROR(VLOOKUP($F112,'Pay scales'!$B$3:$AC$61,G$1,1)),0,VLOOKUP($F112,'Pay scales'!$B$3:$AC$61,G$1,1))</f>
        <v>32909</v>
      </c>
      <c r="H112" s="2">
        <f>IF(ISERROR(VLOOKUP($F112,'Pay scales'!$B$3:$AC$61,H$1,1)),0,VLOOKUP($F112,'Pay scales'!$B$3:$AC$61,H$1,1))</f>
        <v>30984</v>
      </c>
      <c r="I112" s="2">
        <f>IF(ISERROR(VLOOKUP($F112,'Pay scales'!$B$3:$AC$61,I$1,1)),0,VLOOKUP($F112,'Pay scales'!$B$3:$AC$61,I$1,1))</f>
        <v>30451</v>
      </c>
      <c r="J112" s="2">
        <f>IF(ISERROR(VLOOKUP($F112,'Pay scales'!$B$3:$AC$61,J$1,1)),0,VLOOKUP($F112,'Pay scales'!$B$3:$AC$61,J$1,1))</f>
        <v>29636</v>
      </c>
      <c r="K112" s="2">
        <f>IF(ISERROR(VLOOKUP($F112,'Pay scales'!$B$3:$AC$61,K$1,1)),0,VLOOKUP($F112,'Pay scales'!$B$3:$AC$61,K$1,1))</f>
        <v>29055</v>
      </c>
      <c r="L112" s="2">
        <f>IF(ISERROR(VLOOKUP($F112,'Pay scales'!$B$3:$AC$61,L$1,1)),0,VLOOKUP($F112,'Pay scales'!$B$3:$AC$61,L$1,1))</f>
        <v>28485</v>
      </c>
      <c r="M112" s="2">
        <f>IF(ISERROR(VLOOKUP($F112,'Pay scales'!$B$3:$AC$61,M$1,1)),0,VLOOKUP($F112,'Pay scales'!$B$3:$AC$61,M$1,1))</f>
        <v>28203</v>
      </c>
      <c r="N112" s="2">
        <f>IF(ISERROR(VLOOKUP($F112,'Pay scales'!$B$3:$AC$61,N$1,1)),0,VLOOKUP($F112,'Pay scales'!$B$3:$AC$61,N$1,1))</f>
        <v>28203</v>
      </c>
      <c r="O112" s="2"/>
      <c r="Q112" s="20">
        <f t="shared" si="15"/>
        <v>7.08</v>
      </c>
      <c r="R112" s="37">
        <f t="shared" si="16"/>
        <v>2.7491956225864534E-4</v>
      </c>
      <c r="S112" s="38">
        <f t="shared" si="17"/>
        <v>9.0473278743697598</v>
      </c>
      <c r="T112" s="38">
        <f t="shared" si="18"/>
        <v>8.5181077170218664</v>
      </c>
      <c r="U112" s="38">
        <f t="shared" si="19"/>
        <v>8.3715755903380096</v>
      </c>
      <c r="V112" s="38">
        <f t="shared" si="20"/>
        <v>8.1475161470972139</v>
      </c>
      <c r="W112" s="38">
        <f t="shared" si="21"/>
        <v>7.9877878814249401</v>
      </c>
      <c r="X112" s="38">
        <f t="shared" si="22"/>
        <v>7.8310837309375128</v>
      </c>
      <c r="Y112" s="38">
        <f t="shared" si="23"/>
        <v>7.7535564143805749</v>
      </c>
      <c r="Z112" s="38">
        <f t="shared" si="24"/>
        <v>7.7535564143805749</v>
      </c>
    </row>
    <row r="113" spans="1:26">
      <c r="A113" s="20">
        <v>8</v>
      </c>
      <c r="B113" s="2">
        <v>27514</v>
      </c>
      <c r="E113" s="20">
        <f t="shared" si="14"/>
        <v>120.96</v>
      </c>
      <c r="F113" s="2">
        <v>31894.496493750001</v>
      </c>
      <c r="G113" s="2">
        <f>IF(ISERROR(VLOOKUP($F113,'Pay scales'!$B$3:$AC$61,G$1,1)),0,VLOOKUP($F113,'Pay scales'!$B$3:$AC$61,G$1,1))</f>
        <v>32909</v>
      </c>
      <c r="H113" s="2">
        <f>IF(ISERROR(VLOOKUP($F113,'Pay scales'!$B$3:$AC$61,H$1,1)),0,VLOOKUP($F113,'Pay scales'!$B$3:$AC$61,H$1,1))</f>
        <v>30984</v>
      </c>
      <c r="I113" s="2">
        <f>IF(ISERROR(VLOOKUP($F113,'Pay scales'!$B$3:$AC$61,I$1,1)),0,VLOOKUP($F113,'Pay scales'!$B$3:$AC$61,I$1,1))</f>
        <v>30451</v>
      </c>
      <c r="J113" s="2">
        <f>IF(ISERROR(VLOOKUP($F113,'Pay scales'!$B$3:$AC$61,J$1,1)),0,VLOOKUP($F113,'Pay scales'!$B$3:$AC$61,J$1,1))</f>
        <v>29636</v>
      </c>
      <c r="K113" s="2">
        <f>IF(ISERROR(VLOOKUP($F113,'Pay scales'!$B$3:$AC$61,K$1,1)),0,VLOOKUP($F113,'Pay scales'!$B$3:$AC$61,K$1,1))</f>
        <v>29055</v>
      </c>
      <c r="L113" s="2">
        <f>IF(ISERROR(VLOOKUP($F113,'Pay scales'!$B$3:$AC$61,L$1,1)),0,VLOOKUP($F113,'Pay scales'!$B$3:$AC$61,L$1,1))</f>
        <v>28485</v>
      </c>
      <c r="M113" s="2">
        <f>IF(ISERROR(VLOOKUP($F113,'Pay scales'!$B$3:$AC$61,M$1,1)),0,VLOOKUP($F113,'Pay scales'!$B$3:$AC$61,M$1,1))</f>
        <v>28203</v>
      </c>
      <c r="N113" s="2">
        <f>IF(ISERROR(VLOOKUP($F113,'Pay scales'!$B$3:$AC$61,N$1,1)),0,VLOOKUP($F113,'Pay scales'!$B$3:$AC$61,N$1,1))</f>
        <v>28203</v>
      </c>
      <c r="O113" s="2"/>
      <c r="Q113" s="20">
        <f t="shared" si="15"/>
        <v>120.96</v>
      </c>
      <c r="R113" s="37">
        <f t="shared" si="16"/>
        <v>4.6969308263849919E-3</v>
      </c>
      <c r="S113" s="38">
        <f t="shared" si="17"/>
        <v>154.5712965655037</v>
      </c>
      <c r="T113" s="38">
        <f t="shared" si="18"/>
        <v>145.52970472471259</v>
      </c>
      <c r="U113" s="38">
        <f t="shared" si="19"/>
        <v>143.0262405942494</v>
      </c>
      <c r="V113" s="38">
        <f t="shared" si="20"/>
        <v>139.19824197074561</v>
      </c>
      <c r="W113" s="38">
        <f t="shared" si="21"/>
        <v>136.46932516061594</v>
      </c>
      <c r="X113" s="38">
        <f t="shared" si="22"/>
        <v>133.79207458957649</v>
      </c>
      <c r="Y113" s="38">
        <f t="shared" si="23"/>
        <v>132.46754009653591</v>
      </c>
      <c r="Z113" s="38">
        <f t="shared" si="24"/>
        <v>132.46754009653591</v>
      </c>
    </row>
    <row r="114" spans="1:26">
      <c r="A114" s="39">
        <v>70.912139999999994</v>
      </c>
      <c r="B114" s="40">
        <v>27514</v>
      </c>
      <c r="E114" s="20">
        <f t="shared" si="14"/>
        <v>32.861869999999996</v>
      </c>
      <c r="F114" s="2">
        <v>31895</v>
      </c>
      <c r="G114" s="2">
        <f>IF(ISERROR(VLOOKUP($F114,'Pay scales'!$B$3:$AC$61,G$1,1)),0,VLOOKUP($F114,'Pay scales'!$B$3:$AC$61,G$1,1))</f>
        <v>33820</v>
      </c>
      <c r="H114" s="2">
        <f>IF(ISERROR(VLOOKUP($F114,'Pay scales'!$B$3:$AC$61,H$1,1)),0,VLOOKUP($F114,'Pay scales'!$B$3:$AC$61,H$1,1))</f>
        <v>31895</v>
      </c>
      <c r="I114" s="2">
        <f>IF(ISERROR(VLOOKUP($F114,'Pay scales'!$B$3:$AC$61,I$1,1)),0,VLOOKUP($F114,'Pay scales'!$B$3:$AC$61,I$1,1))</f>
        <v>31346</v>
      </c>
      <c r="J114" s="2">
        <f>IF(ISERROR(VLOOKUP($F114,'Pay scales'!$B$3:$AC$61,J$1,1)),0,VLOOKUP($F114,'Pay scales'!$B$3:$AC$61,J$1,1))</f>
        <v>30507</v>
      </c>
      <c r="K114" s="2">
        <f>IF(ISERROR(VLOOKUP($F114,'Pay scales'!$B$3:$AC$61,K$1,1)),0,VLOOKUP($F114,'Pay scales'!$B$3:$AC$61,K$1,1))</f>
        <v>29909</v>
      </c>
      <c r="L114" s="2">
        <f>IF(ISERROR(VLOOKUP($F114,'Pay scales'!$B$3:$AC$61,L$1,1)),0,VLOOKUP($F114,'Pay scales'!$B$3:$AC$61,L$1,1))</f>
        <v>29323</v>
      </c>
      <c r="M114" s="2">
        <f>IF(ISERROR(VLOOKUP($F114,'Pay scales'!$B$3:$AC$61,M$1,1)),0,VLOOKUP($F114,'Pay scales'!$B$3:$AC$61,M$1,1))</f>
        <v>29033</v>
      </c>
      <c r="N114" s="2">
        <f>IF(ISERROR(VLOOKUP($F114,'Pay scales'!$B$3:$AC$61,N$1,1)),0,VLOOKUP($F114,'Pay scales'!$B$3:$AC$61,N$1,1))</f>
        <v>29033</v>
      </c>
      <c r="O114" s="2"/>
      <c r="Q114" s="20">
        <f t="shared" si="15"/>
        <v>32.861869999999996</v>
      </c>
      <c r="R114" s="37">
        <f t="shared" si="16"/>
        <v>1.2760410897458346E-3</v>
      </c>
      <c r="S114" s="38">
        <f t="shared" si="17"/>
        <v>43.155709655204127</v>
      </c>
      <c r="T114" s="38">
        <f t="shared" si="18"/>
        <v>40.699330557443396</v>
      </c>
      <c r="U114" s="38">
        <f t="shared" si="19"/>
        <v>39.998783999172929</v>
      </c>
      <c r="V114" s="38">
        <f t="shared" si="20"/>
        <v>38.928185524876177</v>
      </c>
      <c r="W114" s="38">
        <f t="shared" si="21"/>
        <v>38.165112953208165</v>
      </c>
      <c r="X114" s="38">
        <f t="shared" si="22"/>
        <v>37.417352874617109</v>
      </c>
      <c r="Y114" s="38">
        <f t="shared" si="23"/>
        <v>37.047300958590817</v>
      </c>
      <c r="Z114" s="38">
        <f t="shared" si="24"/>
        <v>37.047300958590817</v>
      </c>
    </row>
    <row r="115" spans="1:26">
      <c r="A115" s="20">
        <v>16.25</v>
      </c>
      <c r="B115" s="2">
        <v>27741</v>
      </c>
      <c r="E115" s="20">
        <f t="shared" si="14"/>
        <v>48.24</v>
      </c>
      <c r="F115" s="2">
        <v>32234</v>
      </c>
      <c r="G115" s="2">
        <f>IF(ISERROR(VLOOKUP($F115,'Pay scales'!$B$3:$AC$61,G$1,1)),0,VLOOKUP($F115,'Pay scales'!$B$3:$AC$61,G$1,1))</f>
        <v>33820</v>
      </c>
      <c r="H115" s="2">
        <f>IF(ISERROR(VLOOKUP($F115,'Pay scales'!$B$3:$AC$61,H$1,1)),0,VLOOKUP($F115,'Pay scales'!$B$3:$AC$61,H$1,1))</f>
        <v>31895</v>
      </c>
      <c r="I115" s="2">
        <f>IF(ISERROR(VLOOKUP($F115,'Pay scales'!$B$3:$AC$61,I$1,1)),0,VLOOKUP($F115,'Pay scales'!$B$3:$AC$61,I$1,1))</f>
        <v>31346</v>
      </c>
      <c r="J115" s="2">
        <f>IF(ISERROR(VLOOKUP($F115,'Pay scales'!$B$3:$AC$61,J$1,1)),0,VLOOKUP($F115,'Pay scales'!$B$3:$AC$61,J$1,1))</f>
        <v>30507</v>
      </c>
      <c r="K115" s="2">
        <f>IF(ISERROR(VLOOKUP($F115,'Pay scales'!$B$3:$AC$61,K$1,1)),0,VLOOKUP($F115,'Pay scales'!$B$3:$AC$61,K$1,1))</f>
        <v>29909</v>
      </c>
      <c r="L115" s="2">
        <f>IF(ISERROR(VLOOKUP($F115,'Pay scales'!$B$3:$AC$61,L$1,1)),0,VLOOKUP($F115,'Pay scales'!$B$3:$AC$61,L$1,1))</f>
        <v>29323</v>
      </c>
      <c r="M115" s="2">
        <f>IF(ISERROR(VLOOKUP($F115,'Pay scales'!$B$3:$AC$61,M$1,1)),0,VLOOKUP($F115,'Pay scales'!$B$3:$AC$61,M$1,1))</f>
        <v>29033</v>
      </c>
      <c r="N115" s="2">
        <f>IF(ISERROR(VLOOKUP($F115,'Pay scales'!$B$3:$AC$61,N$1,1)),0,VLOOKUP($F115,'Pay scales'!$B$3:$AC$61,N$1,1))</f>
        <v>29033</v>
      </c>
      <c r="O115" s="2"/>
      <c r="Q115" s="20">
        <f t="shared" si="15"/>
        <v>48.24</v>
      </c>
      <c r="R115" s="37">
        <f t="shared" si="16"/>
        <v>1.8731807462368719E-3</v>
      </c>
      <c r="S115" s="38">
        <f t="shared" si="17"/>
        <v>63.350972837731007</v>
      </c>
      <c r="T115" s="38">
        <f t="shared" si="18"/>
        <v>59.745099901225032</v>
      </c>
      <c r="U115" s="38">
        <f t="shared" si="19"/>
        <v>58.716723671540983</v>
      </c>
      <c r="V115" s="38">
        <f t="shared" si="20"/>
        <v>57.145125025448252</v>
      </c>
      <c r="W115" s="38">
        <f t="shared" si="21"/>
        <v>56.024962939198602</v>
      </c>
      <c r="X115" s="38">
        <f t="shared" si="22"/>
        <v>54.927279021903793</v>
      </c>
      <c r="Y115" s="38">
        <f t="shared" si="23"/>
        <v>54.384056605495104</v>
      </c>
      <c r="Z115" s="38">
        <f t="shared" si="24"/>
        <v>54.384056605495104</v>
      </c>
    </row>
    <row r="116" spans="1:26">
      <c r="A116" s="20">
        <v>15</v>
      </c>
      <c r="B116" s="2">
        <v>27993</v>
      </c>
      <c r="E116" s="20">
        <f t="shared" si="14"/>
        <v>3.95</v>
      </c>
      <c r="F116" s="2">
        <v>32797.792293749997</v>
      </c>
      <c r="G116" s="2">
        <f>IF(ISERROR(VLOOKUP($F116,'Pay scales'!$B$3:$AC$61,G$1,1)),0,VLOOKUP($F116,'Pay scales'!$B$3:$AC$61,G$1,1))</f>
        <v>33820</v>
      </c>
      <c r="H116" s="2">
        <f>IF(ISERROR(VLOOKUP($F116,'Pay scales'!$B$3:$AC$61,H$1,1)),0,VLOOKUP($F116,'Pay scales'!$B$3:$AC$61,H$1,1))</f>
        <v>31895</v>
      </c>
      <c r="I116" s="2">
        <f>IF(ISERROR(VLOOKUP($F116,'Pay scales'!$B$3:$AC$61,I$1,1)),0,VLOOKUP($F116,'Pay scales'!$B$3:$AC$61,I$1,1))</f>
        <v>31346</v>
      </c>
      <c r="J116" s="2">
        <f>IF(ISERROR(VLOOKUP($F116,'Pay scales'!$B$3:$AC$61,J$1,1)),0,VLOOKUP($F116,'Pay scales'!$B$3:$AC$61,J$1,1))</f>
        <v>30507</v>
      </c>
      <c r="K116" s="2">
        <f>IF(ISERROR(VLOOKUP($F116,'Pay scales'!$B$3:$AC$61,K$1,1)),0,VLOOKUP($F116,'Pay scales'!$B$3:$AC$61,K$1,1))</f>
        <v>29909</v>
      </c>
      <c r="L116" s="2">
        <f>IF(ISERROR(VLOOKUP($F116,'Pay scales'!$B$3:$AC$61,L$1,1)),0,VLOOKUP($F116,'Pay scales'!$B$3:$AC$61,L$1,1))</f>
        <v>29323</v>
      </c>
      <c r="M116" s="2">
        <f>IF(ISERROR(VLOOKUP($F116,'Pay scales'!$B$3:$AC$61,M$1,1)),0,VLOOKUP($F116,'Pay scales'!$B$3:$AC$61,M$1,1))</f>
        <v>29033</v>
      </c>
      <c r="N116" s="2">
        <f>IF(ISERROR(VLOOKUP($F116,'Pay scales'!$B$3:$AC$61,N$1,1)),0,VLOOKUP($F116,'Pay scales'!$B$3:$AC$61,N$1,1))</f>
        <v>29033</v>
      </c>
      <c r="O116" s="2"/>
      <c r="Q116" s="20">
        <f t="shared" si="15"/>
        <v>3.95</v>
      </c>
      <c r="R116" s="37">
        <f t="shared" si="16"/>
        <v>1.5338026425447022E-4</v>
      </c>
      <c r="S116" s="38">
        <f t="shared" si="17"/>
        <v>5.1873205370861832</v>
      </c>
      <c r="T116" s="38">
        <f t="shared" si="18"/>
        <v>4.8920635283963279</v>
      </c>
      <c r="U116" s="38">
        <f t="shared" si="19"/>
        <v>4.8078577633206239</v>
      </c>
      <c r="V116" s="38">
        <f t="shared" si="20"/>
        <v>4.679171721611123</v>
      </c>
      <c r="W116" s="38">
        <f t="shared" si="21"/>
        <v>4.5874503235869497</v>
      </c>
      <c r="X116" s="38">
        <f t="shared" si="22"/>
        <v>4.4975694887338307</v>
      </c>
      <c r="Y116" s="38">
        <f t="shared" si="23"/>
        <v>4.4530892121000338</v>
      </c>
      <c r="Z116" s="38">
        <f t="shared" si="24"/>
        <v>4.4530892121000338</v>
      </c>
    </row>
    <row r="117" spans="1:26">
      <c r="A117" s="20">
        <v>8</v>
      </c>
      <c r="B117" s="2">
        <v>28226</v>
      </c>
      <c r="E117" s="20">
        <f t="shared" si="14"/>
        <v>83.276387297297291</v>
      </c>
      <c r="F117" s="2">
        <v>32798</v>
      </c>
      <c r="G117" s="2">
        <f>IF(ISERROR(VLOOKUP($F117,'Pay scales'!$B$3:$AC$61,G$1,1)),0,VLOOKUP($F117,'Pay scales'!$B$3:$AC$61,G$1,1))</f>
        <v>34723</v>
      </c>
      <c r="H117" s="2">
        <f>IF(ISERROR(VLOOKUP($F117,'Pay scales'!$B$3:$AC$61,H$1,1)),0,VLOOKUP($F117,'Pay scales'!$B$3:$AC$61,H$1,1))</f>
        <v>32798</v>
      </c>
      <c r="I117" s="2">
        <f>IF(ISERROR(VLOOKUP($F117,'Pay scales'!$B$3:$AC$61,I$1,1)),0,VLOOKUP($F117,'Pay scales'!$B$3:$AC$61,I$1,1))</f>
        <v>32234</v>
      </c>
      <c r="J117" s="2">
        <f>IF(ISERROR(VLOOKUP($F117,'Pay scales'!$B$3:$AC$61,J$1,1)),0,VLOOKUP($F117,'Pay scales'!$B$3:$AC$61,J$1,1))</f>
        <v>31371</v>
      </c>
      <c r="K117" s="2">
        <f>IF(ISERROR(VLOOKUP($F117,'Pay scales'!$B$3:$AC$61,K$1,1)),0,VLOOKUP($F117,'Pay scales'!$B$3:$AC$61,K$1,1))</f>
        <v>30756</v>
      </c>
      <c r="L117" s="2">
        <f>IF(ISERROR(VLOOKUP($F117,'Pay scales'!$B$3:$AC$61,L$1,1)),0,VLOOKUP($F117,'Pay scales'!$B$3:$AC$61,L$1,1))</f>
        <v>30153</v>
      </c>
      <c r="M117" s="2">
        <f>IF(ISERROR(VLOOKUP($F117,'Pay scales'!$B$3:$AC$61,M$1,1)),0,VLOOKUP($F117,'Pay scales'!$B$3:$AC$61,M$1,1))</f>
        <v>29854</v>
      </c>
      <c r="N117" s="2">
        <f>IF(ISERROR(VLOOKUP($F117,'Pay scales'!$B$3:$AC$61,N$1,1)),0,VLOOKUP($F117,'Pay scales'!$B$3:$AC$61,N$1,1))</f>
        <v>29854</v>
      </c>
      <c r="O117" s="2"/>
      <c r="Q117" s="20">
        <f t="shared" si="15"/>
        <v>83.276387297297291</v>
      </c>
      <c r="R117" s="37">
        <f t="shared" si="16"/>
        <v>3.2336593138777379E-3</v>
      </c>
      <c r="S117" s="38">
        <f t="shared" si="17"/>
        <v>112.28235235577669</v>
      </c>
      <c r="T117" s="38">
        <f t="shared" si="18"/>
        <v>106.05755817656204</v>
      </c>
      <c r="U117" s="38">
        <f t="shared" si="19"/>
        <v>104.233774323535</v>
      </c>
      <c r="V117" s="38">
        <f t="shared" si="20"/>
        <v>101.44312633565852</v>
      </c>
      <c r="W117" s="38">
        <f t="shared" si="21"/>
        <v>99.454425857623704</v>
      </c>
      <c r="X117" s="38">
        <f t="shared" si="22"/>
        <v>97.504529291355425</v>
      </c>
      <c r="Y117" s="38">
        <f t="shared" si="23"/>
        <v>96.53766515650598</v>
      </c>
      <c r="Z117" s="38">
        <f t="shared" si="24"/>
        <v>96.53766515650598</v>
      </c>
    </row>
    <row r="118" spans="1:26">
      <c r="A118" s="20">
        <v>12</v>
      </c>
      <c r="B118" s="2">
        <v>28226</v>
      </c>
      <c r="E118" s="20">
        <f t="shared" si="14"/>
        <v>7</v>
      </c>
      <c r="F118" s="2">
        <v>32868</v>
      </c>
      <c r="G118" s="2">
        <f>IF(ISERROR(VLOOKUP($F118,'Pay scales'!$B$3:$AC$61,G$1,1)),0,VLOOKUP($F118,'Pay scales'!$B$3:$AC$61,G$1,1))</f>
        <v>34723</v>
      </c>
      <c r="H118" s="2">
        <f>IF(ISERROR(VLOOKUP($F118,'Pay scales'!$B$3:$AC$61,H$1,1)),0,VLOOKUP($F118,'Pay scales'!$B$3:$AC$61,H$1,1))</f>
        <v>32798</v>
      </c>
      <c r="I118" s="2">
        <f>IF(ISERROR(VLOOKUP($F118,'Pay scales'!$B$3:$AC$61,I$1,1)),0,VLOOKUP($F118,'Pay scales'!$B$3:$AC$61,I$1,1))</f>
        <v>32234</v>
      </c>
      <c r="J118" s="2">
        <f>IF(ISERROR(VLOOKUP($F118,'Pay scales'!$B$3:$AC$61,J$1,1)),0,VLOOKUP($F118,'Pay scales'!$B$3:$AC$61,J$1,1))</f>
        <v>31371</v>
      </c>
      <c r="K118" s="2">
        <f>IF(ISERROR(VLOOKUP($F118,'Pay scales'!$B$3:$AC$61,K$1,1)),0,VLOOKUP($F118,'Pay scales'!$B$3:$AC$61,K$1,1))</f>
        <v>30756</v>
      </c>
      <c r="L118" s="2">
        <f>IF(ISERROR(VLOOKUP($F118,'Pay scales'!$B$3:$AC$61,L$1,1)),0,VLOOKUP($F118,'Pay scales'!$B$3:$AC$61,L$1,1))</f>
        <v>30153</v>
      </c>
      <c r="M118" s="2">
        <f>IF(ISERROR(VLOOKUP($F118,'Pay scales'!$B$3:$AC$61,M$1,1)),0,VLOOKUP($F118,'Pay scales'!$B$3:$AC$61,M$1,1))</f>
        <v>29854</v>
      </c>
      <c r="N118" s="2">
        <f>IF(ISERROR(VLOOKUP($F118,'Pay scales'!$B$3:$AC$61,N$1,1)),0,VLOOKUP($F118,'Pay scales'!$B$3:$AC$61,N$1,1))</f>
        <v>29854</v>
      </c>
      <c r="O118" s="2"/>
      <c r="Q118" s="20">
        <f t="shared" si="15"/>
        <v>7</v>
      </c>
      <c r="R118" s="37">
        <f t="shared" si="16"/>
        <v>2.7181312652690926E-4</v>
      </c>
      <c r="S118" s="38">
        <f t="shared" si="17"/>
        <v>9.4381671923938697</v>
      </c>
      <c r="T118" s="38">
        <f t="shared" si="18"/>
        <v>8.9149269238295705</v>
      </c>
      <c r="U118" s="38">
        <f t="shared" si="19"/>
        <v>8.7616243204683926</v>
      </c>
      <c r="V118" s="38">
        <f t="shared" si="20"/>
        <v>8.5270495922756702</v>
      </c>
      <c r="W118" s="38">
        <f t="shared" si="21"/>
        <v>8.3598845194616214</v>
      </c>
      <c r="X118" s="38">
        <f t="shared" si="22"/>
        <v>8.1959812041658946</v>
      </c>
      <c r="Y118" s="38">
        <f t="shared" si="23"/>
        <v>8.1147090793343484</v>
      </c>
      <c r="Z118" s="38">
        <f t="shared" si="24"/>
        <v>8.1147090793343484</v>
      </c>
    </row>
    <row r="119" spans="1:26">
      <c r="A119" s="39">
        <v>69.324190000000002</v>
      </c>
      <c r="B119" s="40">
        <v>28226</v>
      </c>
      <c r="E119" s="20">
        <f t="shared" si="14"/>
        <v>14</v>
      </c>
      <c r="F119" s="2">
        <v>33459</v>
      </c>
      <c r="G119" s="2">
        <f>IF(ISERROR(VLOOKUP($F119,'Pay scales'!$B$3:$AC$61,G$1,1)),0,VLOOKUP($F119,'Pay scales'!$B$3:$AC$61,G$1,1))</f>
        <v>34723</v>
      </c>
      <c r="H119" s="2">
        <f>IF(ISERROR(VLOOKUP($F119,'Pay scales'!$B$3:$AC$61,H$1,1)),0,VLOOKUP($F119,'Pay scales'!$B$3:$AC$61,H$1,1))</f>
        <v>32798</v>
      </c>
      <c r="I119" s="2">
        <f>IF(ISERROR(VLOOKUP($F119,'Pay scales'!$B$3:$AC$61,I$1,1)),0,VLOOKUP($F119,'Pay scales'!$B$3:$AC$61,I$1,1))</f>
        <v>32234</v>
      </c>
      <c r="J119" s="2">
        <f>IF(ISERROR(VLOOKUP($F119,'Pay scales'!$B$3:$AC$61,J$1,1)),0,VLOOKUP($F119,'Pay scales'!$B$3:$AC$61,J$1,1))</f>
        <v>31371</v>
      </c>
      <c r="K119" s="2">
        <f>IF(ISERROR(VLOOKUP($F119,'Pay scales'!$B$3:$AC$61,K$1,1)),0,VLOOKUP($F119,'Pay scales'!$B$3:$AC$61,K$1,1))</f>
        <v>30756</v>
      </c>
      <c r="L119" s="2">
        <f>IF(ISERROR(VLOOKUP($F119,'Pay scales'!$B$3:$AC$61,L$1,1)),0,VLOOKUP($F119,'Pay scales'!$B$3:$AC$61,L$1,1))</f>
        <v>30153</v>
      </c>
      <c r="M119" s="2">
        <f>IF(ISERROR(VLOOKUP($F119,'Pay scales'!$B$3:$AC$61,M$1,1)),0,VLOOKUP($F119,'Pay scales'!$B$3:$AC$61,M$1,1))</f>
        <v>29854</v>
      </c>
      <c r="N119" s="2">
        <f>IF(ISERROR(VLOOKUP($F119,'Pay scales'!$B$3:$AC$61,N$1,1)),0,VLOOKUP($F119,'Pay scales'!$B$3:$AC$61,N$1,1))</f>
        <v>29854</v>
      </c>
      <c r="O119" s="2"/>
      <c r="Q119" s="20">
        <f t="shared" si="15"/>
        <v>14</v>
      </c>
      <c r="R119" s="37">
        <f t="shared" si="16"/>
        <v>5.4362625305381853E-4</v>
      </c>
      <c r="S119" s="38">
        <f t="shared" si="17"/>
        <v>18.876334384787739</v>
      </c>
      <c r="T119" s="38">
        <f t="shared" si="18"/>
        <v>17.829853847659141</v>
      </c>
      <c r="U119" s="38">
        <f t="shared" si="19"/>
        <v>17.523248640936785</v>
      </c>
      <c r="V119" s="38">
        <f t="shared" si="20"/>
        <v>17.05409918455134</v>
      </c>
      <c r="W119" s="38">
        <f t="shared" si="21"/>
        <v>16.719769038923243</v>
      </c>
      <c r="X119" s="38">
        <f t="shared" si="22"/>
        <v>16.391962408331789</v>
      </c>
      <c r="Y119" s="38">
        <f t="shared" si="23"/>
        <v>16.229418158668697</v>
      </c>
      <c r="Z119" s="38">
        <f t="shared" si="24"/>
        <v>16.229418158668697</v>
      </c>
    </row>
    <row r="120" spans="1:26">
      <c r="A120" s="20">
        <v>126</v>
      </c>
      <c r="B120" s="2">
        <v>28497</v>
      </c>
      <c r="E120" s="20">
        <f t="shared" si="14"/>
        <v>4.88</v>
      </c>
      <c r="F120" s="2">
        <v>33485.718956249999</v>
      </c>
      <c r="G120" s="2">
        <f>IF(ISERROR(VLOOKUP($F120,'Pay scales'!$B$3:$AC$61,G$1,1)),0,VLOOKUP($F120,'Pay scales'!$B$3:$AC$61,G$1,1))</f>
        <v>34723</v>
      </c>
      <c r="H120" s="2">
        <f>IF(ISERROR(VLOOKUP($F120,'Pay scales'!$B$3:$AC$61,H$1,1)),0,VLOOKUP($F120,'Pay scales'!$B$3:$AC$61,H$1,1))</f>
        <v>32798</v>
      </c>
      <c r="I120" s="2">
        <f>IF(ISERROR(VLOOKUP($F120,'Pay scales'!$B$3:$AC$61,I$1,1)),0,VLOOKUP($F120,'Pay scales'!$B$3:$AC$61,I$1,1))</f>
        <v>32234</v>
      </c>
      <c r="J120" s="2">
        <f>IF(ISERROR(VLOOKUP($F120,'Pay scales'!$B$3:$AC$61,J$1,1)),0,VLOOKUP($F120,'Pay scales'!$B$3:$AC$61,J$1,1))</f>
        <v>31371</v>
      </c>
      <c r="K120" s="2">
        <f>IF(ISERROR(VLOOKUP($F120,'Pay scales'!$B$3:$AC$61,K$1,1)),0,VLOOKUP($F120,'Pay scales'!$B$3:$AC$61,K$1,1))</f>
        <v>30756</v>
      </c>
      <c r="L120" s="2">
        <f>IF(ISERROR(VLOOKUP($F120,'Pay scales'!$B$3:$AC$61,L$1,1)),0,VLOOKUP($F120,'Pay scales'!$B$3:$AC$61,L$1,1))</f>
        <v>30153</v>
      </c>
      <c r="M120" s="2">
        <f>IF(ISERROR(VLOOKUP($F120,'Pay scales'!$B$3:$AC$61,M$1,1)),0,VLOOKUP($F120,'Pay scales'!$B$3:$AC$61,M$1,1))</f>
        <v>29854</v>
      </c>
      <c r="N120" s="2">
        <f>IF(ISERROR(VLOOKUP($F120,'Pay scales'!$B$3:$AC$61,N$1,1)),0,VLOOKUP($F120,'Pay scales'!$B$3:$AC$61,N$1,1))</f>
        <v>29854</v>
      </c>
      <c r="O120" s="2"/>
      <c r="Q120" s="20">
        <f t="shared" si="15"/>
        <v>4.88</v>
      </c>
      <c r="R120" s="37">
        <f t="shared" si="16"/>
        <v>1.8949257963590243E-4</v>
      </c>
      <c r="S120" s="38">
        <f t="shared" si="17"/>
        <v>6.5797508426974405</v>
      </c>
      <c r="T120" s="38">
        <f t="shared" si="18"/>
        <v>6.2149776268983281</v>
      </c>
      <c r="U120" s="38">
        <f t="shared" si="19"/>
        <v>6.1081038119836792</v>
      </c>
      <c r="V120" s="38">
        <f t="shared" si="20"/>
        <v>5.9445717157578954</v>
      </c>
      <c r="W120" s="38">
        <f t="shared" si="21"/>
        <v>5.8280337792818155</v>
      </c>
      <c r="X120" s="38">
        <f t="shared" si="22"/>
        <v>5.7137697537613663</v>
      </c>
      <c r="Y120" s="38">
        <f t="shared" si="23"/>
        <v>5.6571114724502314</v>
      </c>
      <c r="Z120" s="38">
        <f t="shared" si="24"/>
        <v>5.6571114724502314</v>
      </c>
    </row>
    <row r="121" spans="1:26">
      <c r="A121" s="20">
        <v>10.199999999999999</v>
      </c>
      <c r="B121" s="2">
        <v>28672</v>
      </c>
      <c r="E121" s="20">
        <f t="shared" si="14"/>
        <v>117.19959</v>
      </c>
      <c r="F121" s="2">
        <v>33486</v>
      </c>
      <c r="G121" s="2">
        <f>IF(ISERROR(VLOOKUP($F121,'Pay scales'!$B$3:$AC$61,G$1,1)),0,VLOOKUP($F121,'Pay scales'!$B$3:$AC$61,G$1,1))</f>
        <v>35411</v>
      </c>
      <c r="H121" s="2">
        <f>IF(ISERROR(VLOOKUP($F121,'Pay scales'!$B$3:$AC$61,H$1,1)),0,VLOOKUP($F121,'Pay scales'!$B$3:$AC$61,H$1,1))</f>
        <v>33486</v>
      </c>
      <c r="I121" s="2">
        <f>IF(ISERROR(VLOOKUP($F121,'Pay scales'!$B$3:$AC$61,I$1,1)),0,VLOOKUP($F121,'Pay scales'!$B$3:$AC$61,I$1,1))</f>
        <v>32910</v>
      </c>
      <c r="J121" s="2">
        <f>IF(ISERROR(VLOOKUP($F121,'Pay scales'!$B$3:$AC$61,J$1,1)),0,VLOOKUP($F121,'Pay scales'!$B$3:$AC$61,J$1,1))</f>
        <v>32029</v>
      </c>
      <c r="K121" s="2">
        <f>IF(ISERROR(VLOOKUP($F121,'Pay scales'!$B$3:$AC$61,K$1,1)),0,VLOOKUP($F121,'Pay scales'!$B$3:$AC$61,K$1,1))</f>
        <v>31401</v>
      </c>
      <c r="L121" s="2">
        <f>IF(ISERROR(VLOOKUP($F121,'Pay scales'!$B$3:$AC$61,L$1,1)),0,VLOOKUP($F121,'Pay scales'!$B$3:$AC$61,L$1,1))</f>
        <v>30785</v>
      </c>
      <c r="M121" s="2">
        <f>IF(ISERROR(VLOOKUP($F121,'Pay scales'!$B$3:$AC$61,M$1,1)),0,VLOOKUP($F121,'Pay scales'!$B$3:$AC$61,M$1,1))</f>
        <v>30480</v>
      </c>
      <c r="N121" s="2">
        <f>IF(ISERROR(VLOOKUP($F121,'Pay scales'!$B$3:$AC$61,N$1,1)),0,VLOOKUP($F121,'Pay scales'!$B$3:$AC$61,N$1,1))</f>
        <v>30480</v>
      </c>
      <c r="O121" s="2"/>
      <c r="Q121" s="20">
        <f t="shared" si="15"/>
        <v>117.19959</v>
      </c>
      <c r="R121" s="37">
        <f t="shared" si="16"/>
        <v>4.5509124265102696E-3</v>
      </c>
      <c r="S121" s="38">
        <f t="shared" si="17"/>
        <v>161.15235993515515</v>
      </c>
      <c r="T121" s="38">
        <f t="shared" si="18"/>
        <v>152.39185351412289</v>
      </c>
      <c r="U121" s="38">
        <f t="shared" si="19"/>
        <v>149.77052795645298</v>
      </c>
      <c r="V121" s="38">
        <f t="shared" si="20"/>
        <v>145.76117410869742</v>
      </c>
      <c r="W121" s="38">
        <f t="shared" si="21"/>
        <v>142.90320110484899</v>
      </c>
      <c r="X121" s="38">
        <f t="shared" si="22"/>
        <v>140.09983905011865</v>
      </c>
      <c r="Y121" s="38">
        <f t="shared" si="23"/>
        <v>138.71181076003302</v>
      </c>
      <c r="Z121" s="38">
        <f t="shared" si="24"/>
        <v>138.71181076003302</v>
      </c>
    </row>
    <row r="122" spans="1:26">
      <c r="A122" s="20">
        <v>0.75</v>
      </c>
      <c r="B122" s="2">
        <v>29174</v>
      </c>
      <c r="E122" s="20">
        <f t="shared" si="14"/>
        <v>57</v>
      </c>
      <c r="F122" s="2">
        <v>34062</v>
      </c>
      <c r="G122" s="2">
        <f>IF(ISERROR(VLOOKUP($F122,'Pay scales'!$B$3:$AC$61,G$1,1)),0,VLOOKUP($F122,'Pay scales'!$B$3:$AC$61,G$1,1))</f>
        <v>35411</v>
      </c>
      <c r="H122" s="2">
        <f>IF(ISERROR(VLOOKUP($F122,'Pay scales'!$B$3:$AC$61,H$1,1)),0,VLOOKUP($F122,'Pay scales'!$B$3:$AC$61,H$1,1))</f>
        <v>33486</v>
      </c>
      <c r="I122" s="2">
        <f>IF(ISERROR(VLOOKUP($F122,'Pay scales'!$B$3:$AC$61,I$1,1)),0,VLOOKUP($F122,'Pay scales'!$B$3:$AC$61,I$1,1))</f>
        <v>32910</v>
      </c>
      <c r="J122" s="2">
        <f>IF(ISERROR(VLOOKUP($F122,'Pay scales'!$B$3:$AC$61,J$1,1)),0,VLOOKUP($F122,'Pay scales'!$B$3:$AC$61,J$1,1))</f>
        <v>32029</v>
      </c>
      <c r="K122" s="2">
        <f>IF(ISERROR(VLOOKUP($F122,'Pay scales'!$B$3:$AC$61,K$1,1)),0,VLOOKUP($F122,'Pay scales'!$B$3:$AC$61,K$1,1))</f>
        <v>31401</v>
      </c>
      <c r="L122" s="2">
        <f>IF(ISERROR(VLOOKUP($F122,'Pay scales'!$B$3:$AC$61,L$1,1)),0,VLOOKUP($F122,'Pay scales'!$B$3:$AC$61,L$1,1))</f>
        <v>30785</v>
      </c>
      <c r="M122" s="2">
        <f>IF(ISERROR(VLOOKUP($F122,'Pay scales'!$B$3:$AC$61,M$1,1)),0,VLOOKUP($F122,'Pay scales'!$B$3:$AC$61,M$1,1))</f>
        <v>30480</v>
      </c>
      <c r="N122" s="2">
        <f>IF(ISERROR(VLOOKUP($F122,'Pay scales'!$B$3:$AC$61,N$1,1)),0,VLOOKUP($F122,'Pay scales'!$B$3:$AC$61,N$1,1))</f>
        <v>30480</v>
      </c>
      <c r="O122" s="2"/>
      <c r="Q122" s="20">
        <f t="shared" si="15"/>
        <v>57</v>
      </c>
      <c r="R122" s="37">
        <f t="shared" si="16"/>
        <v>2.2133354588619752E-3</v>
      </c>
      <c r="S122" s="38">
        <f t="shared" si="17"/>
        <v>78.376421933761407</v>
      </c>
      <c r="T122" s="38">
        <f t="shared" si="18"/>
        <v>74.115751175452104</v>
      </c>
      <c r="U122" s="38">
        <f t="shared" si="19"/>
        <v>72.84086995114761</v>
      </c>
      <c r="V122" s="38">
        <f t="shared" si="20"/>
        <v>70.890921411890204</v>
      </c>
      <c r="W122" s="38">
        <f t="shared" si="21"/>
        <v>69.500946743724882</v>
      </c>
      <c r="X122" s="38">
        <f t="shared" si="22"/>
        <v>68.137532101065901</v>
      </c>
      <c r="Y122" s="38">
        <f t="shared" si="23"/>
        <v>67.462464786113003</v>
      </c>
      <c r="Z122" s="38">
        <f t="shared" si="24"/>
        <v>67.462464786113003</v>
      </c>
    </row>
    <row r="123" spans="1:26">
      <c r="A123" s="20">
        <v>47</v>
      </c>
      <c r="B123" s="2">
        <v>29174</v>
      </c>
      <c r="E123" s="20">
        <f t="shared" si="14"/>
        <v>184.54320000000001</v>
      </c>
      <c r="F123" s="2">
        <v>34373</v>
      </c>
      <c r="G123" s="2">
        <f>IF(ISERROR(VLOOKUP($F123,'Pay scales'!$B$3:$AC$61,G$1,1)),0,VLOOKUP($F123,'Pay scales'!$B$3:$AC$61,G$1,1))</f>
        <v>36298</v>
      </c>
      <c r="H123" s="2">
        <f>IF(ISERROR(VLOOKUP($F123,'Pay scales'!$B$3:$AC$61,H$1,1)),0,VLOOKUP($F123,'Pay scales'!$B$3:$AC$61,H$1,1))</f>
        <v>34373</v>
      </c>
      <c r="I123" s="2">
        <f>IF(ISERROR(VLOOKUP($F123,'Pay scales'!$B$3:$AC$61,I$1,1)),0,VLOOKUP($F123,'Pay scales'!$B$3:$AC$61,I$1,1))</f>
        <v>33782</v>
      </c>
      <c r="J123" s="2">
        <f>IF(ISERROR(VLOOKUP($F123,'Pay scales'!$B$3:$AC$61,J$1,1)),0,VLOOKUP($F123,'Pay scales'!$B$3:$AC$61,J$1,1))</f>
        <v>32878</v>
      </c>
      <c r="K123" s="2">
        <f>IF(ISERROR(VLOOKUP($F123,'Pay scales'!$B$3:$AC$61,K$1,1)),0,VLOOKUP($F123,'Pay scales'!$B$3:$AC$61,K$1,1))</f>
        <v>32233</v>
      </c>
      <c r="L123" s="2">
        <f>IF(ISERROR(VLOOKUP($F123,'Pay scales'!$B$3:$AC$61,L$1,1)),0,VLOOKUP($F123,'Pay scales'!$B$3:$AC$61,L$1,1))</f>
        <v>31601</v>
      </c>
      <c r="M123" s="2">
        <f>IF(ISERROR(VLOOKUP($F123,'Pay scales'!$B$3:$AC$61,M$1,1)),0,VLOOKUP($F123,'Pay scales'!$B$3:$AC$61,M$1,1))</f>
        <v>31288</v>
      </c>
      <c r="N123" s="2">
        <f>IF(ISERROR(VLOOKUP($F123,'Pay scales'!$B$3:$AC$61,N$1,1)),0,VLOOKUP($F123,'Pay scales'!$B$3:$AC$61,N$1,1))</f>
        <v>31288</v>
      </c>
      <c r="O123" s="2"/>
      <c r="Q123" s="20">
        <f t="shared" si="15"/>
        <v>184.54320000000001</v>
      </c>
      <c r="R123" s="37">
        <f t="shared" si="16"/>
        <v>7.165894881611532E-3</v>
      </c>
      <c r="S123" s="38">
        <f t="shared" si="17"/>
        <v>260.10765241273538</v>
      </c>
      <c r="T123" s="38">
        <f t="shared" si="18"/>
        <v>246.31330476563318</v>
      </c>
      <c r="U123" s="38">
        <f t="shared" si="19"/>
        <v>242.07826089060077</v>
      </c>
      <c r="V123" s="38">
        <f t="shared" si="20"/>
        <v>235.60029191762393</v>
      </c>
      <c r="W123" s="38">
        <f t="shared" si="21"/>
        <v>230.97828971898451</v>
      </c>
      <c r="X123" s="38">
        <f t="shared" si="22"/>
        <v>226.44944415380601</v>
      </c>
      <c r="Y123" s="38">
        <f t="shared" si="23"/>
        <v>224.20651905586161</v>
      </c>
      <c r="Z123" s="38">
        <f t="shared" si="24"/>
        <v>224.20651905586161</v>
      </c>
    </row>
    <row r="124" spans="1:26">
      <c r="A124" s="20">
        <v>93</v>
      </c>
      <c r="B124" s="2">
        <v>29174</v>
      </c>
      <c r="E124" s="20">
        <f t="shared" si="14"/>
        <v>6.81</v>
      </c>
      <c r="F124" s="2">
        <v>34373.332537499999</v>
      </c>
      <c r="G124" s="2">
        <f>IF(ISERROR(VLOOKUP($F124,'Pay scales'!$B$3:$AC$61,G$1,1)),0,VLOOKUP($F124,'Pay scales'!$B$3:$AC$61,G$1,1))</f>
        <v>36298</v>
      </c>
      <c r="H124" s="2">
        <f>IF(ISERROR(VLOOKUP($F124,'Pay scales'!$B$3:$AC$61,H$1,1)),0,VLOOKUP($F124,'Pay scales'!$B$3:$AC$61,H$1,1))</f>
        <v>34373</v>
      </c>
      <c r="I124" s="2">
        <f>IF(ISERROR(VLOOKUP($F124,'Pay scales'!$B$3:$AC$61,I$1,1)),0,VLOOKUP($F124,'Pay scales'!$B$3:$AC$61,I$1,1))</f>
        <v>33782</v>
      </c>
      <c r="J124" s="2">
        <f>IF(ISERROR(VLOOKUP($F124,'Pay scales'!$B$3:$AC$61,J$1,1)),0,VLOOKUP($F124,'Pay scales'!$B$3:$AC$61,J$1,1))</f>
        <v>32878</v>
      </c>
      <c r="K124" s="2">
        <f>IF(ISERROR(VLOOKUP($F124,'Pay scales'!$B$3:$AC$61,K$1,1)),0,VLOOKUP($F124,'Pay scales'!$B$3:$AC$61,K$1,1))</f>
        <v>32233</v>
      </c>
      <c r="L124" s="2">
        <f>IF(ISERROR(VLOOKUP($F124,'Pay scales'!$B$3:$AC$61,L$1,1)),0,VLOOKUP($F124,'Pay scales'!$B$3:$AC$61,L$1,1))</f>
        <v>31601</v>
      </c>
      <c r="M124" s="2">
        <f>IF(ISERROR(VLOOKUP($F124,'Pay scales'!$B$3:$AC$61,M$1,1)),0,VLOOKUP($F124,'Pay scales'!$B$3:$AC$61,M$1,1))</f>
        <v>31288</v>
      </c>
      <c r="N124" s="2">
        <f>IF(ISERROR(VLOOKUP($F124,'Pay scales'!$B$3:$AC$61,N$1,1)),0,VLOOKUP($F124,'Pay scales'!$B$3:$AC$61,N$1,1))</f>
        <v>31288</v>
      </c>
      <c r="O124" s="2"/>
      <c r="Q124" s="20">
        <f t="shared" si="15"/>
        <v>6.81</v>
      </c>
      <c r="R124" s="37">
        <f t="shared" si="16"/>
        <v>2.6443534166403597E-4</v>
      </c>
      <c r="S124" s="38">
        <f t="shared" si="17"/>
        <v>9.5984740317211781</v>
      </c>
      <c r="T124" s="38">
        <f t="shared" si="18"/>
        <v>9.0894359990179083</v>
      </c>
      <c r="U124" s="38">
        <f t="shared" si="19"/>
        <v>8.9331547120944634</v>
      </c>
      <c r="V124" s="38">
        <f t="shared" si="20"/>
        <v>8.6941051632301747</v>
      </c>
      <c r="W124" s="38">
        <f t="shared" si="21"/>
        <v>8.5235443678568714</v>
      </c>
      <c r="X124" s="38">
        <f t="shared" si="22"/>
        <v>8.3564212319252</v>
      </c>
      <c r="Y124" s="38">
        <f t="shared" si="23"/>
        <v>8.273652969984358</v>
      </c>
      <c r="Z124" s="38">
        <f t="shared" si="24"/>
        <v>8.273652969984358</v>
      </c>
    </row>
    <row r="125" spans="1:26">
      <c r="A125" s="39">
        <v>58.594110000000001</v>
      </c>
      <c r="B125" s="40">
        <v>29174</v>
      </c>
      <c r="E125" s="20">
        <f t="shared" si="14"/>
        <v>1</v>
      </c>
      <c r="F125" s="2">
        <v>35298</v>
      </c>
      <c r="G125" s="2">
        <f>IF(ISERROR(VLOOKUP($F125,'Pay scales'!$B$3:$AC$61,G$1,1)),0,VLOOKUP($F125,'Pay scales'!$B$3:$AC$61,G$1,1))</f>
        <v>36298</v>
      </c>
      <c r="H125" s="2">
        <f>IF(ISERROR(VLOOKUP($F125,'Pay scales'!$B$3:$AC$61,H$1,1)),0,VLOOKUP($F125,'Pay scales'!$B$3:$AC$61,H$1,1))</f>
        <v>34373</v>
      </c>
      <c r="I125" s="2">
        <f>IF(ISERROR(VLOOKUP($F125,'Pay scales'!$B$3:$AC$61,I$1,1)),0,VLOOKUP($F125,'Pay scales'!$B$3:$AC$61,I$1,1))</f>
        <v>33782</v>
      </c>
      <c r="J125" s="2">
        <f>IF(ISERROR(VLOOKUP($F125,'Pay scales'!$B$3:$AC$61,J$1,1)),0,VLOOKUP($F125,'Pay scales'!$B$3:$AC$61,J$1,1))</f>
        <v>32878</v>
      </c>
      <c r="K125" s="2">
        <f>IF(ISERROR(VLOOKUP($F125,'Pay scales'!$B$3:$AC$61,K$1,1)),0,VLOOKUP($F125,'Pay scales'!$B$3:$AC$61,K$1,1))</f>
        <v>32233</v>
      </c>
      <c r="L125" s="2">
        <f>IF(ISERROR(VLOOKUP($F125,'Pay scales'!$B$3:$AC$61,L$1,1)),0,VLOOKUP($F125,'Pay scales'!$B$3:$AC$61,L$1,1))</f>
        <v>31601</v>
      </c>
      <c r="M125" s="2">
        <f>IF(ISERROR(VLOOKUP($F125,'Pay scales'!$B$3:$AC$61,M$1,1)),0,VLOOKUP($F125,'Pay scales'!$B$3:$AC$61,M$1,1))</f>
        <v>31288</v>
      </c>
      <c r="N125" s="2">
        <f>IF(ISERROR(VLOOKUP($F125,'Pay scales'!$B$3:$AC$61,N$1,1)),0,VLOOKUP($F125,'Pay scales'!$B$3:$AC$61,N$1,1))</f>
        <v>31288</v>
      </c>
      <c r="O125" s="2"/>
      <c r="Q125" s="20">
        <f t="shared" si="15"/>
        <v>1</v>
      </c>
      <c r="R125" s="37">
        <f t="shared" si="16"/>
        <v>3.883044664670132E-5</v>
      </c>
      <c r="S125" s="38">
        <f t="shared" si="17"/>
        <v>1.4094675523819644</v>
      </c>
      <c r="T125" s="38">
        <f t="shared" si="18"/>
        <v>1.3347189425870645</v>
      </c>
      <c r="U125" s="38">
        <f t="shared" si="19"/>
        <v>1.311770148618864</v>
      </c>
      <c r="V125" s="38">
        <f t="shared" si="20"/>
        <v>1.2766674248502461</v>
      </c>
      <c r="W125" s="38">
        <f t="shared" si="21"/>
        <v>1.2516217867631236</v>
      </c>
      <c r="X125" s="38">
        <f t="shared" si="22"/>
        <v>1.2270809444824085</v>
      </c>
      <c r="Y125" s="38">
        <f t="shared" si="23"/>
        <v>1.2149270146819908</v>
      </c>
      <c r="Z125" s="38">
        <f t="shared" si="24"/>
        <v>1.2149270146819908</v>
      </c>
    </row>
    <row r="126" spans="1:26">
      <c r="A126" s="20">
        <v>13.79</v>
      </c>
      <c r="B126" s="2">
        <v>29577</v>
      </c>
      <c r="E126" s="20">
        <f t="shared" si="14"/>
        <v>26.999189999999999</v>
      </c>
      <c r="F126" s="2">
        <v>35336</v>
      </c>
      <c r="G126" s="2">
        <f>IF(ISERROR(VLOOKUP($F126,'Pay scales'!$B$3:$AC$61,G$1,1)),0,VLOOKUP($F126,'Pay scales'!$B$3:$AC$61,G$1,1))</f>
        <v>37261</v>
      </c>
      <c r="H126" s="2">
        <f>IF(ISERROR(VLOOKUP($F126,'Pay scales'!$B$3:$AC$61,H$1,1)),0,VLOOKUP($F126,'Pay scales'!$B$3:$AC$61,H$1,1))</f>
        <v>35336</v>
      </c>
      <c r="I126" s="2">
        <f>IF(ISERROR(VLOOKUP($F126,'Pay scales'!$B$3:$AC$61,I$1,1)),0,VLOOKUP($F126,'Pay scales'!$B$3:$AC$61,I$1,1))</f>
        <v>34728</v>
      </c>
      <c r="J126" s="2">
        <f>IF(ISERROR(VLOOKUP($F126,'Pay scales'!$B$3:$AC$61,J$1,1)),0,VLOOKUP($F126,'Pay scales'!$B$3:$AC$61,J$1,1))</f>
        <v>33799</v>
      </c>
      <c r="K126" s="2">
        <f>IF(ISERROR(VLOOKUP($F126,'Pay scales'!$B$3:$AC$61,K$1,1)),0,VLOOKUP($F126,'Pay scales'!$B$3:$AC$61,K$1,1))</f>
        <v>33136</v>
      </c>
      <c r="L126" s="2">
        <f>IF(ISERROR(VLOOKUP($F126,'Pay scales'!$B$3:$AC$61,L$1,1)),0,VLOOKUP($F126,'Pay scales'!$B$3:$AC$61,L$1,1))</f>
        <v>32486</v>
      </c>
      <c r="M126" s="2">
        <f>IF(ISERROR(VLOOKUP($F126,'Pay scales'!$B$3:$AC$61,M$1,1)),0,VLOOKUP($F126,'Pay scales'!$B$3:$AC$61,M$1,1))</f>
        <v>32164</v>
      </c>
      <c r="N126" s="2">
        <f>IF(ISERROR(VLOOKUP($F126,'Pay scales'!$B$3:$AC$61,N$1,1)),0,VLOOKUP($F126,'Pay scales'!$B$3:$AC$61,N$1,1))</f>
        <v>32164</v>
      </c>
      <c r="O126" s="2"/>
      <c r="Q126" s="20">
        <f t="shared" si="15"/>
        <v>26.999189999999999</v>
      </c>
      <c r="R126" s="37">
        <f t="shared" si="16"/>
        <v>1.0483906067991517E-3</v>
      </c>
      <c r="S126" s="38">
        <f t="shared" si="17"/>
        <v>39.064082399943189</v>
      </c>
      <c r="T126" s="38">
        <f t="shared" si="18"/>
        <v>37.045930481854825</v>
      </c>
      <c r="U126" s="38">
        <f t="shared" si="19"/>
        <v>36.408508992920936</v>
      </c>
      <c r="V126" s="38">
        <f t="shared" si="20"/>
        <v>35.434554119204527</v>
      </c>
      <c r="W126" s="38">
        <f t="shared" si="21"/>
        <v>34.73947114689669</v>
      </c>
      <c r="X126" s="38">
        <f t="shared" si="22"/>
        <v>34.058017252477242</v>
      </c>
      <c r="Y126" s="38">
        <f t="shared" si="23"/>
        <v>33.720435477087918</v>
      </c>
      <c r="Z126" s="38">
        <f t="shared" si="24"/>
        <v>33.720435477087918</v>
      </c>
    </row>
    <row r="127" spans="1:26">
      <c r="A127" s="20">
        <v>5</v>
      </c>
      <c r="B127" s="2">
        <v>30063</v>
      </c>
      <c r="E127" s="20">
        <f t="shared" si="14"/>
        <v>43.42</v>
      </c>
      <c r="F127" s="2">
        <v>35336.220768750005</v>
      </c>
      <c r="G127" s="2">
        <f>IF(ISERROR(VLOOKUP($F127,'Pay scales'!$B$3:$AC$61,G$1,1)),0,VLOOKUP($F127,'Pay scales'!$B$3:$AC$61,G$1,1))</f>
        <v>37261</v>
      </c>
      <c r="H127" s="2">
        <f>IF(ISERROR(VLOOKUP($F127,'Pay scales'!$B$3:$AC$61,H$1,1)),0,VLOOKUP($F127,'Pay scales'!$B$3:$AC$61,H$1,1))</f>
        <v>35336</v>
      </c>
      <c r="I127" s="2">
        <f>IF(ISERROR(VLOOKUP($F127,'Pay scales'!$B$3:$AC$61,I$1,1)),0,VLOOKUP($F127,'Pay scales'!$B$3:$AC$61,I$1,1))</f>
        <v>34728</v>
      </c>
      <c r="J127" s="2">
        <f>IF(ISERROR(VLOOKUP($F127,'Pay scales'!$B$3:$AC$61,J$1,1)),0,VLOOKUP($F127,'Pay scales'!$B$3:$AC$61,J$1,1))</f>
        <v>33799</v>
      </c>
      <c r="K127" s="2">
        <f>IF(ISERROR(VLOOKUP($F127,'Pay scales'!$B$3:$AC$61,K$1,1)),0,VLOOKUP($F127,'Pay scales'!$B$3:$AC$61,K$1,1))</f>
        <v>33136</v>
      </c>
      <c r="L127" s="2">
        <f>IF(ISERROR(VLOOKUP($F127,'Pay scales'!$B$3:$AC$61,L$1,1)),0,VLOOKUP($F127,'Pay scales'!$B$3:$AC$61,L$1,1))</f>
        <v>32486</v>
      </c>
      <c r="M127" s="2">
        <f>IF(ISERROR(VLOOKUP($F127,'Pay scales'!$B$3:$AC$61,M$1,1)),0,VLOOKUP($F127,'Pay scales'!$B$3:$AC$61,M$1,1))</f>
        <v>32164</v>
      </c>
      <c r="N127" s="2">
        <f>IF(ISERROR(VLOOKUP($F127,'Pay scales'!$B$3:$AC$61,N$1,1)),0,VLOOKUP($F127,'Pay scales'!$B$3:$AC$61,N$1,1))</f>
        <v>32164</v>
      </c>
      <c r="O127" s="2"/>
      <c r="Q127" s="20">
        <f t="shared" si="15"/>
        <v>43.42</v>
      </c>
      <c r="R127" s="37">
        <f t="shared" si="16"/>
        <v>1.6860179933997715E-3</v>
      </c>
      <c r="S127" s="38">
        <f t="shared" si="17"/>
        <v>62.822716452068882</v>
      </c>
      <c r="T127" s="38">
        <f t="shared" si="18"/>
        <v>59.577131814774326</v>
      </c>
      <c r="U127" s="38">
        <f t="shared" si="19"/>
        <v>58.552032874787265</v>
      </c>
      <c r="V127" s="38">
        <f t="shared" si="20"/>
        <v>56.985722158918875</v>
      </c>
      <c r="W127" s="38">
        <f t="shared" si="21"/>
        <v>55.867892229294824</v>
      </c>
      <c r="X127" s="38">
        <f t="shared" si="22"/>
        <v>54.771980533584973</v>
      </c>
      <c r="Y127" s="38">
        <f t="shared" si="23"/>
        <v>54.22908273971025</v>
      </c>
      <c r="Z127" s="38">
        <f t="shared" si="24"/>
        <v>54.22908273971025</v>
      </c>
    </row>
    <row r="128" spans="1:26">
      <c r="A128" s="20">
        <v>2</v>
      </c>
      <c r="B128" s="2">
        <v>30095</v>
      </c>
      <c r="E128" s="20">
        <f t="shared" si="14"/>
        <v>5</v>
      </c>
      <c r="F128" s="2">
        <v>35682</v>
      </c>
      <c r="G128" s="2">
        <f>IF(ISERROR(VLOOKUP($F128,'Pay scales'!$B$3:$AC$61,G$1,1)),0,VLOOKUP($F128,'Pay scales'!$B$3:$AC$61,G$1,1))</f>
        <v>37261</v>
      </c>
      <c r="H128" s="2">
        <f>IF(ISERROR(VLOOKUP($F128,'Pay scales'!$B$3:$AC$61,H$1,1)),0,VLOOKUP($F128,'Pay scales'!$B$3:$AC$61,H$1,1))</f>
        <v>35336</v>
      </c>
      <c r="I128" s="2">
        <f>IF(ISERROR(VLOOKUP($F128,'Pay scales'!$B$3:$AC$61,I$1,1)),0,VLOOKUP($F128,'Pay scales'!$B$3:$AC$61,I$1,1))</f>
        <v>34728</v>
      </c>
      <c r="J128" s="2">
        <f>IF(ISERROR(VLOOKUP($F128,'Pay scales'!$B$3:$AC$61,J$1,1)),0,VLOOKUP($F128,'Pay scales'!$B$3:$AC$61,J$1,1))</f>
        <v>33799</v>
      </c>
      <c r="K128" s="2">
        <f>IF(ISERROR(VLOOKUP($F128,'Pay scales'!$B$3:$AC$61,K$1,1)),0,VLOOKUP($F128,'Pay scales'!$B$3:$AC$61,K$1,1))</f>
        <v>33136</v>
      </c>
      <c r="L128" s="2">
        <f>IF(ISERROR(VLOOKUP($F128,'Pay scales'!$B$3:$AC$61,L$1,1)),0,VLOOKUP($F128,'Pay scales'!$B$3:$AC$61,L$1,1))</f>
        <v>32486</v>
      </c>
      <c r="M128" s="2">
        <f>IF(ISERROR(VLOOKUP($F128,'Pay scales'!$B$3:$AC$61,M$1,1)),0,VLOOKUP($F128,'Pay scales'!$B$3:$AC$61,M$1,1))</f>
        <v>32164</v>
      </c>
      <c r="N128" s="2">
        <f>IF(ISERROR(VLOOKUP($F128,'Pay scales'!$B$3:$AC$61,N$1,1)),0,VLOOKUP($F128,'Pay scales'!$B$3:$AC$61,N$1,1))</f>
        <v>32164</v>
      </c>
      <c r="O128" s="2"/>
      <c r="Q128" s="20">
        <f t="shared" si="15"/>
        <v>5</v>
      </c>
      <c r="R128" s="37">
        <f t="shared" si="16"/>
        <v>1.941522332335066E-4</v>
      </c>
      <c r="S128" s="38">
        <f t="shared" si="17"/>
        <v>7.2343063625136894</v>
      </c>
      <c r="T128" s="38">
        <f t="shared" si="18"/>
        <v>6.8605633135391892</v>
      </c>
      <c r="U128" s="38">
        <f t="shared" si="19"/>
        <v>6.7425187557332169</v>
      </c>
      <c r="V128" s="38">
        <f t="shared" si="20"/>
        <v>6.5621513310592894</v>
      </c>
      <c r="W128" s="38">
        <f t="shared" si="21"/>
        <v>6.4334284004254743</v>
      </c>
      <c r="X128" s="38">
        <f t="shared" si="22"/>
        <v>6.3072294488236951</v>
      </c>
      <c r="Y128" s="38">
        <f t="shared" si="23"/>
        <v>6.2447124297225063</v>
      </c>
      <c r="Z128" s="38">
        <f t="shared" si="24"/>
        <v>6.2447124297225063</v>
      </c>
    </row>
    <row r="129" spans="1:26">
      <c r="A129" s="20">
        <v>7</v>
      </c>
      <c r="B129" s="2">
        <v>30095</v>
      </c>
      <c r="E129" s="20">
        <f t="shared" si="14"/>
        <v>3</v>
      </c>
      <c r="F129" s="2">
        <v>36370.201724999999</v>
      </c>
      <c r="G129" s="2">
        <f>IF(ISERROR(VLOOKUP($F129,'Pay scales'!$B$3:$AC$61,G$1,1)),0,VLOOKUP($F129,'Pay scales'!$B$3:$AC$61,G$1,1))</f>
        <v>37261</v>
      </c>
      <c r="H129" s="2">
        <f>IF(ISERROR(VLOOKUP($F129,'Pay scales'!$B$3:$AC$61,H$1,1)),0,VLOOKUP($F129,'Pay scales'!$B$3:$AC$61,H$1,1))</f>
        <v>35336</v>
      </c>
      <c r="I129" s="2">
        <f>IF(ISERROR(VLOOKUP($F129,'Pay scales'!$B$3:$AC$61,I$1,1)),0,VLOOKUP($F129,'Pay scales'!$B$3:$AC$61,I$1,1))</f>
        <v>34728</v>
      </c>
      <c r="J129" s="2">
        <f>IF(ISERROR(VLOOKUP($F129,'Pay scales'!$B$3:$AC$61,J$1,1)),0,VLOOKUP($F129,'Pay scales'!$B$3:$AC$61,J$1,1))</f>
        <v>33799</v>
      </c>
      <c r="K129" s="2">
        <f>IF(ISERROR(VLOOKUP($F129,'Pay scales'!$B$3:$AC$61,K$1,1)),0,VLOOKUP($F129,'Pay scales'!$B$3:$AC$61,K$1,1))</f>
        <v>33136</v>
      </c>
      <c r="L129" s="2">
        <f>IF(ISERROR(VLOOKUP($F129,'Pay scales'!$B$3:$AC$61,L$1,1)),0,VLOOKUP($F129,'Pay scales'!$B$3:$AC$61,L$1,1))</f>
        <v>32486</v>
      </c>
      <c r="M129" s="2">
        <f>IF(ISERROR(VLOOKUP($F129,'Pay scales'!$B$3:$AC$61,M$1,1)),0,VLOOKUP($F129,'Pay scales'!$B$3:$AC$61,M$1,1))</f>
        <v>32164</v>
      </c>
      <c r="N129" s="2">
        <f>IF(ISERROR(VLOOKUP($F129,'Pay scales'!$B$3:$AC$61,N$1,1)),0,VLOOKUP($F129,'Pay scales'!$B$3:$AC$61,N$1,1))</f>
        <v>32164</v>
      </c>
      <c r="O129" s="2"/>
      <c r="Q129" s="20">
        <f t="shared" si="15"/>
        <v>3</v>
      </c>
      <c r="R129" s="37">
        <f t="shared" si="16"/>
        <v>1.1649133994010396E-4</v>
      </c>
      <c r="S129" s="38">
        <f t="shared" si="17"/>
        <v>4.3405838175082136</v>
      </c>
      <c r="T129" s="38">
        <f t="shared" si="18"/>
        <v>4.1163379881235134</v>
      </c>
      <c r="U129" s="38">
        <f t="shared" si="19"/>
        <v>4.0455112534399307</v>
      </c>
      <c r="V129" s="38">
        <f t="shared" si="20"/>
        <v>3.9372907986355736</v>
      </c>
      <c r="W129" s="38">
        <f t="shared" si="21"/>
        <v>3.8600570402552847</v>
      </c>
      <c r="X129" s="38">
        <f t="shared" si="22"/>
        <v>3.7843376692942172</v>
      </c>
      <c r="Y129" s="38">
        <f t="shared" si="23"/>
        <v>3.7468274578335037</v>
      </c>
      <c r="Z129" s="38">
        <f t="shared" si="24"/>
        <v>3.7468274578335037</v>
      </c>
    </row>
    <row r="130" spans="1:26">
      <c r="A130" s="39">
        <v>521.05690000000004</v>
      </c>
      <c r="B130" s="40">
        <v>30095</v>
      </c>
      <c r="E130" s="20">
        <f t="shared" si="14"/>
        <v>25.478329999999996</v>
      </c>
      <c r="F130" s="2">
        <v>36371</v>
      </c>
      <c r="G130" s="2">
        <f>IF(ISERROR(VLOOKUP($F130,'Pay scales'!$B$3:$AC$61,G$1,1)),0,VLOOKUP($F130,'Pay scales'!$B$3:$AC$61,G$1,1))</f>
        <v>38296</v>
      </c>
      <c r="H130" s="2">
        <f>IF(ISERROR(VLOOKUP($F130,'Pay scales'!$B$3:$AC$61,H$1,1)),0,VLOOKUP($F130,'Pay scales'!$B$3:$AC$61,H$1,1))</f>
        <v>36371</v>
      </c>
      <c r="I130" s="2">
        <f>IF(ISERROR(VLOOKUP($F130,'Pay scales'!$B$3:$AC$61,I$1,1)),0,VLOOKUP($F130,'Pay scales'!$B$3:$AC$61,I$1,1))</f>
        <v>35745</v>
      </c>
      <c r="J130" s="2">
        <f>IF(ISERROR(VLOOKUP($F130,'Pay scales'!$B$3:$AC$61,J$1,1)),0,VLOOKUP($F130,'Pay scales'!$B$3:$AC$61,J$1,1))</f>
        <v>34788</v>
      </c>
      <c r="K130" s="2">
        <f>IF(ISERROR(VLOOKUP($F130,'Pay scales'!$B$3:$AC$61,K$1,1)),0,VLOOKUP($F130,'Pay scales'!$B$3:$AC$61,K$1,1))</f>
        <v>34106</v>
      </c>
      <c r="L130" s="2">
        <f>IF(ISERROR(VLOOKUP($F130,'Pay scales'!$B$3:$AC$61,L$1,1)),0,VLOOKUP($F130,'Pay scales'!$B$3:$AC$61,L$1,1))</f>
        <v>33437</v>
      </c>
      <c r="M130" s="2">
        <f>IF(ISERROR(VLOOKUP($F130,'Pay scales'!$B$3:$AC$61,M$1,1)),0,VLOOKUP($F130,'Pay scales'!$B$3:$AC$61,M$1,1))</f>
        <v>33106</v>
      </c>
      <c r="N130" s="2">
        <f>IF(ISERROR(VLOOKUP($F130,'Pay scales'!$B$3:$AC$61,N$1,1)),0,VLOOKUP($F130,'Pay scales'!$B$3:$AC$61,N$1,1))</f>
        <v>33106</v>
      </c>
      <c r="O130" s="2"/>
      <c r="Q130" s="20">
        <f t="shared" si="15"/>
        <v>25.478329999999996</v>
      </c>
      <c r="R130" s="37">
        <f t="shared" si="16"/>
        <v>9.8933493371204943E-4</v>
      </c>
      <c r="S130" s="38">
        <f t="shared" si="17"/>
        <v>37.887570621436645</v>
      </c>
      <c r="T130" s="38">
        <f t="shared" si="18"/>
        <v>35.98310087404095</v>
      </c>
      <c r="U130" s="38">
        <f t="shared" si="19"/>
        <v>35.363777205537204</v>
      </c>
      <c r="V130" s="38">
        <f t="shared" si="20"/>
        <v>34.416983673974777</v>
      </c>
      <c r="W130" s="38">
        <f t="shared" si="21"/>
        <v>33.742257249183154</v>
      </c>
      <c r="X130" s="38">
        <f t="shared" si="22"/>
        <v>33.080392178529799</v>
      </c>
      <c r="Y130" s="38">
        <f t="shared" si="23"/>
        <v>32.75292231547111</v>
      </c>
      <c r="Z130" s="38">
        <f t="shared" si="24"/>
        <v>32.75292231547111</v>
      </c>
    </row>
    <row r="131" spans="1:26">
      <c r="A131" s="20">
        <v>7.21</v>
      </c>
      <c r="B131" s="2">
        <v>30451</v>
      </c>
      <c r="E131" s="20">
        <f t="shared" si="14"/>
        <v>52</v>
      </c>
      <c r="F131" s="2">
        <v>36579</v>
      </c>
      <c r="G131" s="2">
        <f>IF(ISERROR(VLOOKUP($F131,'Pay scales'!$B$3:$AC$61,G$1,1)),0,VLOOKUP($F131,'Pay scales'!$B$3:$AC$61,G$1,1))</f>
        <v>38296</v>
      </c>
      <c r="H131" s="2">
        <f>IF(ISERROR(VLOOKUP($F131,'Pay scales'!$B$3:$AC$61,H$1,1)),0,VLOOKUP($F131,'Pay scales'!$B$3:$AC$61,H$1,1))</f>
        <v>36371</v>
      </c>
      <c r="I131" s="2">
        <f>IF(ISERROR(VLOOKUP($F131,'Pay scales'!$B$3:$AC$61,I$1,1)),0,VLOOKUP($F131,'Pay scales'!$B$3:$AC$61,I$1,1))</f>
        <v>35745</v>
      </c>
      <c r="J131" s="2">
        <f>IF(ISERROR(VLOOKUP($F131,'Pay scales'!$B$3:$AC$61,J$1,1)),0,VLOOKUP($F131,'Pay scales'!$B$3:$AC$61,J$1,1))</f>
        <v>34788</v>
      </c>
      <c r="K131" s="2">
        <f>IF(ISERROR(VLOOKUP($F131,'Pay scales'!$B$3:$AC$61,K$1,1)),0,VLOOKUP($F131,'Pay scales'!$B$3:$AC$61,K$1,1))</f>
        <v>34106</v>
      </c>
      <c r="L131" s="2">
        <f>IF(ISERROR(VLOOKUP($F131,'Pay scales'!$B$3:$AC$61,L$1,1)),0,VLOOKUP($F131,'Pay scales'!$B$3:$AC$61,L$1,1))</f>
        <v>33437</v>
      </c>
      <c r="M131" s="2">
        <f>IF(ISERROR(VLOOKUP($F131,'Pay scales'!$B$3:$AC$61,M$1,1)),0,VLOOKUP($F131,'Pay scales'!$B$3:$AC$61,M$1,1))</f>
        <v>33106</v>
      </c>
      <c r="N131" s="2">
        <f>IF(ISERROR(VLOOKUP($F131,'Pay scales'!$B$3:$AC$61,N$1,1)),0,VLOOKUP($F131,'Pay scales'!$B$3:$AC$61,N$1,1))</f>
        <v>33106</v>
      </c>
      <c r="O131" s="2"/>
      <c r="Q131" s="20">
        <f t="shared" si="15"/>
        <v>52</v>
      </c>
      <c r="R131" s="37">
        <f t="shared" si="16"/>
        <v>2.0191832256284685E-3</v>
      </c>
      <c r="S131" s="38">
        <f t="shared" si="17"/>
        <v>77.326640808667833</v>
      </c>
      <c r="T131" s="38">
        <f t="shared" si="18"/>
        <v>73.439713099333034</v>
      </c>
      <c r="U131" s="38">
        <f t="shared" si="19"/>
        <v>72.1757044000896</v>
      </c>
      <c r="V131" s="38">
        <f t="shared" si="20"/>
        <v>70.243346053163165</v>
      </c>
      <c r="W131" s="38">
        <f t="shared" si="21"/>
        <v>68.866263093284545</v>
      </c>
      <c r="X131" s="38">
        <f t="shared" si="22"/>
        <v>67.515429515339108</v>
      </c>
      <c r="Y131" s="38">
        <f t="shared" si="23"/>
        <v>66.847079867656078</v>
      </c>
      <c r="Z131" s="38">
        <f t="shared" si="24"/>
        <v>66.847079867656078</v>
      </c>
    </row>
    <row r="132" spans="1:26">
      <c r="A132" s="20">
        <v>30</v>
      </c>
      <c r="B132" s="2">
        <v>30606</v>
      </c>
      <c r="E132" s="20">
        <f t="shared" si="14"/>
        <v>2.2000000000000002</v>
      </c>
      <c r="F132" s="2">
        <v>36922</v>
      </c>
      <c r="G132" s="2">
        <f>IF(ISERROR(VLOOKUP($F132,'Pay scales'!$B$3:$AC$61,G$1,1)),0,VLOOKUP($F132,'Pay scales'!$B$3:$AC$61,G$1,1))</f>
        <v>38296</v>
      </c>
      <c r="H132" s="2">
        <f>IF(ISERROR(VLOOKUP($F132,'Pay scales'!$B$3:$AC$61,H$1,1)),0,VLOOKUP($F132,'Pay scales'!$B$3:$AC$61,H$1,1))</f>
        <v>36371</v>
      </c>
      <c r="I132" s="2">
        <f>IF(ISERROR(VLOOKUP($F132,'Pay scales'!$B$3:$AC$61,I$1,1)),0,VLOOKUP($F132,'Pay scales'!$B$3:$AC$61,I$1,1))</f>
        <v>35745</v>
      </c>
      <c r="J132" s="2">
        <f>IF(ISERROR(VLOOKUP($F132,'Pay scales'!$B$3:$AC$61,J$1,1)),0,VLOOKUP($F132,'Pay scales'!$B$3:$AC$61,J$1,1))</f>
        <v>34788</v>
      </c>
      <c r="K132" s="2">
        <f>IF(ISERROR(VLOOKUP($F132,'Pay scales'!$B$3:$AC$61,K$1,1)),0,VLOOKUP($F132,'Pay scales'!$B$3:$AC$61,K$1,1))</f>
        <v>34106</v>
      </c>
      <c r="L132" s="2">
        <f>IF(ISERROR(VLOOKUP($F132,'Pay scales'!$B$3:$AC$61,L$1,1)),0,VLOOKUP($F132,'Pay scales'!$B$3:$AC$61,L$1,1))</f>
        <v>33437</v>
      </c>
      <c r="M132" s="2">
        <f>IF(ISERROR(VLOOKUP($F132,'Pay scales'!$B$3:$AC$61,M$1,1)),0,VLOOKUP($F132,'Pay scales'!$B$3:$AC$61,M$1,1))</f>
        <v>33106</v>
      </c>
      <c r="N132" s="2">
        <f>IF(ISERROR(VLOOKUP($F132,'Pay scales'!$B$3:$AC$61,N$1,1)),0,VLOOKUP($F132,'Pay scales'!$B$3:$AC$61,N$1,1))</f>
        <v>33106</v>
      </c>
      <c r="O132" s="2"/>
      <c r="Q132" s="20">
        <f t="shared" si="15"/>
        <v>2.2000000000000002</v>
      </c>
      <c r="R132" s="37">
        <f t="shared" si="16"/>
        <v>8.5426982622742917E-5</v>
      </c>
      <c r="S132" s="38">
        <f t="shared" si="17"/>
        <v>3.2715117265205627</v>
      </c>
      <c r="T132" s="38">
        <f t="shared" si="18"/>
        <v>3.1070647849717825</v>
      </c>
      <c r="U132" s="38">
        <f t="shared" si="19"/>
        <v>3.0535874938499457</v>
      </c>
      <c r="V132" s="38">
        <f t="shared" si="20"/>
        <v>2.9718338714799808</v>
      </c>
      <c r="W132" s="38">
        <f t="shared" si="21"/>
        <v>2.9135726693312698</v>
      </c>
      <c r="X132" s="38">
        <f t="shared" si="22"/>
        <v>2.8564220179566551</v>
      </c>
      <c r="Y132" s="38">
        <f t="shared" si="23"/>
        <v>2.8281456867085271</v>
      </c>
      <c r="Z132" s="38">
        <f t="shared" si="24"/>
        <v>2.8281456867085271</v>
      </c>
    </row>
    <row r="133" spans="1:26">
      <c r="A133" s="20">
        <v>5.38</v>
      </c>
      <c r="B133" s="2">
        <v>30984</v>
      </c>
      <c r="E133" s="20">
        <f t="shared" si="14"/>
        <v>2</v>
      </c>
      <c r="F133" s="2">
        <v>36961</v>
      </c>
      <c r="G133" s="2">
        <f>IF(ISERROR(VLOOKUP($F133,'Pay scales'!$B$3:$AC$61,G$1,1)),0,VLOOKUP($F133,'Pay scales'!$B$3:$AC$61,G$1,1))</f>
        <v>38296</v>
      </c>
      <c r="H133" s="2">
        <f>IF(ISERROR(VLOOKUP($F133,'Pay scales'!$B$3:$AC$61,H$1,1)),0,VLOOKUP($F133,'Pay scales'!$B$3:$AC$61,H$1,1))</f>
        <v>36371</v>
      </c>
      <c r="I133" s="2">
        <f>IF(ISERROR(VLOOKUP($F133,'Pay scales'!$B$3:$AC$61,I$1,1)),0,VLOOKUP($F133,'Pay scales'!$B$3:$AC$61,I$1,1))</f>
        <v>35745</v>
      </c>
      <c r="J133" s="2">
        <f>IF(ISERROR(VLOOKUP($F133,'Pay scales'!$B$3:$AC$61,J$1,1)),0,VLOOKUP($F133,'Pay scales'!$B$3:$AC$61,J$1,1))</f>
        <v>34788</v>
      </c>
      <c r="K133" s="2">
        <f>IF(ISERROR(VLOOKUP($F133,'Pay scales'!$B$3:$AC$61,K$1,1)),0,VLOOKUP($F133,'Pay scales'!$B$3:$AC$61,K$1,1))</f>
        <v>34106</v>
      </c>
      <c r="L133" s="2">
        <f>IF(ISERROR(VLOOKUP($F133,'Pay scales'!$B$3:$AC$61,L$1,1)),0,VLOOKUP($F133,'Pay scales'!$B$3:$AC$61,L$1,1))</f>
        <v>33437</v>
      </c>
      <c r="M133" s="2">
        <f>IF(ISERROR(VLOOKUP($F133,'Pay scales'!$B$3:$AC$61,M$1,1)),0,VLOOKUP($F133,'Pay scales'!$B$3:$AC$61,M$1,1))</f>
        <v>33106</v>
      </c>
      <c r="N133" s="2">
        <f>IF(ISERROR(VLOOKUP($F133,'Pay scales'!$B$3:$AC$61,N$1,1)),0,VLOOKUP($F133,'Pay scales'!$B$3:$AC$61,N$1,1))</f>
        <v>33106</v>
      </c>
      <c r="O133" s="2"/>
      <c r="Q133" s="20">
        <f t="shared" si="15"/>
        <v>2</v>
      </c>
      <c r="R133" s="37">
        <f t="shared" si="16"/>
        <v>7.7660893293402639E-5</v>
      </c>
      <c r="S133" s="38">
        <f t="shared" si="17"/>
        <v>2.9741015695641475</v>
      </c>
      <c r="T133" s="38">
        <f t="shared" si="18"/>
        <v>2.8246043499743476</v>
      </c>
      <c r="U133" s="38">
        <f t="shared" si="19"/>
        <v>2.7759886307726775</v>
      </c>
      <c r="V133" s="38">
        <f t="shared" si="20"/>
        <v>2.7016671558908909</v>
      </c>
      <c r="W133" s="38">
        <f t="shared" si="21"/>
        <v>2.6487024266647903</v>
      </c>
      <c r="X133" s="38">
        <f t="shared" si="22"/>
        <v>2.5967472890515042</v>
      </c>
      <c r="Y133" s="38">
        <f t="shared" si="23"/>
        <v>2.5710415333713876</v>
      </c>
      <c r="Z133" s="38">
        <f t="shared" si="24"/>
        <v>2.5710415333713876</v>
      </c>
    </row>
    <row r="134" spans="1:26">
      <c r="A134" s="20">
        <v>6</v>
      </c>
      <c r="B134" s="2">
        <v>30984</v>
      </c>
      <c r="E134" s="20">
        <f t="shared" ref="E134:E197" si="25">SUMIF(B:B,F134,A:A)</f>
        <v>5</v>
      </c>
      <c r="F134" s="2">
        <v>37260</v>
      </c>
      <c r="G134" s="2">
        <f>IF(ISERROR(VLOOKUP($F134,'Pay scales'!$B$3:$AC$61,G$1,1)),0,VLOOKUP($F134,'Pay scales'!$B$3:$AC$61,G$1,1))</f>
        <v>38296</v>
      </c>
      <c r="H134" s="2">
        <f>IF(ISERROR(VLOOKUP($F134,'Pay scales'!$B$3:$AC$61,H$1,1)),0,VLOOKUP($F134,'Pay scales'!$B$3:$AC$61,H$1,1))</f>
        <v>36371</v>
      </c>
      <c r="I134" s="2">
        <f>IF(ISERROR(VLOOKUP($F134,'Pay scales'!$B$3:$AC$61,I$1,1)),0,VLOOKUP($F134,'Pay scales'!$B$3:$AC$61,I$1,1))</f>
        <v>35745</v>
      </c>
      <c r="J134" s="2">
        <f>IF(ISERROR(VLOOKUP($F134,'Pay scales'!$B$3:$AC$61,J$1,1)),0,VLOOKUP($F134,'Pay scales'!$B$3:$AC$61,J$1,1))</f>
        <v>34788</v>
      </c>
      <c r="K134" s="2">
        <f>IF(ISERROR(VLOOKUP($F134,'Pay scales'!$B$3:$AC$61,K$1,1)),0,VLOOKUP($F134,'Pay scales'!$B$3:$AC$61,K$1,1))</f>
        <v>34106</v>
      </c>
      <c r="L134" s="2">
        <f>IF(ISERROR(VLOOKUP($F134,'Pay scales'!$B$3:$AC$61,L$1,1)),0,VLOOKUP($F134,'Pay scales'!$B$3:$AC$61,L$1,1))</f>
        <v>33437</v>
      </c>
      <c r="M134" s="2">
        <f>IF(ISERROR(VLOOKUP($F134,'Pay scales'!$B$3:$AC$61,M$1,1)),0,VLOOKUP($F134,'Pay scales'!$B$3:$AC$61,M$1,1))</f>
        <v>33106</v>
      </c>
      <c r="N134" s="2">
        <f>IF(ISERROR(VLOOKUP($F134,'Pay scales'!$B$3:$AC$61,N$1,1)),0,VLOOKUP($F134,'Pay scales'!$B$3:$AC$61,N$1,1))</f>
        <v>33106</v>
      </c>
      <c r="O134" s="2"/>
      <c r="Q134" s="20">
        <f t="shared" ref="Q134:Q197" si="26">IF(N134=0,0,E134)</f>
        <v>5</v>
      </c>
      <c r="R134" s="37">
        <f t="shared" ref="R134:R197" si="27">Q134/Q$4</f>
        <v>1.941522332335066E-4</v>
      </c>
      <c r="S134" s="38">
        <f t="shared" ref="S134:S197" si="28">$R134*G134</f>
        <v>7.435253923910369</v>
      </c>
      <c r="T134" s="38">
        <f t="shared" ref="T134:T197" si="29">$R134*H134</f>
        <v>7.0615108749358688</v>
      </c>
      <c r="U134" s="38">
        <f t="shared" ref="U134:U197" si="30">$R134*I134</f>
        <v>6.9399715769316934</v>
      </c>
      <c r="V134" s="38">
        <f t="shared" ref="V134:V197" si="31">$R134*J134</f>
        <v>6.7541678897272277</v>
      </c>
      <c r="W134" s="38">
        <f t="shared" ref="W134:W197" si="32">$R134*K134</f>
        <v>6.6217560666619759</v>
      </c>
      <c r="X134" s="38">
        <f t="shared" ref="X134:X197" si="33">$R134*L134</f>
        <v>6.4918682226287601</v>
      </c>
      <c r="Y134" s="38">
        <f t="shared" ref="Y134:Y197" si="34">$R134*M134</f>
        <v>6.4276038334284697</v>
      </c>
      <c r="Z134" s="38">
        <f t="shared" ref="Z134:Z197" si="35">$R134*N134</f>
        <v>6.4276038334284697</v>
      </c>
    </row>
    <row r="135" spans="1:26">
      <c r="A135" s="20">
        <v>11</v>
      </c>
      <c r="B135" s="2">
        <v>30984</v>
      </c>
      <c r="E135" s="20">
        <f t="shared" si="25"/>
        <v>18.033108108108109</v>
      </c>
      <c r="F135" s="2">
        <v>37568</v>
      </c>
      <c r="G135" s="2">
        <f>IF(ISERROR(VLOOKUP($F135,'Pay scales'!$B$3:$AC$61,G$1,1)),0,VLOOKUP($F135,'Pay scales'!$B$3:$AC$61,G$1,1))</f>
        <v>39493</v>
      </c>
      <c r="H135" s="2">
        <f>IF(ISERROR(VLOOKUP($F135,'Pay scales'!$B$3:$AC$61,H$1,1)),0,VLOOKUP($F135,'Pay scales'!$B$3:$AC$61,H$1,1))</f>
        <v>37568</v>
      </c>
      <c r="I135" s="2">
        <f>IF(ISERROR(VLOOKUP($F135,'Pay scales'!$B$3:$AC$61,I$1,1)),0,VLOOKUP($F135,'Pay scales'!$B$3:$AC$61,I$1,1))</f>
        <v>36922</v>
      </c>
      <c r="J135" s="2">
        <f>IF(ISERROR(VLOOKUP($F135,'Pay scales'!$B$3:$AC$61,J$1,1)),0,VLOOKUP($F135,'Pay scales'!$B$3:$AC$61,J$1,1))</f>
        <v>35934</v>
      </c>
      <c r="K135" s="2">
        <f>IF(ISERROR(VLOOKUP($F135,'Pay scales'!$B$3:$AC$61,K$1,1)),0,VLOOKUP($F135,'Pay scales'!$B$3:$AC$61,K$1,1))</f>
        <v>35229</v>
      </c>
      <c r="L135" s="2">
        <f>IF(ISERROR(VLOOKUP($F135,'Pay scales'!$B$3:$AC$61,L$1,1)),0,VLOOKUP($F135,'Pay scales'!$B$3:$AC$61,L$1,1))</f>
        <v>34538</v>
      </c>
      <c r="M135" s="2">
        <f>IF(ISERROR(VLOOKUP($F135,'Pay scales'!$B$3:$AC$61,M$1,1)),0,VLOOKUP($F135,'Pay scales'!$B$3:$AC$61,M$1,1))</f>
        <v>34196</v>
      </c>
      <c r="N135" s="2">
        <f>IF(ISERROR(VLOOKUP($F135,'Pay scales'!$B$3:$AC$61,N$1,1)),0,VLOOKUP($F135,'Pay scales'!$B$3:$AC$61,N$1,1))</f>
        <v>34196</v>
      </c>
      <c r="O135" s="2"/>
      <c r="Q135" s="20">
        <f t="shared" si="26"/>
        <v>18.033108108108109</v>
      </c>
      <c r="R135" s="37">
        <f t="shared" si="27"/>
        <v>7.0023364226608892E-4</v>
      </c>
      <c r="S135" s="38">
        <f t="shared" si="28"/>
        <v>27.654327234014648</v>
      </c>
      <c r="T135" s="38">
        <f t="shared" si="29"/>
        <v>26.306377472652429</v>
      </c>
      <c r="U135" s="38">
        <f t="shared" si="30"/>
        <v>25.854026539748535</v>
      </c>
      <c r="V135" s="38">
        <f t="shared" si="31"/>
        <v>25.162195701189638</v>
      </c>
      <c r="W135" s="38">
        <f t="shared" si="32"/>
        <v>24.668530983392046</v>
      </c>
      <c r="X135" s="38">
        <f t="shared" si="33"/>
        <v>24.184669536586178</v>
      </c>
      <c r="Y135" s="38">
        <f t="shared" si="34"/>
        <v>23.945189630931178</v>
      </c>
      <c r="Z135" s="38">
        <f t="shared" si="35"/>
        <v>23.945189630931178</v>
      </c>
    </row>
    <row r="136" spans="1:26">
      <c r="A136" s="39">
        <v>32.418929999999996</v>
      </c>
      <c r="B136" s="40">
        <v>30984</v>
      </c>
      <c r="E136" s="20">
        <f t="shared" si="25"/>
        <v>2</v>
      </c>
      <c r="F136" s="2">
        <v>37568.323237500001</v>
      </c>
      <c r="G136" s="2">
        <f>IF(ISERROR(VLOOKUP($F136,'Pay scales'!$B$3:$AC$61,G$1,1)),0,VLOOKUP($F136,'Pay scales'!$B$3:$AC$61,G$1,1))</f>
        <v>39493</v>
      </c>
      <c r="H136" s="2">
        <f>IF(ISERROR(VLOOKUP($F136,'Pay scales'!$B$3:$AC$61,H$1,1)),0,VLOOKUP($F136,'Pay scales'!$B$3:$AC$61,H$1,1))</f>
        <v>37568</v>
      </c>
      <c r="I136" s="2">
        <f>IF(ISERROR(VLOOKUP($F136,'Pay scales'!$B$3:$AC$61,I$1,1)),0,VLOOKUP($F136,'Pay scales'!$B$3:$AC$61,I$1,1))</f>
        <v>36922</v>
      </c>
      <c r="J136" s="2">
        <f>IF(ISERROR(VLOOKUP($F136,'Pay scales'!$B$3:$AC$61,J$1,1)),0,VLOOKUP($F136,'Pay scales'!$B$3:$AC$61,J$1,1))</f>
        <v>35934</v>
      </c>
      <c r="K136" s="2">
        <f>IF(ISERROR(VLOOKUP($F136,'Pay scales'!$B$3:$AC$61,K$1,1)),0,VLOOKUP($F136,'Pay scales'!$B$3:$AC$61,K$1,1))</f>
        <v>35229</v>
      </c>
      <c r="L136" s="2">
        <f>IF(ISERROR(VLOOKUP($F136,'Pay scales'!$B$3:$AC$61,L$1,1)),0,VLOOKUP($F136,'Pay scales'!$B$3:$AC$61,L$1,1))</f>
        <v>34538</v>
      </c>
      <c r="M136" s="2">
        <f>IF(ISERROR(VLOOKUP($F136,'Pay scales'!$B$3:$AC$61,M$1,1)),0,VLOOKUP($F136,'Pay scales'!$B$3:$AC$61,M$1,1))</f>
        <v>34196</v>
      </c>
      <c r="N136" s="2">
        <f>IF(ISERROR(VLOOKUP($F136,'Pay scales'!$B$3:$AC$61,N$1,1)),0,VLOOKUP($F136,'Pay scales'!$B$3:$AC$61,N$1,1))</f>
        <v>34196</v>
      </c>
      <c r="O136" s="2"/>
      <c r="Q136" s="20">
        <f t="shared" si="26"/>
        <v>2</v>
      </c>
      <c r="R136" s="37">
        <f t="shared" si="27"/>
        <v>7.7660893293402639E-5</v>
      </c>
      <c r="S136" s="38">
        <f t="shared" si="28"/>
        <v>3.0670616588363506</v>
      </c>
      <c r="T136" s="38">
        <f t="shared" si="29"/>
        <v>2.9175644392465503</v>
      </c>
      <c r="U136" s="38">
        <f t="shared" si="30"/>
        <v>2.8673955021790123</v>
      </c>
      <c r="V136" s="38">
        <f t="shared" si="31"/>
        <v>2.7906665396051302</v>
      </c>
      <c r="W136" s="38">
        <f t="shared" si="32"/>
        <v>2.7359156098332815</v>
      </c>
      <c r="X136" s="38">
        <f t="shared" si="33"/>
        <v>2.6822519325675405</v>
      </c>
      <c r="Y136" s="38">
        <f t="shared" si="34"/>
        <v>2.6556919070611968</v>
      </c>
      <c r="Z136" s="38">
        <f t="shared" si="35"/>
        <v>2.6556919070611968</v>
      </c>
    </row>
    <row r="137" spans="1:26">
      <c r="A137" s="20">
        <v>230</v>
      </c>
      <c r="B137" s="2">
        <v>31155</v>
      </c>
      <c r="E137" s="20">
        <f t="shared" si="25"/>
        <v>22</v>
      </c>
      <c r="F137" s="2">
        <v>38148</v>
      </c>
      <c r="G137" s="2">
        <f>IF(ISERROR(VLOOKUP($F137,'Pay scales'!$B$3:$AC$61,G$1,1)),0,VLOOKUP($F137,'Pay scales'!$B$3:$AC$61,G$1,1))</f>
        <v>39493</v>
      </c>
      <c r="H137" s="2">
        <f>IF(ISERROR(VLOOKUP($F137,'Pay scales'!$B$3:$AC$61,H$1,1)),0,VLOOKUP($F137,'Pay scales'!$B$3:$AC$61,H$1,1))</f>
        <v>37568</v>
      </c>
      <c r="I137" s="2">
        <f>IF(ISERROR(VLOOKUP($F137,'Pay scales'!$B$3:$AC$61,I$1,1)),0,VLOOKUP($F137,'Pay scales'!$B$3:$AC$61,I$1,1))</f>
        <v>36922</v>
      </c>
      <c r="J137" s="2">
        <f>IF(ISERROR(VLOOKUP($F137,'Pay scales'!$B$3:$AC$61,J$1,1)),0,VLOOKUP($F137,'Pay scales'!$B$3:$AC$61,J$1,1))</f>
        <v>35934</v>
      </c>
      <c r="K137" s="2">
        <f>IF(ISERROR(VLOOKUP($F137,'Pay scales'!$B$3:$AC$61,K$1,1)),0,VLOOKUP($F137,'Pay scales'!$B$3:$AC$61,K$1,1))</f>
        <v>35229</v>
      </c>
      <c r="L137" s="2">
        <f>IF(ISERROR(VLOOKUP($F137,'Pay scales'!$B$3:$AC$61,L$1,1)),0,VLOOKUP($F137,'Pay scales'!$B$3:$AC$61,L$1,1))</f>
        <v>34538</v>
      </c>
      <c r="M137" s="2">
        <f>IF(ISERROR(VLOOKUP($F137,'Pay scales'!$B$3:$AC$61,M$1,1)),0,VLOOKUP($F137,'Pay scales'!$B$3:$AC$61,M$1,1))</f>
        <v>34196</v>
      </c>
      <c r="N137" s="2">
        <f>IF(ISERROR(VLOOKUP($F137,'Pay scales'!$B$3:$AC$61,N$1,1)),0,VLOOKUP($F137,'Pay scales'!$B$3:$AC$61,N$1,1))</f>
        <v>34196</v>
      </c>
      <c r="O137" s="2"/>
      <c r="Q137" s="20">
        <f t="shared" si="26"/>
        <v>22</v>
      </c>
      <c r="R137" s="37">
        <f t="shared" si="27"/>
        <v>8.5426982622742909E-4</v>
      </c>
      <c r="S137" s="38">
        <f t="shared" si="28"/>
        <v>33.73767824719986</v>
      </c>
      <c r="T137" s="38">
        <f t="shared" si="29"/>
        <v>32.093208831712055</v>
      </c>
      <c r="U137" s="38">
        <f t="shared" si="30"/>
        <v>31.541350523969136</v>
      </c>
      <c r="V137" s="38">
        <f t="shared" si="31"/>
        <v>30.697331935656436</v>
      </c>
      <c r="W137" s="38">
        <f t="shared" si="32"/>
        <v>30.095071708166099</v>
      </c>
      <c r="X137" s="38">
        <f t="shared" si="33"/>
        <v>29.504771258242947</v>
      </c>
      <c r="Y137" s="38">
        <f t="shared" si="34"/>
        <v>29.212610977673165</v>
      </c>
      <c r="Z137" s="38">
        <f t="shared" si="35"/>
        <v>29.212610977673165</v>
      </c>
    </row>
    <row r="138" spans="1:26">
      <c r="A138" s="20">
        <v>7.08</v>
      </c>
      <c r="B138" s="2">
        <v>31346</v>
      </c>
      <c r="E138" s="20">
        <f t="shared" si="25"/>
        <v>14.97551</v>
      </c>
      <c r="F138" s="2">
        <v>38553</v>
      </c>
      <c r="G138" s="2">
        <f>IF(ISERROR(VLOOKUP($F138,'Pay scales'!$B$3:$AC$61,G$1,1)),0,VLOOKUP($F138,'Pay scales'!$B$3:$AC$61,G$1,1))</f>
        <v>40478</v>
      </c>
      <c r="H138" s="2">
        <f>IF(ISERROR(VLOOKUP($F138,'Pay scales'!$B$3:$AC$61,H$1,1)),0,VLOOKUP($F138,'Pay scales'!$B$3:$AC$61,H$1,1))</f>
        <v>38553</v>
      </c>
      <c r="I138" s="2">
        <f>IF(ISERROR(VLOOKUP($F138,'Pay scales'!$B$3:$AC$61,I$1,1)),0,VLOOKUP($F138,'Pay scales'!$B$3:$AC$61,I$1,1))</f>
        <v>37890</v>
      </c>
      <c r="J138" s="2">
        <f>IF(ISERROR(VLOOKUP($F138,'Pay scales'!$B$3:$AC$61,J$1,1)),0,VLOOKUP($F138,'Pay scales'!$B$3:$AC$61,J$1,1))</f>
        <v>36876</v>
      </c>
      <c r="K138" s="2">
        <f>IF(ISERROR(VLOOKUP($F138,'Pay scales'!$B$3:$AC$61,K$1,1)),0,VLOOKUP($F138,'Pay scales'!$B$3:$AC$61,K$1,1))</f>
        <v>36153</v>
      </c>
      <c r="L138" s="2">
        <f>IF(ISERROR(VLOOKUP($F138,'Pay scales'!$B$3:$AC$61,L$1,1)),0,VLOOKUP($F138,'Pay scales'!$B$3:$AC$61,L$1,1))</f>
        <v>35444</v>
      </c>
      <c r="M138" s="2">
        <f>IF(ISERROR(VLOOKUP($F138,'Pay scales'!$B$3:$AC$61,M$1,1)),0,VLOOKUP($F138,'Pay scales'!$B$3:$AC$61,M$1,1))</f>
        <v>35093</v>
      </c>
      <c r="N138" s="2">
        <f>IF(ISERROR(VLOOKUP($F138,'Pay scales'!$B$3:$AC$61,N$1,1)),0,VLOOKUP($F138,'Pay scales'!$B$3:$AC$61,N$1,1))</f>
        <v>35093</v>
      </c>
      <c r="O138" s="2"/>
      <c r="Q138" s="20">
        <f t="shared" si="26"/>
        <v>14.97551</v>
      </c>
      <c r="R138" s="37">
        <f t="shared" si="27"/>
        <v>5.8150574206214205E-4</v>
      </c>
      <c r="S138" s="38">
        <f t="shared" si="28"/>
        <v>23.538189427191387</v>
      </c>
      <c r="T138" s="38">
        <f t="shared" si="29"/>
        <v>22.418790873721761</v>
      </c>
      <c r="U138" s="38">
        <f t="shared" si="30"/>
        <v>22.033252566734561</v>
      </c>
      <c r="V138" s="38">
        <f t="shared" si="31"/>
        <v>21.443605744283552</v>
      </c>
      <c r="W138" s="38">
        <f t="shared" si="32"/>
        <v>21.02317709277262</v>
      </c>
      <c r="X138" s="38">
        <f t="shared" si="33"/>
        <v>20.610889521650563</v>
      </c>
      <c r="Y138" s="38">
        <f t="shared" si="34"/>
        <v>20.406781006186751</v>
      </c>
      <c r="Z138" s="38">
        <f t="shared" si="35"/>
        <v>20.406781006186751</v>
      </c>
    </row>
    <row r="139" spans="1:26">
      <c r="A139" s="20">
        <v>1.8</v>
      </c>
      <c r="B139" s="2">
        <v>31895</v>
      </c>
      <c r="E139" s="20">
        <f t="shared" si="25"/>
        <v>4</v>
      </c>
      <c r="F139" s="2">
        <v>38553.166574999996</v>
      </c>
      <c r="G139" s="2">
        <f>IF(ISERROR(VLOOKUP($F139,'Pay scales'!$B$3:$AC$61,G$1,1)),0,VLOOKUP($F139,'Pay scales'!$B$3:$AC$61,G$1,1))</f>
        <v>40478</v>
      </c>
      <c r="H139" s="2">
        <f>IF(ISERROR(VLOOKUP($F139,'Pay scales'!$B$3:$AC$61,H$1,1)),0,VLOOKUP($F139,'Pay scales'!$B$3:$AC$61,H$1,1))</f>
        <v>38553</v>
      </c>
      <c r="I139" s="2">
        <f>IF(ISERROR(VLOOKUP($F139,'Pay scales'!$B$3:$AC$61,I$1,1)),0,VLOOKUP($F139,'Pay scales'!$B$3:$AC$61,I$1,1))</f>
        <v>37890</v>
      </c>
      <c r="J139" s="2">
        <f>IF(ISERROR(VLOOKUP($F139,'Pay scales'!$B$3:$AC$61,J$1,1)),0,VLOOKUP($F139,'Pay scales'!$B$3:$AC$61,J$1,1))</f>
        <v>36876</v>
      </c>
      <c r="K139" s="2">
        <f>IF(ISERROR(VLOOKUP($F139,'Pay scales'!$B$3:$AC$61,K$1,1)),0,VLOOKUP($F139,'Pay scales'!$B$3:$AC$61,K$1,1))</f>
        <v>36153</v>
      </c>
      <c r="L139" s="2">
        <f>IF(ISERROR(VLOOKUP($F139,'Pay scales'!$B$3:$AC$61,L$1,1)),0,VLOOKUP($F139,'Pay scales'!$B$3:$AC$61,L$1,1))</f>
        <v>35444</v>
      </c>
      <c r="M139" s="2">
        <f>IF(ISERROR(VLOOKUP($F139,'Pay scales'!$B$3:$AC$61,M$1,1)),0,VLOOKUP($F139,'Pay scales'!$B$3:$AC$61,M$1,1))</f>
        <v>35093</v>
      </c>
      <c r="N139" s="2">
        <f>IF(ISERROR(VLOOKUP($F139,'Pay scales'!$B$3:$AC$61,N$1,1)),0,VLOOKUP($F139,'Pay scales'!$B$3:$AC$61,N$1,1))</f>
        <v>35093</v>
      </c>
      <c r="O139" s="2"/>
      <c r="Q139" s="20">
        <f t="shared" si="26"/>
        <v>4</v>
      </c>
      <c r="R139" s="37">
        <f t="shared" si="27"/>
        <v>1.5532178658680528E-4</v>
      </c>
      <c r="S139" s="38">
        <f t="shared" si="28"/>
        <v>6.2871152774607042</v>
      </c>
      <c r="T139" s="38">
        <f t="shared" si="29"/>
        <v>5.9881208382811035</v>
      </c>
      <c r="U139" s="38">
        <f t="shared" si="30"/>
        <v>5.885142493774052</v>
      </c>
      <c r="V139" s="38">
        <f t="shared" si="31"/>
        <v>5.7276462021750314</v>
      </c>
      <c r="W139" s="38">
        <f t="shared" si="32"/>
        <v>5.6153485504727714</v>
      </c>
      <c r="X139" s="38">
        <f t="shared" si="33"/>
        <v>5.5052254037827266</v>
      </c>
      <c r="Y139" s="38">
        <f t="shared" si="34"/>
        <v>5.4507074566907576</v>
      </c>
      <c r="Z139" s="38">
        <f t="shared" si="35"/>
        <v>5.4507074566907576</v>
      </c>
    </row>
    <row r="140" spans="1:26">
      <c r="A140" s="20">
        <v>3</v>
      </c>
      <c r="B140" s="2">
        <v>31895</v>
      </c>
      <c r="E140" s="20">
        <f t="shared" si="25"/>
        <v>3</v>
      </c>
      <c r="F140" s="2">
        <v>39117</v>
      </c>
      <c r="G140" s="2">
        <f>IF(ISERROR(VLOOKUP($F140,'Pay scales'!$B$3:$AC$61,G$1,1)),0,VLOOKUP($F140,'Pay scales'!$B$3:$AC$61,G$1,1))</f>
        <v>40478</v>
      </c>
      <c r="H140" s="2">
        <f>IF(ISERROR(VLOOKUP($F140,'Pay scales'!$B$3:$AC$61,H$1,1)),0,VLOOKUP($F140,'Pay scales'!$B$3:$AC$61,H$1,1))</f>
        <v>38553</v>
      </c>
      <c r="I140" s="2">
        <f>IF(ISERROR(VLOOKUP($F140,'Pay scales'!$B$3:$AC$61,I$1,1)),0,VLOOKUP($F140,'Pay scales'!$B$3:$AC$61,I$1,1))</f>
        <v>37890</v>
      </c>
      <c r="J140" s="2">
        <f>IF(ISERROR(VLOOKUP($F140,'Pay scales'!$B$3:$AC$61,J$1,1)),0,VLOOKUP($F140,'Pay scales'!$B$3:$AC$61,J$1,1))</f>
        <v>36876</v>
      </c>
      <c r="K140" s="2">
        <f>IF(ISERROR(VLOOKUP($F140,'Pay scales'!$B$3:$AC$61,K$1,1)),0,VLOOKUP($F140,'Pay scales'!$B$3:$AC$61,K$1,1))</f>
        <v>36153</v>
      </c>
      <c r="L140" s="2">
        <f>IF(ISERROR(VLOOKUP($F140,'Pay scales'!$B$3:$AC$61,L$1,1)),0,VLOOKUP($F140,'Pay scales'!$B$3:$AC$61,L$1,1))</f>
        <v>35444</v>
      </c>
      <c r="M140" s="2">
        <f>IF(ISERROR(VLOOKUP($F140,'Pay scales'!$B$3:$AC$61,M$1,1)),0,VLOOKUP($F140,'Pay scales'!$B$3:$AC$61,M$1,1))</f>
        <v>35093</v>
      </c>
      <c r="N140" s="2">
        <f>IF(ISERROR(VLOOKUP($F140,'Pay scales'!$B$3:$AC$61,N$1,1)),0,VLOOKUP($F140,'Pay scales'!$B$3:$AC$61,N$1,1))</f>
        <v>35093</v>
      </c>
      <c r="O140" s="2"/>
      <c r="Q140" s="20">
        <f t="shared" si="26"/>
        <v>3</v>
      </c>
      <c r="R140" s="37">
        <f t="shared" si="27"/>
        <v>1.1649133994010396E-4</v>
      </c>
      <c r="S140" s="38">
        <f t="shared" si="28"/>
        <v>4.7153364580955284</v>
      </c>
      <c r="T140" s="38">
        <f t="shared" si="29"/>
        <v>4.4910906287108281</v>
      </c>
      <c r="U140" s="38">
        <f t="shared" si="30"/>
        <v>4.4138568703305392</v>
      </c>
      <c r="V140" s="38">
        <f t="shared" si="31"/>
        <v>4.2957346516312738</v>
      </c>
      <c r="W140" s="38">
        <f t="shared" si="32"/>
        <v>4.2115114128545788</v>
      </c>
      <c r="X140" s="38">
        <f t="shared" si="33"/>
        <v>4.1289190528370447</v>
      </c>
      <c r="Y140" s="38">
        <f t="shared" si="34"/>
        <v>4.0880305925180682</v>
      </c>
      <c r="Z140" s="38">
        <f t="shared" si="35"/>
        <v>4.0880305925180682</v>
      </c>
    </row>
    <row r="141" spans="1:26">
      <c r="A141" s="20">
        <v>9</v>
      </c>
      <c r="B141" s="2">
        <v>31895</v>
      </c>
      <c r="E141" s="20">
        <f t="shared" si="25"/>
        <v>2</v>
      </c>
      <c r="F141" s="2">
        <v>39516</v>
      </c>
      <c r="G141" s="2">
        <f>IF(ISERROR(VLOOKUP($F141,'Pay scales'!$B$3:$AC$61,G$1,1)),0,VLOOKUP($F141,'Pay scales'!$B$3:$AC$61,G$1,1))</f>
        <v>40478</v>
      </c>
      <c r="H141" s="2">
        <f>IF(ISERROR(VLOOKUP($F141,'Pay scales'!$B$3:$AC$61,H$1,1)),0,VLOOKUP($F141,'Pay scales'!$B$3:$AC$61,H$1,1))</f>
        <v>38553</v>
      </c>
      <c r="I141" s="2">
        <f>IF(ISERROR(VLOOKUP($F141,'Pay scales'!$B$3:$AC$61,I$1,1)),0,VLOOKUP($F141,'Pay scales'!$B$3:$AC$61,I$1,1))</f>
        <v>37890</v>
      </c>
      <c r="J141" s="2">
        <f>IF(ISERROR(VLOOKUP($F141,'Pay scales'!$B$3:$AC$61,J$1,1)),0,VLOOKUP($F141,'Pay scales'!$B$3:$AC$61,J$1,1))</f>
        <v>36876</v>
      </c>
      <c r="K141" s="2">
        <f>IF(ISERROR(VLOOKUP($F141,'Pay scales'!$B$3:$AC$61,K$1,1)),0,VLOOKUP($F141,'Pay scales'!$B$3:$AC$61,K$1,1))</f>
        <v>36153</v>
      </c>
      <c r="L141" s="2">
        <f>IF(ISERROR(VLOOKUP($F141,'Pay scales'!$B$3:$AC$61,L$1,1)),0,VLOOKUP($F141,'Pay scales'!$B$3:$AC$61,L$1,1))</f>
        <v>35444</v>
      </c>
      <c r="M141" s="2">
        <f>IF(ISERROR(VLOOKUP($F141,'Pay scales'!$B$3:$AC$61,M$1,1)),0,VLOOKUP($F141,'Pay scales'!$B$3:$AC$61,M$1,1))</f>
        <v>35093</v>
      </c>
      <c r="N141" s="2">
        <f>IF(ISERROR(VLOOKUP($F141,'Pay scales'!$B$3:$AC$61,N$1,1)),0,VLOOKUP($F141,'Pay scales'!$B$3:$AC$61,N$1,1))</f>
        <v>35093</v>
      </c>
      <c r="O141" s="2"/>
      <c r="Q141" s="20">
        <f t="shared" si="26"/>
        <v>2</v>
      </c>
      <c r="R141" s="37">
        <f t="shared" si="27"/>
        <v>7.7660893293402639E-5</v>
      </c>
      <c r="S141" s="38">
        <f t="shared" si="28"/>
        <v>3.1435576387303521</v>
      </c>
      <c r="T141" s="38">
        <f t="shared" si="29"/>
        <v>2.9940604191405518</v>
      </c>
      <c r="U141" s="38">
        <f t="shared" si="30"/>
        <v>2.942571246887026</v>
      </c>
      <c r="V141" s="38">
        <f t="shared" si="31"/>
        <v>2.8638231010875157</v>
      </c>
      <c r="W141" s="38">
        <f t="shared" si="32"/>
        <v>2.8076742752363857</v>
      </c>
      <c r="X141" s="38">
        <f t="shared" si="33"/>
        <v>2.7526127018913633</v>
      </c>
      <c r="Y141" s="38">
        <f t="shared" si="34"/>
        <v>2.7253537283453788</v>
      </c>
      <c r="Z141" s="38">
        <f t="shared" si="35"/>
        <v>2.7253537283453788</v>
      </c>
    </row>
    <row r="142" spans="1:26">
      <c r="A142" s="39">
        <v>14.11487</v>
      </c>
      <c r="B142" s="40">
        <v>31895</v>
      </c>
      <c r="E142" s="20">
        <f t="shared" si="25"/>
        <v>20.09</v>
      </c>
      <c r="F142" s="2">
        <v>39570.419831250001</v>
      </c>
      <c r="G142" s="2">
        <f>IF(ISERROR(VLOOKUP($F142,'Pay scales'!$B$3:$AC$61,G$1,1)),0,VLOOKUP($F142,'Pay scales'!$B$3:$AC$61,G$1,1))</f>
        <v>40478</v>
      </c>
      <c r="H142" s="2">
        <f>IF(ISERROR(VLOOKUP($F142,'Pay scales'!$B$3:$AC$61,H$1,1)),0,VLOOKUP($F142,'Pay scales'!$B$3:$AC$61,H$1,1))</f>
        <v>38553</v>
      </c>
      <c r="I142" s="2">
        <f>IF(ISERROR(VLOOKUP($F142,'Pay scales'!$B$3:$AC$61,I$1,1)),0,VLOOKUP($F142,'Pay scales'!$B$3:$AC$61,I$1,1))</f>
        <v>37890</v>
      </c>
      <c r="J142" s="2">
        <f>IF(ISERROR(VLOOKUP($F142,'Pay scales'!$B$3:$AC$61,J$1,1)),0,VLOOKUP($F142,'Pay scales'!$B$3:$AC$61,J$1,1))</f>
        <v>36876</v>
      </c>
      <c r="K142" s="2">
        <f>IF(ISERROR(VLOOKUP($F142,'Pay scales'!$B$3:$AC$61,K$1,1)),0,VLOOKUP($F142,'Pay scales'!$B$3:$AC$61,K$1,1))</f>
        <v>36153</v>
      </c>
      <c r="L142" s="2">
        <f>IF(ISERROR(VLOOKUP($F142,'Pay scales'!$B$3:$AC$61,L$1,1)),0,VLOOKUP($F142,'Pay scales'!$B$3:$AC$61,L$1,1))</f>
        <v>35444</v>
      </c>
      <c r="M142" s="2">
        <f>IF(ISERROR(VLOOKUP($F142,'Pay scales'!$B$3:$AC$61,M$1,1)),0,VLOOKUP($F142,'Pay scales'!$B$3:$AC$61,M$1,1))</f>
        <v>35093</v>
      </c>
      <c r="N142" s="2">
        <f>IF(ISERROR(VLOOKUP($F142,'Pay scales'!$B$3:$AC$61,N$1,1)),0,VLOOKUP($F142,'Pay scales'!$B$3:$AC$61,N$1,1))</f>
        <v>35093</v>
      </c>
      <c r="O142" s="2"/>
      <c r="Q142" s="20">
        <f t="shared" si="26"/>
        <v>20.09</v>
      </c>
      <c r="R142" s="37">
        <f t="shared" si="27"/>
        <v>7.8010367313222952E-4</v>
      </c>
      <c r="S142" s="38">
        <f t="shared" si="28"/>
        <v>31.577036481046385</v>
      </c>
      <c r="T142" s="38">
        <f t="shared" si="29"/>
        <v>30.075336910266845</v>
      </c>
      <c r="U142" s="38">
        <f t="shared" si="30"/>
        <v>29.558128174980176</v>
      </c>
      <c r="V142" s="38">
        <f t="shared" si="31"/>
        <v>28.767103050424094</v>
      </c>
      <c r="W142" s="38">
        <f t="shared" si="32"/>
        <v>28.203088094749493</v>
      </c>
      <c r="X142" s="38">
        <f t="shared" si="33"/>
        <v>27.649994590498743</v>
      </c>
      <c r="Y142" s="38">
        <f t="shared" si="34"/>
        <v>27.37617820122933</v>
      </c>
      <c r="Z142" s="38">
        <f t="shared" si="35"/>
        <v>27.37617820122933</v>
      </c>
    </row>
    <row r="143" spans="1:26">
      <c r="A143" s="20">
        <v>48.24</v>
      </c>
      <c r="B143" s="2">
        <v>32234</v>
      </c>
      <c r="E143" s="20">
        <f t="shared" si="25"/>
        <v>52.351300000000002</v>
      </c>
      <c r="F143" s="2">
        <v>39571</v>
      </c>
      <c r="G143" s="2">
        <f>IF(ISERROR(VLOOKUP($F143,'Pay scales'!$B$3:$AC$61,G$1,1)),0,VLOOKUP($F143,'Pay scales'!$B$3:$AC$61,G$1,1))</f>
        <v>41496</v>
      </c>
      <c r="H143" s="2">
        <f>IF(ISERROR(VLOOKUP($F143,'Pay scales'!$B$3:$AC$61,H$1,1)),0,VLOOKUP($F143,'Pay scales'!$B$3:$AC$61,H$1,1))</f>
        <v>39571</v>
      </c>
      <c r="I143" s="2">
        <f>IF(ISERROR(VLOOKUP($F143,'Pay scales'!$B$3:$AC$61,I$1,1)),0,VLOOKUP($F143,'Pay scales'!$B$3:$AC$61,I$1,1))</f>
        <v>38890</v>
      </c>
      <c r="J143" s="2">
        <f>IF(ISERROR(VLOOKUP($F143,'Pay scales'!$B$3:$AC$61,J$1,1)),0,VLOOKUP($F143,'Pay scales'!$B$3:$AC$61,J$1,1))</f>
        <v>37849</v>
      </c>
      <c r="K143" s="2">
        <f>IF(ISERROR(VLOOKUP($F143,'Pay scales'!$B$3:$AC$61,K$1,1)),0,VLOOKUP($F143,'Pay scales'!$B$3:$AC$61,K$1,1))</f>
        <v>37107</v>
      </c>
      <c r="L143" s="2">
        <f>IF(ISERROR(VLOOKUP($F143,'Pay scales'!$B$3:$AC$61,L$1,1)),0,VLOOKUP($F143,'Pay scales'!$B$3:$AC$61,L$1,1))</f>
        <v>36379</v>
      </c>
      <c r="M143" s="2">
        <f>IF(ISERROR(VLOOKUP($F143,'Pay scales'!$B$3:$AC$61,M$1,1)),0,VLOOKUP($F143,'Pay scales'!$B$3:$AC$61,M$1,1))</f>
        <v>36019</v>
      </c>
      <c r="N143" s="2">
        <f>IF(ISERROR(VLOOKUP($F143,'Pay scales'!$B$3:$AC$61,N$1,1)),0,VLOOKUP($F143,'Pay scales'!$B$3:$AC$61,N$1,1))</f>
        <v>36019</v>
      </c>
      <c r="O143" s="2"/>
      <c r="Q143" s="20">
        <f t="shared" si="26"/>
        <v>52.351300000000002</v>
      </c>
      <c r="R143" s="37">
        <f t="shared" si="27"/>
        <v>2.0328243615354551E-3</v>
      </c>
      <c r="S143" s="38">
        <f t="shared" si="28"/>
        <v>84.354079706275243</v>
      </c>
      <c r="T143" s="38">
        <f t="shared" si="29"/>
        <v>80.440892810319497</v>
      </c>
      <c r="U143" s="38">
        <f t="shared" si="30"/>
        <v>79.05653942011385</v>
      </c>
      <c r="V143" s="38">
        <f t="shared" si="31"/>
        <v>76.940369259755442</v>
      </c>
      <c r="W143" s="38">
        <f t="shared" si="32"/>
        <v>75.432013583496129</v>
      </c>
      <c r="X143" s="38">
        <f t="shared" si="33"/>
        <v>73.952117448298324</v>
      </c>
      <c r="Y143" s="38">
        <f t="shared" si="34"/>
        <v>73.220300678145563</v>
      </c>
      <c r="Z143" s="38">
        <f t="shared" si="35"/>
        <v>73.220300678145563</v>
      </c>
    </row>
    <row r="144" spans="1:26">
      <c r="A144" s="20">
        <v>3</v>
      </c>
      <c r="B144" s="2">
        <v>32798</v>
      </c>
      <c r="E144" s="20">
        <f t="shared" si="25"/>
        <v>12</v>
      </c>
      <c r="F144" s="2">
        <v>40155</v>
      </c>
      <c r="G144" s="2">
        <f>IF(ISERROR(VLOOKUP($F144,'Pay scales'!$B$3:$AC$61,G$1,1)),0,VLOOKUP($F144,'Pay scales'!$B$3:$AC$61,G$1,1))</f>
        <v>41496</v>
      </c>
      <c r="H144" s="2">
        <f>IF(ISERROR(VLOOKUP($F144,'Pay scales'!$B$3:$AC$61,H$1,1)),0,VLOOKUP($F144,'Pay scales'!$B$3:$AC$61,H$1,1))</f>
        <v>39571</v>
      </c>
      <c r="I144" s="2">
        <f>IF(ISERROR(VLOOKUP($F144,'Pay scales'!$B$3:$AC$61,I$1,1)),0,VLOOKUP($F144,'Pay scales'!$B$3:$AC$61,I$1,1))</f>
        <v>38890</v>
      </c>
      <c r="J144" s="2">
        <f>IF(ISERROR(VLOOKUP($F144,'Pay scales'!$B$3:$AC$61,J$1,1)),0,VLOOKUP($F144,'Pay scales'!$B$3:$AC$61,J$1,1))</f>
        <v>37849</v>
      </c>
      <c r="K144" s="2">
        <f>IF(ISERROR(VLOOKUP($F144,'Pay scales'!$B$3:$AC$61,K$1,1)),0,VLOOKUP($F144,'Pay scales'!$B$3:$AC$61,K$1,1))</f>
        <v>37107</v>
      </c>
      <c r="L144" s="2">
        <f>IF(ISERROR(VLOOKUP($F144,'Pay scales'!$B$3:$AC$61,L$1,1)),0,VLOOKUP($F144,'Pay scales'!$B$3:$AC$61,L$1,1))</f>
        <v>36379</v>
      </c>
      <c r="M144" s="2">
        <f>IF(ISERROR(VLOOKUP($F144,'Pay scales'!$B$3:$AC$61,M$1,1)),0,VLOOKUP($F144,'Pay scales'!$B$3:$AC$61,M$1,1))</f>
        <v>36019</v>
      </c>
      <c r="N144" s="2">
        <f>IF(ISERROR(VLOOKUP($F144,'Pay scales'!$B$3:$AC$61,N$1,1)),0,VLOOKUP($F144,'Pay scales'!$B$3:$AC$61,N$1,1))</f>
        <v>36019</v>
      </c>
      <c r="O144" s="2"/>
      <c r="Q144" s="20">
        <f t="shared" si="26"/>
        <v>12</v>
      </c>
      <c r="R144" s="37">
        <f t="shared" si="27"/>
        <v>4.6596535976041584E-4</v>
      </c>
      <c r="S144" s="38">
        <f t="shared" si="28"/>
        <v>19.335698568618216</v>
      </c>
      <c r="T144" s="38">
        <f t="shared" si="29"/>
        <v>18.438715251079415</v>
      </c>
      <c r="U144" s="38">
        <f t="shared" si="30"/>
        <v>18.121392841082571</v>
      </c>
      <c r="V144" s="38">
        <f t="shared" si="31"/>
        <v>17.63632290157198</v>
      </c>
      <c r="W144" s="38">
        <f t="shared" si="32"/>
        <v>17.290576604629749</v>
      </c>
      <c r="X144" s="38">
        <f t="shared" si="33"/>
        <v>16.951353822724169</v>
      </c>
      <c r="Y144" s="38">
        <f t="shared" si="34"/>
        <v>16.783606293210418</v>
      </c>
      <c r="Z144" s="38">
        <f t="shared" si="35"/>
        <v>16.783606293210418</v>
      </c>
    </row>
    <row r="145" spans="1:26">
      <c r="A145" s="20">
        <v>15</v>
      </c>
      <c r="B145" s="2">
        <v>32798</v>
      </c>
      <c r="E145" s="20">
        <f t="shared" si="25"/>
        <v>24.882429999999999</v>
      </c>
      <c r="F145" s="2">
        <v>40578</v>
      </c>
      <c r="G145" s="2">
        <f>IF(ISERROR(VLOOKUP($F145,'Pay scales'!$B$3:$AC$61,G$1,1)),0,VLOOKUP($F145,'Pay scales'!$B$3:$AC$61,G$1,1))</f>
        <v>42503</v>
      </c>
      <c r="H145" s="2">
        <f>IF(ISERROR(VLOOKUP($F145,'Pay scales'!$B$3:$AC$61,H$1,1)),0,VLOOKUP($F145,'Pay scales'!$B$3:$AC$61,H$1,1))</f>
        <v>40578</v>
      </c>
      <c r="I145" s="2">
        <f>IF(ISERROR(VLOOKUP($F145,'Pay scales'!$B$3:$AC$61,I$1,1)),0,VLOOKUP($F145,'Pay scales'!$B$3:$AC$61,I$1,1))</f>
        <v>39880</v>
      </c>
      <c r="J145" s="2">
        <f>IF(ISERROR(VLOOKUP($F145,'Pay scales'!$B$3:$AC$61,J$1,1)),0,VLOOKUP($F145,'Pay scales'!$B$3:$AC$61,J$1,1))</f>
        <v>38813</v>
      </c>
      <c r="K145" s="2">
        <f>IF(ISERROR(VLOOKUP($F145,'Pay scales'!$B$3:$AC$61,K$1,1)),0,VLOOKUP($F145,'Pay scales'!$B$3:$AC$61,K$1,1))</f>
        <v>38052</v>
      </c>
      <c r="L145" s="2">
        <f>IF(ISERROR(VLOOKUP($F145,'Pay scales'!$B$3:$AC$61,L$1,1)),0,VLOOKUP($F145,'Pay scales'!$B$3:$AC$61,L$1,1))</f>
        <v>37306</v>
      </c>
      <c r="M145" s="2">
        <f>IF(ISERROR(VLOOKUP($F145,'Pay scales'!$B$3:$AC$61,M$1,1)),0,VLOOKUP($F145,'Pay scales'!$B$3:$AC$61,M$1,1))</f>
        <v>36937</v>
      </c>
      <c r="N145" s="2">
        <f>IF(ISERROR(VLOOKUP($F145,'Pay scales'!$B$3:$AC$61,N$1,1)),0,VLOOKUP($F145,'Pay scales'!$B$3:$AC$61,N$1,1))</f>
        <v>36937</v>
      </c>
      <c r="O145" s="2"/>
      <c r="Q145" s="20">
        <f t="shared" si="26"/>
        <v>24.882429999999999</v>
      </c>
      <c r="R145" s="37">
        <f t="shared" si="27"/>
        <v>9.661958705552803E-4</v>
      </c>
      <c r="S145" s="38">
        <f t="shared" si="28"/>
        <v>41.066223086211082</v>
      </c>
      <c r="T145" s="38">
        <f t="shared" si="29"/>
        <v>39.206296035392164</v>
      </c>
      <c r="U145" s="38">
        <f t="shared" si="30"/>
        <v>38.531891317744581</v>
      </c>
      <c r="V145" s="38">
        <f t="shared" si="31"/>
        <v>37.500960323862095</v>
      </c>
      <c r="W145" s="38">
        <f t="shared" si="32"/>
        <v>36.765685266369523</v>
      </c>
      <c r="X145" s="38">
        <f t="shared" si="33"/>
        <v>36.04490314693529</v>
      </c>
      <c r="Y145" s="38">
        <f t="shared" si="34"/>
        <v>35.688376870700388</v>
      </c>
      <c r="Z145" s="38">
        <f t="shared" si="35"/>
        <v>35.688376870700388</v>
      </c>
    </row>
    <row r="146" spans="1:26">
      <c r="A146" s="39">
        <v>27.791889999999999</v>
      </c>
      <c r="B146" s="40">
        <v>32798</v>
      </c>
      <c r="E146" s="20">
        <f t="shared" si="25"/>
        <v>0</v>
      </c>
      <c r="F146" s="2">
        <v>40578.263756249995</v>
      </c>
      <c r="G146" s="2">
        <f>IF(ISERROR(VLOOKUP($F146,'Pay scales'!$B$3:$AC$61,G$1,1)),0,VLOOKUP($F146,'Pay scales'!$B$3:$AC$61,G$1,1))</f>
        <v>42503</v>
      </c>
      <c r="H146" s="2">
        <f>IF(ISERROR(VLOOKUP($F146,'Pay scales'!$B$3:$AC$61,H$1,1)),0,VLOOKUP($F146,'Pay scales'!$B$3:$AC$61,H$1,1))</f>
        <v>40578</v>
      </c>
      <c r="I146" s="2">
        <f>IF(ISERROR(VLOOKUP($F146,'Pay scales'!$B$3:$AC$61,I$1,1)),0,VLOOKUP($F146,'Pay scales'!$B$3:$AC$61,I$1,1))</f>
        <v>39880</v>
      </c>
      <c r="J146" s="2">
        <f>IF(ISERROR(VLOOKUP($F146,'Pay scales'!$B$3:$AC$61,J$1,1)),0,VLOOKUP($F146,'Pay scales'!$B$3:$AC$61,J$1,1))</f>
        <v>38813</v>
      </c>
      <c r="K146" s="2">
        <f>IF(ISERROR(VLOOKUP($F146,'Pay scales'!$B$3:$AC$61,K$1,1)),0,VLOOKUP($F146,'Pay scales'!$B$3:$AC$61,K$1,1))</f>
        <v>38052</v>
      </c>
      <c r="L146" s="2">
        <f>IF(ISERROR(VLOOKUP($F146,'Pay scales'!$B$3:$AC$61,L$1,1)),0,VLOOKUP($F146,'Pay scales'!$B$3:$AC$61,L$1,1))</f>
        <v>37306</v>
      </c>
      <c r="M146" s="2">
        <f>IF(ISERROR(VLOOKUP($F146,'Pay scales'!$B$3:$AC$61,M$1,1)),0,VLOOKUP($F146,'Pay scales'!$B$3:$AC$61,M$1,1))</f>
        <v>36937</v>
      </c>
      <c r="N146" s="2">
        <f>IF(ISERROR(VLOOKUP($F146,'Pay scales'!$B$3:$AC$61,N$1,1)),0,VLOOKUP($F146,'Pay scales'!$B$3:$AC$61,N$1,1))</f>
        <v>36937</v>
      </c>
      <c r="O146" s="2"/>
      <c r="Q146" s="20">
        <f t="shared" si="26"/>
        <v>0</v>
      </c>
      <c r="R146" s="37">
        <f t="shared" si="27"/>
        <v>0</v>
      </c>
      <c r="S146" s="38">
        <f t="shared" si="28"/>
        <v>0</v>
      </c>
      <c r="T146" s="38">
        <f t="shared" si="29"/>
        <v>0</v>
      </c>
      <c r="U146" s="38">
        <f t="shared" si="30"/>
        <v>0</v>
      </c>
      <c r="V146" s="38">
        <f t="shared" si="31"/>
        <v>0</v>
      </c>
      <c r="W146" s="38">
        <f t="shared" si="32"/>
        <v>0</v>
      </c>
      <c r="X146" s="38">
        <f t="shared" si="33"/>
        <v>0</v>
      </c>
      <c r="Y146" s="38">
        <f t="shared" si="34"/>
        <v>0</v>
      </c>
      <c r="Z146" s="38">
        <f t="shared" si="35"/>
        <v>0</v>
      </c>
    </row>
    <row r="147" spans="1:26">
      <c r="A147" s="20">
        <v>7</v>
      </c>
      <c r="B147" s="2">
        <v>32868</v>
      </c>
      <c r="E147" s="20">
        <f t="shared" si="25"/>
        <v>1</v>
      </c>
      <c r="F147" s="2">
        <v>41346</v>
      </c>
      <c r="G147" s="2">
        <f>IF(ISERROR(VLOOKUP($F147,'Pay scales'!$B$3:$AC$61,G$1,1)),0,VLOOKUP($F147,'Pay scales'!$B$3:$AC$61,G$1,1))</f>
        <v>42503</v>
      </c>
      <c r="H147" s="2">
        <f>IF(ISERROR(VLOOKUP($F147,'Pay scales'!$B$3:$AC$61,H$1,1)),0,VLOOKUP($F147,'Pay scales'!$B$3:$AC$61,H$1,1))</f>
        <v>40578</v>
      </c>
      <c r="I147" s="2">
        <f>IF(ISERROR(VLOOKUP($F147,'Pay scales'!$B$3:$AC$61,I$1,1)),0,VLOOKUP($F147,'Pay scales'!$B$3:$AC$61,I$1,1))</f>
        <v>39880</v>
      </c>
      <c r="J147" s="2">
        <f>IF(ISERROR(VLOOKUP($F147,'Pay scales'!$B$3:$AC$61,J$1,1)),0,VLOOKUP($F147,'Pay scales'!$B$3:$AC$61,J$1,1))</f>
        <v>38813</v>
      </c>
      <c r="K147" s="2">
        <f>IF(ISERROR(VLOOKUP($F147,'Pay scales'!$B$3:$AC$61,K$1,1)),0,VLOOKUP($F147,'Pay scales'!$B$3:$AC$61,K$1,1))</f>
        <v>38052</v>
      </c>
      <c r="L147" s="2">
        <f>IF(ISERROR(VLOOKUP($F147,'Pay scales'!$B$3:$AC$61,L$1,1)),0,VLOOKUP($F147,'Pay scales'!$B$3:$AC$61,L$1,1))</f>
        <v>37306</v>
      </c>
      <c r="M147" s="2">
        <f>IF(ISERROR(VLOOKUP($F147,'Pay scales'!$B$3:$AC$61,M$1,1)),0,VLOOKUP($F147,'Pay scales'!$B$3:$AC$61,M$1,1))</f>
        <v>36937</v>
      </c>
      <c r="N147" s="2">
        <f>IF(ISERROR(VLOOKUP($F147,'Pay scales'!$B$3:$AC$61,N$1,1)),0,VLOOKUP($F147,'Pay scales'!$B$3:$AC$61,N$1,1))</f>
        <v>36937</v>
      </c>
      <c r="O147" s="2"/>
      <c r="Q147" s="20">
        <f t="shared" si="26"/>
        <v>1</v>
      </c>
      <c r="R147" s="37">
        <f t="shared" si="27"/>
        <v>3.883044664670132E-5</v>
      </c>
      <c r="S147" s="38">
        <f t="shared" si="28"/>
        <v>1.6504104738247463</v>
      </c>
      <c r="T147" s="38">
        <f t="shared" si="29"/>
        <v>1.5756618640298461</v>
      </c>
      <c r="U147" s="38">
        <f t="shared" si="30"/>
        <v>1.5485582122704487</v>
      </c>
      <c r="V147" s="38">
        <f t="shared" si="31"/>
        <v>1.5071261256984183</v>
      </c>
      <c r="W147" s="38">
        <f t="shared" si="32"/>
        <v>1.4775761558002787</v>
      </c>
      <c r="X147" s="38">
        <f t="shared" si="33"/>
        <v>1.4486086426018394</v>
      </c>
      <c r="Y147" s="38">
        <f t="shared" si="34"/>
        <v>1.4342802077892067</v>
      </c>
      <c r="Z147" s="38">
        <f t="shared" si="35"/>
        <v>1.4342802077892067</v>
      </c>
    </row>
    <row r="148" spans="1:26">
      <c r="A148" s="20">
        <v>14</v>
      </c>
      <c r="B148" s="2">
        <v>33459</v>
      </c>
      <c r="E148" s="20">
        <f t="shared" si="25"/>
        <v>3</v>
      </c>
      <c r="F148" s="2">
        <v>41441</v>
      </c>
      <c r="G148" s="2">
        <f>IF(ISERROR(VLOOKUP($F148,'Pay scales'!$B$3:$AC$61,G$1,1)),0,VLOOKUP($F148,'Pay scales'!$B$3:$AC$61,G$1,1))</f>
        <v>42503</v>
      </c>
      <c r="H148" s="2">
        <f>IF(ISERROR(VLOOKUP($F148,'Pay scales'!$B$3:$AC$61,H$1,1)),0,VLOOKUP($F148,'Pay scales'!$B$3:$AC$61,H$1,1))</f>
        <v>40578</v>
      </c>
      <c r="I148" s="2">
        <f>IF(ISERROR(VLOOKUP($F148,'Pay scales'!$B$3:$AC$61,I$1,1)),0,VLOOKUP($F148,'Pay scales'!$B$3:$AC$61,I$1,1))</f>
        <v>39880</v>
      </c>
      <c r="J148" s="2">
        <f>IF(ISERROR(VLOOKUP($F148,'Pay scales'!$B$3:$AC$61,J$1,1)),0,VLOOKUP($F148,'Pay scales'!$B$3:$AC$61,J$1,1))</f>
        <v>38813</v>
      </c>
      <c r="K148" s="2">
        <f>IF(ISERROR(VLOOKUP($F148,'Pay scales'!$B$3:$AC$61,K$1,1)),0,VLOOKUP($F148,'Pay scales'!$B$3:$AC$61,K$1,1))</f>
        <v>38052</v>
      </c>
      <c r="L148" s="2">
        <f>IF(ISERROR(VLOOKUP($F148,'Pay scales'!$B$3:$AC$61,L$1,1)),0,VLOOKUP($F148,'Pay scales'!$B$3:$AC$61,L$1,1))</f>
        <v>37306</v>
      </c>
      <c r="M148" s="2">
        <f>IF(ISERROR(VLOOKUP($F148,'Pay scales'!$B$3:$AC$61,M$1,1)),0,VLOOKUP($F148,'Pay scales'!$B$3:$AC$61,M$1,1))</f>
        <v>36937</v>
      </c>
      <c r="N148" s="2">
        <f>IF(ISERROR(VLOOKUP($F148,'Pay scales'!$B$3:$AC$61,N$1,1)),0,VLOOKUP($F148,'Pay scales'!$B$3:$AC$61,N$1,1))</f>
        <v>36937</v>
      </c>
      <c r="O148" s="2"/>
      <c r="Q148" s="20">
        <f t="shared" si="26"/>
        <v>3</v>
      </c>
      <c r="R148" s="37">
        <f t="shared" si="27"/>
        <v>1.1649133994010396E-4</v>
      </c>
      <c r="S148" s="38">
        <f t="shared" si="28"/>
        <v>4.9512314214742386</v>
      </c>
      <c r="T148" s="38">
        <f t="shared" si="29"/>
        <v>4.7269855920895383</v>
      </c>
      <c r="U148" s="38">
        <f t="shared" si="30"/>
        <v>4.6456746368113455</v>
      </c>
      <c r="V148" s="38">
        <f t="shared" si="31"/>
        <v>4.5213783770952549</v>
      </c>
      <c r="W148" s="38">
        <f t="shared" si="32"/>
        <v>4.4327284674008363</v>
      </c>
      <c r="X148" s="38">
        <f t="shared" si="33"/>
        <v>4.3458259278055182</v>
      </c>
      <c r="Y148" s="38">
        <f t="shared" si="34"/>
        <v>4.3028406233676195</v>
      </c>
      <c r="Z148" s="38">
        <f t="shared" si="35"/>
        <v>4.3028406233676195</v>
      </c>
    </row>
    <row r="149" spans="1:26">
      <c r="A149" s="20">
        <v>0.92</v>
      </c>
      <c r="B149" s="2">
        <v>33486</v>
      </c>
      <c r="E149" s="20">
        <f t="shared" si="25"/>
        <v>9.4676000000000009</v>
      </c>
      <c r="F149" s="2">
        <v>41591</v>
      </c>
      <c r="G149" s="2">
        <f>IF(ISERROR(VLOOKUP($F149,'Pay scales'!$B$3:$AC$61,G$1,1)),0,VLOOKUP($F149,'Pay scales'!$B$3:$AC$61,G$1,1))</f>
        <v>43516</v>
      </c>
      <c r="H149" s="2">
        <f>IF(ISERROR(VLOOKUP($F149,'Pay scales'!$B$3:$AC$61,H$1,1)),0,VLOOKUP($F149,'Pay scales'!$B$3:$AC$61,H$1,1))</f>
        <v>41591</v>
      </c>
      <c r="I149" s="2">
        <f>IF(ISERROR(VLOOKUP($F149,'Pay scales'!$B$3:$AC$61,I$1,1)),0,VLOOKUP($F149,'Pay scales'!$B$3:$AC$61,I$1,1))</f>
        <v>40876</v>
      </c>
      <c r="J149" s="2">
        <f>IF(ISERROR(VLOOKUP($F149,'Pay scales'!$B$3:$AC$61,J$1,1)),0,VLOOKUP($F149,'Pay scales'!$B$3:$AC$61,J$1,1))</f>
        <v>39782</v>
      </c>
      <c r="K149" s="2">
        <f>IF(ISERROR(VLOOKUP($F149,'Pay scales'!$B$3:$AC$61,K$1,1)),0,VLOOKUP($F149,'Pay scales'!$B$3:$AC$61,K$1,1))</f>
        <v>39002</v>
      </c>
      <c r="L149" s="2">
        <f>IF(ISERROR(VLOOKUP($F149,'Pay scales'!$B$3:$AC$61,L$1,1)),0,VLOOKUP($F149,'Pay scales'!$B$3:$AC$61,L$1,1))</f>
        <v>38237</v>
      </c>
      <c r="M149" s="2">
        <f>IF(ISERROR(VLOOKUP($F149,'Pay scales'!$B$3:$AC$61,M$1,1)),0,VLOOKUP($F149,'Pay scales'!$B$3:$AC$61,M$1,1))</f>
        <v>37858</v>
      </c>
      <c r="N149" s="2">
        <f>IF(ISERROR(VLOOKUP($F149,'Pay scales'!$B$3:$AC$61,N$1,1)),0,VLOOKUP($F149,'Pay scales'!$B$3:$AC$61,N$1,1))</f>
        <v>37858</v>
      </c>
      <c r="O149" s="2"/>
      <c r="Q149" s="20">
        <f t="shared" si="26"/>
        <v>9.4676000000000009</v>
      </c>
      <c r="R149" s="37">
        <f t="shared" si="27"/>
        <v>3.6763113667230947E-4</v>
      </c>
      <c r="S149" s="38">
        <f t="shared" si="28"/>
        <v>15.99783654343222</v>
      </c>
      <c r="T149" s="38">
        <f t="shared" si="29"/>
        <v>15.290146605338023</v>
      </c>
      <c r="U149" s="38">
        <f t="shared" si="30"/>
        <v>15.027290342617322</v>
      </c>
      <c r="V149" s="38">
        <f t="shared" si="31"/>
        <v>14.625101879097816</v>
      </c>
      <c r="W149" s="38">
        <f t="shared" si="32"/>
        <v>14.338349592493413</v>
      </c>
      <c r="X149" s="38">
        <f t="shared" si="33"/>
        <v>14.057111772939097</v>
      </c>
      <c r="Y149" s="38">
        <f t="shared" si="34"/>
        <v>13.917779572140292</v>
      </c>
      <c r="Z149" s="38">
        <f t="shared" si="35"/>
        <v>13.917779572140292</v>
      </c>
    </row>
    <row r="150" spans="1:26">
      <c r="A150" s="20">
        <v>3</v>
      </c>
      <c r="B150" s="2">
        <v>33486</v>
      </c>
      <c r="E150" s="20">
        <f t="shared" si="25"/>
        <v>0</v>
      </c>
      <c r="F150" s="2">
        <v>41591.335087499996</v>
      </c>
      <c r="G150" s="2">
        <f>IF(ISERROR(VLOOKUP($F150,'Pay scales'!$B$3:$AC$61,G$1,1)),0,VLOOKUP($F150,'Pay scales'!$B$3:$AC$61,G$1,1))</f>
        <v>43516</v>
      </c>
      <c r="H150" s="2">
        <f>IF(ISERROR(VLOOKUP($F150,'Pay scales'!$B$3:$AC$61,H$1,1)),0,VLOOKUP($F150,'Pay scales'!$B$3:$AC$61,H$1,1))</f>
        <v>41591</v>
      </c>
      <c r="I150" s="2">
        <f>IF(ISERROR(VLOOKUP($F150,'Pay scales'!$B$3:$AC$61,I$1,1)),0,VLOOKUP($F150,'Pay scales'!$B$3:$AC$61,I$1,1))</f>
        <v>40876</v>
      </c>
      <c r="J150" s="2">
        <f>IF(ISERROR(VLOOKUP($F150,'Pay scales'!$B$3:$AC$61,J$1,1)),0,VLOOKUP($F150,'Pay scales'!$B$3:$AC$61,J$1,1))</f>
        <v>39782</v>
      </c>
      <c r="K150" s="2">
        <f>IF(ISERROR(VLOOKUP($F150,'Pay scales'!$B$3:$AC$61,K$1,1)),0,VLOOKUP($F150,'Pay scales'!$B$3:$AC$61,K$1,1))</f>
        <v>39002</v>
      </c>
      <c r="L150" s="2">
        <f>IF(ISERROR(VLOOKUP($F150,'Pay scales'!$B$3:$AC$61,L$1,1)),0,VLOOKUP($F150,'Pay scales'!$B$3:$AC$61,L$1,1))</f>
        <v>38237</v>
      </c>
      <c r="M150" s="2">
        <f>IF(ISERROR(VLOOKUP($F150,'Pay scales'!$B$3:$AC$61,M$1,1)),0,VLOOKUP($F150,'Pay scales'!$B$3:$AC$61,M$1,1))</f>
        <v>37858</v>
      </c>
      <c r="N150" s="2">
        <f>IF(ISERROR(VLOOKUP($F150,'Pay scales'!$B$3:$AC$61,N$1,1)),0,VLOOKUP($F150,'Pay scales'!$B$3:$AC$61,N$1,1))</f>
        <v>37858</v>
      </c>
      <c r="O150" s="2"/>
      <c r="Q150" s="20">
        <f t="shared" si="26"/>
        <v>0</v>
      </c>
      <c r="R150" s="37">
        <f t="shared" si="27"/>
        <v>0</v>
      </c>
      <c r="S150" s="38">
        <f t="shared" si="28"/>
        <v>0</v>
      </c>
      <c r="T150" s="38">
        <f t="shared" si="29"/>
        <v>0</v>
      </c>
      <c r="U150" s="38">
        <f t="shared" si="30"/>
        <v>0</v>
      </c>
      <c r="V150" s="38">
        <f t="shared" si="31"/>
        <v>0</v>
      </c>
      <c r="W150" s="38">
        <f t="shared" si="32"/>
        <v>0</v>
      </c>
      <c r="X150" s="38">
        <f t="shared" si="33"/>
        <v>0</v>
      </c>
      <c r="Y150" s="38">
        <f t="shared" si="34"/>
        <v>0</v>
      </c>
      <c r="Z150" s="38">
        <f t="shared" si="35"/>
        <v>0</v>
      </c>
    </row>
    <row r="151" spans="1:26">
      <c r="A151" s="20">
        <v>62</v>
      </c>
      <c r="B151" s="2">
        <v>33486</v>
      </c>
      <c r="E151" s="20">
        <f t="shared" si="25"/>
        <v>1</v>
      </c>
      <c r="F151" s="2">
        <v>41604</v>
      </c>
      <c r="G151" s="2">
        <f>IF(ISERROR(VLOOKUP($F151,'Pay scales'!$B$3:$AC$61,G$1,1)),0,VLOOKUP($F151,'Pay scales'!$B$3:$AC$61,G$1,1))</f>
        <v>43516</v>
      </c>
      <c r="H151" s="2">
        <f>IF(ISERROR(VLOOKUP($F151,'Pay scales'!$B$3:$AC$61,H$1,1)),0,VLOOKUP($F151,'Pay scales'!$B$3:$AC$61,H$1,1))</f>
        <v>41591</v>
      </c>
      <c r="I151" s="2">
        <f>IF(ISERROR(VLOOKUP($F151,'Pay scales'!$B$3:$AC$61,I$1,1)),0,VLOOKUP($F151,'Pay scales'!$B$3:$AC$61,I$1,1))</f>
        <v>40876</v>
      </c>
      <c r="J151" s="2">
        <f>IF(ISERROR(VLOOKUP($F151,'Pay scales'!$B$3:$AC$61,J$1,1)),0,VLOOKUP($F151,'Pay scales'!$B$3:$AC$61,J$1,1))</f>
        <v>39782</v>
      </c>
      <c r="K151" s="2">
        <f>IF(ISERROR(VLOOKUP($F151,'Pay scales'!$B$3:$AC$61,K$1,1)),0,VLOOKUP($F151,'Pay scales'!$B$3:$AC$61,K$1,1))</f>
        <v>39002</v>
      </c>
      <c r="L151" s="2">
        <f>IF(ISERROR(VLOOKUP($F151,'Pay scales'!$B$3:$AC$61,L$1,1)),0,VLOOKUP($F151,'Pay scales'!$B$3:$AC$61,L$1,1))</f>
        <v>38237</v>
      </c>
      <c r="M151" s="2">
        <f>IF(ISERROR(VLOOKUP($F151,'Pay scales'!$B$3:$AC$61,M$1,1)),0,VLOOKUP($F151,'Pay scales'!$B$3:$AC$61,M$1,1))</f>
        <v>37858</v>
      </c>
      <c r="N151" s="2">
        <f>IF(ISERROR(VLOOKUP($F151,'Pay scales'!$B$3:$AC$61,N$1,1)),0,VLOOKUP($F151,'Pay scales'!$B$3:$AC$61,N$1,1))</f>
        <v>37858</v>
      </c>
      <c r="O151" s="2"/>
      <c r="Q151" s="20">
        <f t="shared" si="26"/>
        <v>1</v>
      </c>
      <c r="R151" s="37">
        <f t="shared" si="27"/>
        <v>3.883044664670132E-5</v>
      </c>
      <c r="S151" s="38">
        <f t="shared" si="28"/>
        <v>1.6897457162778546</v>
      </c>
      <c r="T151" s="38">
        <f t="shared" si="29"/>
        <v>1.6149971064829547</v>
      </c>
      <c r="U151" s="38">
        <f t="shared" si="30"/>
        <v>1.5872333371305631</v>
      </c>
      <c r="V151" s="38">
        <f t="shared" si="31"/>
        <v>1.5447528284990719</v>
      </c>
      <c r="W151" s="38">
        <f t="shared" si="32"/>
        <v>1.5144650801146449</v>
      </c>
      <c r="X151" s="38">
        <f t="shared" si="33"/>
        <v>1.4847597884299184</v>
      </c>
      <c r="Y151" s="38">
        <f t="shared" si="34"/>
        <v>1.4700430491508185</v>
      </c>
      <c r="Z151" s="38">
        <f t="shared" si="35"/>
        <v>1.4700430491508185</v>
      </c>
    </row>
    <row r="152" spans="1:26">
      <c r="A152" s="39">
        <v>29.09459</v>
      </c>
      <c r="B152" s="40">
        <v>33486</v>
      </c>
      <c r="E152" s="20">
        <f t="shared" si="25"/>
        <v>2</v>
      </c>
      <c r="F152" s="2">
        <v>42336</v>
      </c>
      <c r="G152" s="2">
        <f>IF(ISERROR(VLOOKUP($F152,'Pay scales'!$B$3:$AC$61,G$1,1)),0,VLOOKUP($F152,'Pay scales'!$B$3:$AC$61,G$1,1))</f>
        <v>43516</v>
      </c>
      <c r="H152" s="2">
        <f>IF(ISERROR(VLOOKUP($F152,'Pay scales'!$B$3:$AC$61,H$1,1)),0,VLOOKUP($F152,'Pay scales'!$B$3:$AC$61,H$1,1))</f>
        <v>41591</v>
      </c>
      <c r="I152" s="2">
        <f>IF(ISERROR(VLOOKUP($F152,'Pay scales'!$B$3:$AC$61,I$1,1)),0,VLOOKUP($F152,'Pay scales'!$B$3:$AC$61,I$1,1))</f>
        <v>40876</v>
      </c>
      <c r="J152" s="2">
        <f>IF(ISERROR(VLOOKUP($F152,'Pay scales'!$B$3:$AC$61,J$1,1)),0,VLOOKUP($F152,'Pay scales'!$B$3:$AC$61,J$1,1))</f>
        <v>39782</v>
      </c>
      <c r="K152" s="2">
        <f>IF(ISERROR(VLOOKUP($F152,'Pay scales'!$B$3:$AC$61,K$1,1)),0,VLOOKUP($F152,'Pay scales'!$B$3:$AC$61,K$1,1))</f>
        <v>39002</v>
      </c>
      <c r="L152" s="2">
        <f>IF(ISERROR(VLOOKUP($F152,'Pay scales'!$B$3:$AC$61,L$1,1)),0,VLOOKUP($F152,'Pay scales'!$B$3:$AC$61,L$1,1))</f>
        <v>38237</v>
      </c>
      <c r="M152" s="2">
        <f>IF(ISERROR(VLOOKUP($F152,'Pay scales'!$B$3:$AC$61,M$1,1)),0,VLOOKUP($F152,'Pay scales'!$B$3:$AC$61,M$1,1))</f>
        <v>37858</v>
      </c>
      <c r="N152" s="2">
        <f>IF(ISERROR(VLOOKUP($F152,'Pay scales'!$B$3:$AC$61,N$1,1)),0,VLOOKUP($F152,'Pay scales'!$B$3:$AC$61,N$1,1))</f>
        <v>37858</v>
      </c>
      <c r="O152" s="2"/>
      <c r="Q152" s="20">
        <f t="shared" si="26"/>
        <v>2</v>
      </c>
      <c r="R152" s="37">
        <f t="shared" si="27"/>
        <v>7.7660893293402639E-5</v>
      </c>
      <c r="S152" s="38">
        <f t="shared" si="28"/>
        <v>3.3794914325557093</v>
      </c>
      <c r="T152" s="38">
        <f t="shared" si="29"/>
        <v>3.2299942129659094</v>
      </c>
      <c r="U152" s="38">
        <f t="shared" si="30"/>
        <v>3.1744666742611263</v>
      </c>
      <c r="V152" s="38">
        <f t="shared" si="31"/>
        <v>3.0895056569981438</v>
      </c>
      <c r="W152" s="38">
        <f t="shared" si="32"/>
        <v>3.0289301602292897</v>
      </c>
      <c r="X152" s="38">
        <f t="shared" si="33"/>
        <v>2.9695195768598368</v>
      </c>
      <c r="Y152" s="38">
        <f t="shared" si="34"/>
        <v>2.940086098301637</v>
      </c>
      <c r="Z152" s="38">
        <f t="shared" si="35"/>
        <v>2.940086098301637</v>
      </c>
    </row>
    <row r="153" spans="1:26">
      <c r="A153" s="20">
        <v>57</v>
      </c>
      <c r="B153" s="2">
        <v>34062</v>
      </c>
      <c r="E153" s="20">
        <f t="shared" si="25"/>
        <v>0</v>
      </c>
      <c r="F153" s="2">
        <v>42613.815750000002</v>
      </c>
      <c r="G153" s="2">
        <f>IF(ISERROR(VLOOKUP($F153,'Pay scales'!$B$3:$AC$61,G$1,1)),0,VLOOKUP($F153,'Pay scales'!$B$3:$AC$61,G$1,1))</f>
        <v>43516</v>
      </c>
      <c r="H153" s="2">
        <f>IF(ISERROR(VLOOKUP($F153,'Pay scales'!$B$3:$AC$61,H$1,1)),0,VLOOKUP($F153,'Pay scales'!$B$3:$AC$61,H$1,1))</f>
        <v>41591</v>
      </c>
      <c r="I153" s="2">
        <f>IF(ISERROR(VLOOKUP($F153,'Pay scales'!$B$3:$AC$61,I$1,1)),0,VLOOKUP($F153,'Pay scales'!$B$3:$AC$61,I$1,1))</f>
        <v>40876</v>
      </c>
      <c r="J153" s="2">
        <f>IF(ISERROR(VLOOKUP($F153,'Pay scales'!$B$3:$AC$61,J$1,1)),0,VLOOKUP($F153,'Pay scales'!$B$3:$AC$61,J$1,1))</f>
        <v>39782</v>
      </c>
      <c r="K153" s="2">
        <f>IF(ISERROR(VLOOKUP($F153,'Pay scales'!$B$3:$AC$61,K$1,1)),0,VLOOKUP($F153,'Pay scales'!$B$3:$AC$61,K$1,1))</f>
        <v>39002</v>
      </c>
      <c r="L153" s="2">
        <f>IF(ISERROR(VLOOKUP($F153,'Pay scales'!$B$3:$AC$61,L$1,1)),0,VLOOKUP($F153,'Pay scales'!$B$3:$AC$61,L$1,1))</f>
        <v>38237</v>
      </c>
      <c r="M153" s="2">
        <f>IF(ISERROR(VLOOKUP($F153,'Pay scales'!$B$3:$AC$61,M$1,1)),0,VLOOKUP($F153,'Pay scales'!$B$3:$AC$61,M$1,1))</f>
        <v>37858</v>
      </c>
      <c r="N153" s="2">
        <f>IF(ISERROR(VLOOKUP($F153,'Pay scales'!$B$3:$AC$61,N$1,1)),0,VLOOKUP($F153,'Pay scales'!$B$3:$AC$61,N$1,1))</f>
        <v>37858</v>
      </c>
      <c r="O153" s="2"/>
      <c r="Q153" s="20">
        <f t="shared" si="26"/>
        <v>0</v>
      </c>
      <c r="R153" s="37">
        <f t="shared" si="27"/>
        <v>0</v>
      </c>
      <c r="S153" s="38">
        <f t="shared" si="28"/>
        <v>0</v>
      </c>
      <c r="T153" s="38">
        <f t="shared" si="29"/>
        <v>0</v>
      </c>
      <c r="U153" s="38">
        <f t="shared" si="30"/>
        <v>0</v>
      </c>
      <c r="V153" s="38">
        <f t="shared" si="31"/>
        <v>0</v>
      </c>
      <c r="W153" s="38">
        <f t="shared" si="32"/>
        <v>0</v>
      </c>
      <c r="X153" s="38">
        <f t="shared" si="33"/>
        <v>0</v>
      </c>
      <c r="Y153" s="38">
        <f t="shared" si="34"/>
        <v>0</v>
      </c>
      <c r="Z153" s="38">
        <f t="shared" si="35"/>
        <v>0</v>
      </c>
    </row>
    <row r="154" spans="1:26">
      <c r="A154" s="20">
        <v>2.68</v>
      </c>
      <c r="B154" s="2">
        <v>34373</v>
      </c>
      <c r="E154" s="20">
        <f t="shared" si="25"/>
        <v>10.59192</v>
      </c>
      <c r="F154" s="2">
        <v>42614</v>
      </c>
      <c r="G154" s="2">
        <f>IF(ISERROR(VLOOKUP($F154,'Pay scales'!$B$3:$AC$61,G$1,1)),0,VLOOKUP($F154,'Pay scales'!$B$3:$AC$61,G$1,1))</f>
        <v>44539</v>
      </c>
      <c r="H154" s="2">
        <f>IF(ISERROR(VLOOKUP($F154,'Pay scales'!$B$3:$AC$61,H$1,1)),0,VLOOKUP($F154,'Pay scales'!$B$3:$AC$61,H$1,1))</f>
        <v>42614</v>
      </c>
      <c r="I154" s="2">
        <f>IF(ISERROR(VLOOKUP($F154,'Pay scales'!$B$3:$AC$61,I$1,1)),0,VLOOKUP($F154,'Pay scales'!$B$3:$AC$61,I$1,1))</f>
        <v>41881</v>
      </c>
      <c r="J154" s="2">
        <f>IF(ISERROR(VLOOKUP($F154,'Pay scales'!$B$3:$AC$61,J$1,1)),0,VLOOKUP($F154,'Pay scales'!$B$3:$AC$61,J$1,1))</f>
        <v>40760</v>
      </c>
      <c r="K154" s="2">
        <f>IF(ISERROR(VLOOKUP($F154,'Pay scales'!$B$3:$AC$61,K$1,1)),0,VLOOKUP($F154,'Pay scales'!$B$3:$AC$61,K$1,1))</f>
        <v>39961</v>
      </c>
      <c r="L154" s="2">
        <f>IF(ISERROR(VLOOKUP($F154,'Pay scales'!$B$3:$AC$61,L$1,1)),0,VLOOKUP($F154,'Pay scales'!$B$3:$AC$61,L$1,1))</f>
        <v>39177</v>
      </c>
      <c r="M154" s="2">
        <f>IF(ISERROR(VLOOKUP($F154,'Pay scales'!$B$3:$AC$61,M$1,1)),0,VLOOKUP($F154,'Pay scales'!$B$3:$AC$61,M$1,1))</f>
        <v>38789</v>
      </c>
      <c r="N154" s="2">
        <f>IF(ISERROR(VLOOKUP($F154,'Pay scales'!$B$3:$AC$61,N$1,1)),0,VLOOKUP($F154,'Pay scales'!$B$3:$AC$61,N$1,1))</f>
        <v>38789</v>
      </c>
      <c r="O154" s="2"/>
      <c r="Q154" s="20">
        <f t="shared" si="26"/>
        <v>10.59192</v>
      </c>
      <c r="R154" s="37">
        <f t="shared" si="27"/>
        <v>4.1128898444612867E-4</v>
      </c>
      <c r="S154" s="38">
        <f t="shared" si="28"/>
        <v>18.318400078246125</v>
      </c>
      <c r="T154" s="38">
        <f t="shared" si="29"/>
        <v>17.526668783187326</v>
      </c>
      <c r="U154" s="38">
        <f t="shared" si="30"/>
        <v>17.225193957588314</v>
      </c>
      <c r="V154" s="38">
        <f t="shared" si="31"/>
        <v>16.764139006024205</v>
      </c>
      <c r="W154" s="38">
        <f t="shared" si="32"/>
        <v>16.435519107451746</v>
      </c>
      <c r="X154" s="38">
        <f t="shared" si="33"/>
        <v>16.113068543645984</v>
      </c>
      <c r="Y154" s="38">
        <f t="shared" si="34"/>
        <v>15.953488417680886</v>
      </c>
      <c r="Z154" s="38">
        <f t="shared" si="35"/>
        <v>15.953488417680886</v>
      </c>
    </row>
    <row r="155" spans="1:26">
      <c r="A155" s="20">
        <v>20</v>
      </c>
      <c r="B155" s="2">
        <v>34373</v>
      </c>
      <c r="E155" s="20">
        <f t="shared" si="25"/>
        <v>15</v>
      </c>
      <c r="F155" s="2">
        <v>43356</v>
      </c>
      <c r="G155" s="2">
        <f>IF(ISERROR(VLOOKUP($F155,'Pay scales'!$B$3:$AC$61,G$1,1)),0,VLOOKUP($F155,'Pay scales'!$B$3:$AC$61,G$1,1))</f>
        <v>44539</v>
      </c>
      <c r="H155" s="2">
        <f>IF(ISERROR(VLOOKUP($F155,'Pay scales'!$B$3:$AC$61,H$1,1)),0,VLOOKUP($F155,'Pay scales'!$B$3:$AC$61,H$1,1))</f>
        <v>42614</v>
      </c>
      <c r="I155" s="2">
        <f>IF(ISERROR(VLOOKUP($F155,'Pay scales'!$B$3:$AC$61,I$1,1)),0,VLOOKUP($F155,'Pay scales'!$B$3:$AC$61,I$1,1))</f>
        <v>41881</v>
      </c>
      <c r="J155" s="2">
        <f>IF(ISERROR(VLOOKUP($F155,'Pay scales'!$B$3:$AC$61,J$1,1)),0,VLOOKUP($F155,'Pay scales'!$B$3:$AC$61,J$1,1))</f>
        <v>40760</v>
      </c>
      <c r="K155" s="2">
        <f>IF(ISERROR(VLOOKUP($F155,'Pay scales'!$B$3:$AC$61,K$1,1)),0,VLOOKUP($F155,'Pay scales'!$B$3:$AC$61,K$1,1))</f>
        <v>39961</v>
      </c>
      <c r="L155" s="2">
        <f>IF(ISERROR(VLOOKUP($F155,'Pay scales'!$B$3:$AC$61,L$1,1)),0,VLOOKUP($F155,'Pay scales'!$B$3:$AC$61,L$1,1))</f>
        <v>39177</v>
      </c>
      <c r="M155" s="2">
        <f>IF(ISERROR(VLOOKUP($F155,'Pay scales'!$B$3:$AC$61,M$1,1)),0,VLOOKUP($F155,'Pay scales'!$B$3:$AC$61,M$1,1))</f>
        <v>38789</v>
      </c>
      <c r="N155" s="2">
        <f>IF(ISERROR(VLOOKUP($F155,'Pay scales'!$B$3:$AC$61,N$1,1)),0,VLOOKUP($F155,'Pay scales'!$B$3:$AC$61,N$1,1))</f>
        <v>38789</v>
      </c>
      <c r="O155" s="2"/>
      <c r="Q155" s="20">
        <f t="shared" si="26"/>
        <v>15</v>
      </c>
      <c r="R155" s="37">
        <f t="shared" si="27"/>
        <v>5.8245669970051982E-4</v>
      </c>
      <c r="S155" s="38">
        <f t="shared" si="28"/>
        <v>25.942038947961453</v>
      </c>
      <c r="T155" s="38">
        <f t="shared" si="29"/>
        <v>24.820809801037953</v>
      </c>
      <c r="U155" s="38">
        <f t="shared" si="30"/>
        <v>24.393869040157469</v>
      </c>
      <c r="V155" s="38">
        <f t="shared" si="31"/>
        <v>23.740935079793189</v>
      </c>
      <c r="W155" s="38">
        <f t="shared" si="32"/>
        <v>23.275552176732472</v>
      </c>
      <c r="X155" s="38">
        <f t="shared" si="33"/>
        <v>22.818906124167267</v>
      </c>
      <c r="Y155" s="38">
        <f t="shared" si="34"/>
        <v>22.592912924683464</v>
      </c>
      <c r="Z155" s="38">
        <f t="shared" si="35"/>
        <v>22.592912924683464</v>
      </c>
    </row>
    <row r="156" spans="1:26">
      <c r="A156" s="39">
        <v>144.85330000000002</v>
      </c>
      <c r="B156" s="40">
        <v>34373</v>
      </c>
      <c r="E156" s="20">
        <f t="shared" si="25"/>
        <v>5.8100000000000005</v>
      </c>
      <c r="F156" s="2">
        <v>43570</v>
      </c>
      <c r="G156" s="2">
        <f>IF(ISERROR(VLOOKUP($F156,'Pay scales'!$B$3:$AC$61,G$1,1)),0,VLOOKUP($F156,'Pay scales'!$B$3:$AC$61,G$1,1))</f>
        <v>45495</v>
      </c>
      <c r="H156" s="2">
        <f>IF(ISERROR(VLOOKUP($F156,'Pay scales'!$B$3:$AC$61,H$1,1)),0,VLOOKUP($F156,'Pay scales'!$B$3:$AC$61,H$1,1))</f>
        <v>43570</v>
      </c>
      <c r="I156" s="2">
        <f>IF(ISERROR(VLOOKUP($F156,'Pay scales'!$B$3:$AC$61,I$1,1)),0,VLOOKUP($F156,'Pay scales'!$B$3:$AC$61,I$1,1))</f>
        <v>42821</v>
      </c>
      <c r="J156" s="2">
        <f>IF(ISERROR(VLOOKUP($F156,'Pay scales'!$B$3:$AC$61,J$1,1)),0,VLOOKUP($F156,'Pay scales'!$B$3:$AC$61,J$1,1))</f>
        <v>41675</v>
      </c>
      <c r="K156" s="2">
        <f>IF(ISERROR(VLOOKUP($F156,'Pay scales'!$B$3:$AC$61,K$1,1)),0,VLOOKUP($F156,'Pay scales'!$B$3:$AC$61,K$1,1))</f>
        <v>40858</v>
      </c>
      <c r="L156" s="2">
        <f>IF(ISERROR(VLOOKUP($F156,'Pay scales'!$B$3:$AC$61,L$1,1)),0,VLOOKUP($F156,'Pay scales'!$B$3:$AC$61,L$1,1))</f>
        <v>40057</v>
      </c>
      <c r="M156" s="2">
        <f>IF(ISERROR(VLOOKUP($F156,'Pay scales'!$B$3:$AC$61,M$1,1)),0,VLOOKUP($F156,'Pay scales'!$B$3:$AC$61,M$1,1))</f>
        <v>39660</v>
      </c>
      <c r="N156" s="2">
        <f>IF(ISERROR(VLOOKUP($F156,'Pay scales'!$B$3:$AC$61,N$1,1)),0,VLOOKUP($F156,'Pay scales'!$B$3:$AC$61,N$1,1))</f>
        <v>39660</v>
      </c>
      <c r="O156" s="2"/>
      <c r="Q156" s="20">
        <f t="shared" si="26"/>
        <v>5.8100000000000005</v>
      </c>
      <c r="R156" s="37">
        <f t="shared" si="27"/>
        <v>2.256048950173347E-4</v>
      </c>
      <c r="S156" s="38">
        <f t="shared" si="28"/>
        <v>10.263894698813642</v>
      </c>
      <c r="T156" s="38">
        <f t="shared" si="29"/>
        <v>9.8296052759052728</v>
      </c>
      <c r="U156" s="38">
        <f t="shared" si="30"/>
        <v>9.6606272095372887</v>
      </c>
      <c r="V156" s="38">
        <f t="shared" si="31"/>
        <v>9.4020839998474237</v>
      </c>
      <c r="W156" s="38">
        <f t="shared" si="32"/>
        <v>9.2177648006182622</v>
      </c>
      <c r="X156" s="38">
        <f t="shared" si="33"/>
        <v>9.0370552797093762</v>
      </c>
      <c r="Y156" s="38">
        <f t="shared" si="34"/>
        <v>8.9474901363874952</v>
      </c>
      <c r="Z156" s="38">
        <f t="shared" si="35"/>
        <v>8.9474901363874952</v>
      </c>
    </row>
    <row r="157" spans="1:26">
      <c r="A157" s="20">
        <v>1</v>
      </c>
      <c r="B157" s="2">
        <v>35298</v>
      </c>
      <c r="E157" s="20">
        <f t="shared" si="25"/>
        <v>1.89</v>
      </c>
      <c r="F157" s="2">
        <v>43570.431093749998</v>
      </c>
      <c r="G157" s="2">
        <f>IF(ISERROR(VLOOKUP($F157,'Pay scales'!$B$3:$AC$61,G$1,1)),0,VLOOKUP($F157,'Pay scales'!$B$3:$AC$61,G$1,1))</f>
        <v>45495</v>
      </c>
      <c r="H157" s="2">
        <f>IF(ISERROR(VLOOKUP($F157,'Pay scales'!$B$3:$AC$61,H$1,1)),0,VLOOKUP($F157,'Pay scales'!$B$3:$AC$61,H$1,1))</f>
        <v>43570</v>
      </c>
      <c r="I157" s="2">
        <f>IF(ISERROR(VLOOKUP($F157,'Pay scales'!$B$3:$AC$61,I$1,1)),0,VLOOKUP($F157,'Pay scales'!$B$3:$AC$61,I$1,1))</f>
        <v>42821</v>
      </c>
      <c r="J157" s="2">
        <f>IF(ISERROR(VLOOKUP($F157,'Pay scales'!$B$3:$AC$61,J$1,1)),0,VLOOKUP($F157,'Pay scales'!$B$3:$AC$61,J$1,1))</f>
        <v>41675</v>
      </c>
      <c r="K157" s="2">
        <f>IF(ISERROR(VLOOKUP($F157,'Pay scales'!$B$3:$AC$61,K$1,1)),0,VLOOKUP($F157,'Pay scales'!$B$3:$AC$61,K$1,1))</f>
        <v>40858</v>
      </c>
      <c r="L157" s="2">
        <f>IF(ISERROR(VLOOKUP($F157,'Pay scales'!$B$3:$AC$61,L$1,1)),0,VLOOKUP($F157,'Pay scales'!$B$3:$AC$61,L$1,1))</f>
        <v>40057</v>
      </c>
      <c r="M157" s="2">
        <f>IF(ISERROR(VLOOKUP($F157,'Pay scales'!$B$3:$AC$61,M$1,1)),0,VLOOKUP($F157,'Pay scales'!$B$3:$AC$61,M$1,1))</f>
        <v>39660</v>
      </c>
      <c r="N157" s="2">
        <f>IF(ISERROR(VLOOKUP($F157,'Pay scales'!$B$3:$AC$61,N$1,1)),0,VLOOKUP($F157,'Pay scales'!$B$3:$AC$61,N$1,1))</f>
        <v>39660</v>
      </c>
      <c r="O157" s="2"/>
      <c r="Q157" s="20">
        <f t="shared" si="26"/>
        <v>1.89</v>
      </c>
      <c r="R157" s="37">
        <f t="shared" si="27"/>
        <v>7.3389544162265498E-5</v>
      </c>
      <c r="S157" s="38">
        <f t="shared" si="28"/>
        <v>3.3388573116622688</v>
      </c>
      <c r="T157" s="38">
        <f t="shared" si="29"/>
        <v>3.1975824391499077</v>
      </c>
      <c r="U157" s="38">
        <f t="shared" si="30"/>
        <v>3.1426136705723708</v>
      </c>
      <c r="V157" s="38">
        <f t="shared" si="31"/>
        <v>3.0585092529624145</v>
      </c>
      <c r="W157" s="38">
        <f t="shared" si="32"/>
        <v>2.9985499953818437</v>
      </c>
      <c r="X157" s="38">
        <f t="shared" si="33"/>
        <v>2.939764970507869</v>
      </c>
      <c r="Y157" s="38">
        <f t="shared" si="34"/>
        <v>2.9106293214754495</v>
      </c>
      <c r="Z157" s="38">
        <f t="shared" si="35"/>
        <v>2.9106293214754495</v>
      </c>
    </row>
    <row r="158" spans="1:26">
      <c r="A158" s="20">
        <v>3</v>
      </c>
      <c r="B158" s="2">
        <v>35336</v>
      </c>
      <c r="E158" s="20">
        <f t="shared" si="25"/>
        <v>1</v>
      </c>
      <c r="F158" s="2">
        <v>44331</v>
      </c>
      <c r="G158" s="2">
        <f>IF(ISERROR(VLOOKUP($F158,'Pay scales'!$B$3:$AC$61,G$1,1)),0,VLOOKUP($F158,'Pay scales'!$B$3:$AC$61,G$1,1))</f>
        <v>45495</v>
      </c>
      <c r="H158" s="2">
        <f>IF(ISERROR(VLOOKUP($F158,'Pay scales'!$B$3:$AC$61,H$1,1)),0,VLOOKUP($F158,'Pay scales'!$B$3:$AC$61,H$1,1))</f>
        <v>43570</v>
      </c>
      <c r="I158" s="2">
        <f>IF(ISERROR(VLOOKUP($F158,'Pay scales'!$B$3:$AC$61,I$1,1)),0,VLOOKUP($F158,'Pay scales'!$B$3:$AC$61,I$1,1))</f>
        <v>42821</v>
      </c>
      <c r="J158" s="2">
        <f>IF(ISERROR(VLOOKUP($F158,'Pay scales'!$B$3:$AC$61,J$1,1)),0,VLOOKUP($F158,'Pay scales'!$B$3:$AC$61,J$1,1))</f>
        <v>41675</v>
      </c>
      <c r="K158" s="2">
        <f>IF(ISERROR(VLOOKUP($F158,'Pay scales'!$B$3:$AC$61,K$1,1)),0,VLOOKUP($F158,'Pay scales'!$B$3:$AC$61,K$1,1))</f>
        <v>40858</v>
      </c>
      <c r="L158" s="2">
        <f>IF(ISERROR(VLOOKUP($F158,'Pay scales'!$B$3:$AC$61,L$1,1)),0,VLOOKUP($F158,'Pay scales'!$B$3:$AC$61,L$1,1))</f>
        <v>40057</v>
      </c>
      <c r="M158" s="2">
        <f>IF(ISERROR(VLOOKUP($F158,'Pay scales'!$B$3:$AC$61,M$1,1)),0,VLOOKUP($F158,'Pay scales'!$B$3:$AC$61,M$1,1))</f>
        <v>39660</v>
      </c>
      <c r="N158" s="2">
        <f>IF(ISERROR(VLOOKUP($F158,'Pay scales'!$B$3:$AC$61,N$1,1)),0,VLOOKUP($F158,'Pay scales'!$B$3:$AC$61,N$1,1))</f>
        <v>39660</v>
      </c>
      <c r="O158" s="2"/>
      <c r="Q158" s="20">
        <f t="shared" si="26"/>
        <v>1</v>
      </c>
      <c r="R158" s="37">
        <f t="shared" si="27"/>
        <v>3.883044664670132E-5</v>
      </c>
      <c r="S158" s="38">
        <f t="shared" si="28"/>
        <v>1.7665911701916766</v>
      </c>
      <c r="T158" s="38">
        <f t="shared" si="29"/>
        <v>1.6918425603967766</v>
      </c>
      <c r="U158" s="38">
        <f t="shared" si="30"/>
        <v>1.6627585558583973</v>
      </c>
      <c r="V158" s="38">
        <f t="shared" si="31"/>
        <v>1.6182588640012776</v>
      </c>
      <c r="W158" s="38">
        <f t="shared" si="32"/>
        <v>1.5865343890909225</v>
      </c>
      <c r="X158" s="38">
        <f t="shared" si="33"/>
        <v>1.5554312013269147</v>
      </c>
      <c r="Y158" s="38">
        <f t="shared" si="34"/>
        <v>1.5400155140081744</v>
      </c>
      <c r="Z158" s="38">
        <f t="shared" si="35"/>
        <v>1.5400155140081744</v>
      </c>
    </row>
    <row r="159" spans="1:26">
      <c r="A159" s="20">
        <v>1</v>
      </c>
      <c r="B159" s="2">
        <v>35336</v>
      </c>
      <c r="E159" s="20">
        <f t="shared" si="25"/>
        <v>2</v>
      </c>
      <c r="F159" s="2">
        <v>44364</v>
      </c>
      <c r="G159" s="2">
        <f>IF(ISERROR(VLOOKUP($F159,'Pay scales'!$B$3:$AC$61,G$1,1)),0,VLOOKUP($F159,'Pay scales'!$B$3:$AC$61,G$1,1))</f>
        <v>45495</v>
      </c>
      <c r="H159" s="2">
        <f>IF(ISERROR(VLOOKUP($F159,'Pay scales'!$B$3:$AC$61,H$1,1)),0,VLOOKUP($F159,'Pay scales'!$B$3:$AC$61,H$1,1))</f>
        <v>43570</v>
      </c>
      <c r="I159" s="2">
        <f>IF(ISERROR(VLOOKUP($F159,'Pay scales'!$B$3:$AC$61,I$1,1)),0,VLOOKUP($F159,'Pay scales'!$B$3:$AC$61,I$1,1))</f>
        <v>42821</v>
      </c>
      <c r="J159" s="2">
        <f>IF(ISERROR(VLOOKUP($F159,'Pay scales'!$B$3:$AC$61,J$1,1)),0,VLOOKUP($F159,'Pay scales'!$B$3:$AC$61,J$1,1))</f>
        <v>41675</v>
      </c>
      <c r="K159" s="2">
        <f>IF(ISERROR(VLOOKUP($F159,'Pay scales'!$B$3:$AC$61,K$1,1)),0,VLOOKUP($F159,'Pay scales'!$B$3:$AC$61,K$1,1))</f>
        <v>40858</v>
      </c>
      <c r="L159" s="2">
        <f>IF(ISERROR(VLOOKUP($F159,'Pay scales'!$B$3:$AC$61,L$1,1)),0,VLOOKUP($F159,'Pay scales'!$B$3:$AC$61,L$1,1))</f>
        <v>40057</v>
      </c>
      <c r="M159" s="2">
        <f>IF(ISERROR(VLOOKUP($F159,'Pay scales'!$B$3:$AC$61,M$1,1)),0,VLOOKUP($F159,'Pay scales'!$B$3:$AC$61,M$1,1))</f>
        <v>39660</v>
      </c>
      <c r="N159" s="2">
        <f>IF(ISERROR(VLOOKUP($F159,'Pay scales'!$B$3:$AC$61,N$1,1)),0,VLOOKUP($F159,'Pay scales'!$B$3:$AC$61,N$1,1))</f>
        <v>39660</v>
      </c>
      <c r="O159" s="2"/>
      <c r="Q159" s="20">
        <f t="shared" si="26"/>
        <v>2</v>
      </c>
      <c r="R159" s="37">
        <f t="shared" si="27"/>
        <v>7.7660893293402639E-5</v>
      </c>
      <c r="S159" s="38">
        <f t="shared" si="28"/>
        <v>3.5331823403833531</v>
      </c>
      <c r="T159" s="38">
        <f t="shared" si="29"/>
        <v>3.3836851207935532</v>
      </c>
      <c r="U159" s="38">
        <f t="shared" si="30"/>
        <v>3.3255171117167945</v>
      </c>
      <c r="V159" s="38">
        <f t="shared" si="31"/>
        <v>3.2365177280025552</v>
      </c>
      <c r="W159" s="38">
        <f t="shared" si="32"/>
        <v>3.173068778181845</v>
      </c>
      <c r="X159" s="38">
        <f t="shared" si="33"/>
        <v>3.1108624026538294</v>
      </c>
      <c r="Y159" s="38">
        <f t="shared" si="34"/>
        <v>3.0800310280163488</v>
      </c>
      <c r="Z159" s="38">
        <f t="shared" si="35"/>
        <v>3.0800310280163488</v>
      </c>
    </row>
    <row r="160" spans="1:26">
      <c r="A160" s="39">
        <v>14.27919</v>
      </c>
      <c r="B160" s="40">
        <v>35336</v>
      </c>
      <c r="E160" s="20">
        <f t="shared" si="25"/>
        <v>13.33784</v>
      </c>
      <c r="F160" s="2">
        <v>44624</v>
      </c>
      <c r="G160" s="2">
        <f>IF(ISERROR(VLOOKUP($F160,'Pay scales'!$B$3:$AC$61,G$1,1)),0,VLOOKUP($F160,'Pay scales'!$B$3:$AC$61,G$1,1))</f>
        <v>46549</v>
      </c>
      <c r="H160" s="2">
        <f>IF(ISERROR(VLOOKUP($F160,'Pay scales'!$B$3:$AC$61,H$1,1)),0,VLOOKUP($F160,'Pay scales'!$B$3:$AC$61,H$1,1))</f>
        <v>44624</v>
      </c>
      <c r="I160" s="2">
        <f>IF(ISERROR(VLOOKUP($F160,'Pay scales'!$B$3:$AC$61,I$1,1)),0,VLOOKUP($F160,'Pay scales'!$B$3:$AC$61,I$1,1))</f>
        <v>43857</v>
      </c>
      <c r="J160" s="2">
        <f>IF(ISERROR(VLOOKUP($F160,'Pay scales'!$B$3:$AC$61,J$1,1)),0,VLOOKUP($F160,'Pay scales'!$B$3:$AC$61,J$1,1))</f>
        <v>42683</v>
      </c>
      <c r="K160" s="2">
        <f>IF(ISERROR(VLOOKUP($F160,'Pay scales'!$B$3:$AC$61,K$1,1)),0,VLOOKUP($F160,'Pay scales'!$B$3:$AC$61,K$1,1))</f>
        <v>41846</v>
      </c>
      <c r="L160" s="2">
        <f>IF(ISERROR(VLOOKUP($F160,'Pay scales'!$B$3:$AC$61,L$1,1)),0,VLOOKUP($F160,'Pay scales'!$B$3:$AC$61,L$1,1))</f>
        <v>41025</v>
      </c>
      <c r="M160" s="2">
        <f>IF(ISERROR(VLOOKUP($F160,'Pay scales'!$B$3:$AC$61,M$1,1)),0,VLOOKUP($F160,'Pay scales'!$B$3:$AC$61,M$1,1))</f>
        <v>40619</v>
      </c>
      <c r="N160" s="2">
        <f>IF(ISERROR(VLOOKUP($F160,'Pay scales'!$B$3:$AC$61,N$1,1)),0,VLOOKUP($F160,'Pay scales'!$B$3:$AC$61,N$1,1))</f>
        <v>40619</v>
      </c>
      <c r="O160" s="2"/>
      <c r="Q160" s="20">
        <f t="shared" si="26"/>
        <v>13.33784</v>
      </c>
      <c r="R160" s="37">
        <f t="shared" si="27"/>
        <v>5.1791428450223879E-4</v>
      </c>
      <c r="S160" s="38">
        <f t="shared" si="28"/>
        <v>24.108392029294713</v>
      </c>
      <c r="T160" s="38">
        <f t="shared" si="29"/>
        <v>23.111407031627902</v>
      </c>
      <c r="U160" s="38">
        <f t="shared" si="30"/>
        <v>22.714166775414686</v>
      </c>
      <c r="V160" s="38">
        <f t="shared" si="31"/>
        <v>22.106135405409059</v>
      </c>
      <c r="W160" s="38">
        <f t="shared" si="32"/>
        <v>21.672641149280683</v>
      </c>
      <c r="X160" s="38">
        <f t="shared" si="33"/>
        <v>21.247433521704345</v>
      </c>
      <c r="Y160" s="38">
        <f t="shared" si="34"/>
        <v>21.037160322196438</v>
      </c>
      <c r="Z160" s="38">
        <f t="shared" si="35"/>
        <v>21.037160322196438</v>
      </c>
    </row>
    <row r="161" spans="1:26">
      <c r="A161" s="20">
        <v>5</v>
      </c>
      <c r="B161" s="2">
        <v>35682</v>
      </c>
      <c r="E161" s="20">
        <f t="shared" si="25"/>
        <v>1</v>
      </c>
      <c r="F161" s="2">
        <v>44624.276193750004</v>
      </c>
      <c r="G161" s="2">
        <f>IF(ISERROR(VLOOKUP($F161,'Pay scales'!$B$3:$AC$61,G$1,1)),0,VLOOKUP($F161,'Pay scales'!$B$3:$AC$61,G$1,1))</f>
        <v>46549</v>
      </c>
      <c r="H161" s="2">
        <f>IF(ISERROR(VLOOKUP($F161,'Pay scales'!$B$3:$AC$61,H$1,1)),0,VLOOKUP($F161,'Pay scales'!$B$3:$AC$61,H$1,1))</f>
        <v>44624</v>
      </c>
      <c r="I161" s="2">
        <f>IF(ISERROR(VLOOKUP($F161,'Pay scales'!$B$3:$AC$61,I$1,1)),0,VLOOKUP($F161,'Pay scales'!$B$3:$AC$61,I$1,1))</f>
        <v>43857</v>
      </c>
      <c r="J161" s="2">
        <f>IF(ISERROR(VLOOKUP($F161,'Pay scales'!$B$3:$AC$61,J$1,1)),0,VLOOKUP($F161,'Pay scales'!$B$3:$AC$61,J$1,1))</f>
        <v>42683</v>
      </c>
      <c r="K161" s="2">
        <f>IF(ISERROR(VLOOKUP($F161,'Pay scales'!$B$3:$AC$61,K$1,1)),0,VLOOKUP($F161,'Pay scales'!$B$3:$AC$61,K$1,1))</f>
        <v>41846</v>
      </c>
      <c r="L161" s="2">
        <f>IF(ISERROR(VLOOKUP($F161,'Pay scales'!$B$3:$AC$61,L$1,1)),0,VLOOKUP($F161,'Pay scales'!$B$3:$AC$61,L$1,1))</f>
        <v>41025</v>
      </c>
      <c r="M161" s="2">
        <f>IF(ISERROR(VLOOKUP($F161,'Pay scales'!$B$3:$AC$61,M$1,1)),0,VLOOKUP($F161,'Pay scales'!$B$3:$AC$61,M$1,1))</f>
        <v>40619</v>
      </c>
      <c r="N161" s="2">
        <f>IF(ISERROR(VLOOKUP($F161,'Pay scales'!$B$3:$AC$61,N$1,1)),0,VLOOKUP($F161,'Pay scales'!$B$3:$AC$61,N$1,1))</f>
        <v>40619</v>
      </c>
      <c r="O161" s="2"/>
      <c r="Q161" s="20">
        <f t="shared" si="26"/>
        <v>1</v>
      </c>
      <c r="R161" s="37">
        <f t="shared" si="27"/>
        <v>3.883044664670132E-5</v>
      </c>
      <c r="S161" s="38">
        <f t="shared" si="28"/>
        <v>1.8075184609572996</v>
      </c>
      <c r="T161" s="38">
        <f t="shared" si="29"/>
        <v>1.7327698511623997</v>
      </c>
      <c r="U161" s="38">
        <f t="shared" si="30"/>
        <v>1.7029868985843797</v>
      </c>
      <c r="V161" s="38">
        <f t="shared" si="31"/>
        <v>1.6573999542211524</v>
      </c>
      <c r="W161" s="38">
        <f t="shared" si="32"/>
        <v>1.6248988703778635</v>
      </c>
      <c r="X161" s="38">
        <f t="shared" si="33"/>
        <v>1.5930190736809215</v>
      </c>
      <c r="Y161" s="38">
        <f t="shared" si="34"/>
        <v>1.577253912342361</v>
      </c>
      <c r="Z161" s="38">
        <f t="shared" si="35"/>
        <v>1.577253912342361</v>
      </c>
    </row>
    <row r="162" spans="1:26">
      <c r="A162" s="20">
        <v>0.74</v>
      </c>
      <c r="B162" s="2">
        <v>36371</v>
      </c>
      <c r="E162" s="20">
        <f t="shared" si="25"/>
        <v>1</v>
      </c>
      <c r="F162" s="2">
        <v>45647.802337500005</v>
      </c>
      <c r="G162" s="2">
        <f>IF(ISERROR(VLOOKUP($F162,'Pay scales'!$B$3:$AC$61,G$1,1)),0,VLOOKUP($F162,'Pay scales'!$B$3:$AC$61,G$1,1))</f>
        <v>46549</v>
      </c>
      <c r="H162" s="2">
        <f>IF(ISERROR(VLOOKUP($F162,'Pay scales'!$B$3:$AC$61,H$1,1)),0,VLOOKUP($F162,'Pay scales'!$B$3:$AC$61,H$1,1))</f>
        <v>44624</v>
      </c>
      <c r="I162" s="2">
        <f>IF(ISERROR(VLOOKUP($F162,'Pay scales'!$B$3:$AC$61,I$1,1)),0,VLOOKUP($F162,'Pay scales'!$B$3:$AC$61,I$1,1))</f>
        <v>43857</v>
      </c>
      <c r="J162" s="2">
        <f>IF(ISERROR(VLOOKUP($F162,'Pay scales'!$B$3:$AC$61,J$1,1)),0,VLOOKUP($F162,'Pay scales'!$B$3:$AC$61,J$1,1))</f>
        <v>42683</v>
      </c>
      <c r="K162" s="2">
        <f>IF(ISERROR(VLOOKUP($F162,'Pay scales'!$B$3:$AC$61,K$1,1)),0,VLOOKUP($F162,'Pay scales'!$B$3:$AC$61,K$1,1))</f>
        <v>41846</v>
      </c>
      <c r="L162" s="2">
        <f>IF(ISERROR(VLOOKUP($F162,'Pay scales'!$B$3:$AC$61,L$1,1)),0,VLOOKUP($F162,'Pay scales'!$B$3:$AC$61,L$1,1))</f>
        <v>41025</v>
      </c>
      <c r="M162" s="2">
        <f>IF(ISERROR(VLOOKUP($F162,'Pay scales'!$B$3:$AC$61,M$1,1)),0,VLOOKUP($F162,'Pay scales'!$B$3:$AC$61,M$1,1))</f>
        <v>40619</v>
      </c>
      <c r="N162" s="2">
        <f>IF(ISERROR(VLOOKUP($F162,'Pay scales'!$B$3:$AC$61,N$1,1)),0,VLOOKUP($F162,'Pay scales'!$B$3:$AC$61,N$1,1))</f>
        <v>40619</v>
      </c>
      <c r="O162" s="2"/>
      <c r="Q162" s="20">
        <f t="shared" si="26"/>
        <v>1</v>
      </c>
      <c r="R162" s="37">
        <f t="shared" si="27"/>
        <v>3.883044664670132E-5</v>
      </c>
      <c r="S162" s="38">
        <f t="shared" si="28"/>
        <v>1.8075184609572996</v>
      </c>
      <c r="T162" s="38">
        <f t="shared" si="29"/>
        <v>1.7327698511623997</v>
      </c>
      <c r="U162" s="38">
        <f t="shared" si="30"/>
        <v>1.7029868985843797</v>
      </c>
      <c r="V162" s="38">
        <f t="shared" si="31"/>
        <v>1.6573999542211524</v>
      </c>
      <c r="W162" s="38">
        <f t="shared" si="32"/>
        <v>1.6248988703778635</v>
      </c>
      <c r="X162" s="38">
        <f t="shared" si="33"/>
        <v>1.5930190736809215</v>
      </c>
      <c r="Y162" s="38">
        <f t="shared" si="34"/>
        <v>1.577253912342361</v>
      </c>
      <c r="Z162" s="38">
        <f t="shared" si="35"/>
        <v>1.577253912342361</v>
      </c>
    </row>
    <row r="163" spans="1:26">
      <c r="A163" s="20">
        <v>2</v>
      </c>
      <c r="B163" s="2">
        <v>36371</v>
      </c>
      <c r="E163" s="20">
        <f t="shared" si="25"/>
        <v>7.7191000000000001</v>
      </c>
      <c r="F163" s="2">
        <v>45648</v>
      </c>
      <c r="G163" s="2">
        <f>IF(ISERROR(VLOOKUP($F163,'Pay scales'!$B$3:$AC$61,G$1,1)),0,VLOOKUP($F163,'Pay scales'!$B$3:$AC$61,G$1,1))</f>
        <v>47573</v>
      </c>
      <c r="H163" s="2">
        <f>IF(ISERROR(VLOOKUP($F163,'Pay scales'!$B$3:$AC$61,H$1,1)),0,VLOOKUP($F163,'Pay scales'!$B$3:$AC$61,H$1,1))</f>
        <v>45648</v>
      </c>
      <c r="I163" s="2">
        <f>IF(ISERROR(VLOOKUP($F163,'Pay scales'!$B$3:$AC$61,I$1,1)),0,VLOOKUP($F163,'Pay scales'!$B$3:$AC$61,I$1,1))</f>
        <v>44863</v>
      </c>
      <c r="J163" s="2">
        <f>IF(ISERROR(VLOOKUP($F163,'Pay scales'!$B$3:$AC$61,J$1,1)),0,VLOOKUP($F163,'Pay scales'!$B$3:$AC$61,J$1,1))</f>
        <v>43662</v>
      </c>
      <c r="K163" s="2">
        <f>IF(ISERROR(VLOOKUP($F163,'Pay scales'!$B$3:$AC$61,K$1,1)),0,VLOOKUP($F163,'Pay scales'!$B$3:$AC$61,K$1,1))</f>
        <v>42806</v>
      </c>
      <c r="L163" s="2">
        <f>IF(ISERROR(VLOOKUP($F163,'Pay scales'!$B$3:$AC$61,L$1,1)),0,VLOOKUP($F163,'Pay scales'!$B$3:$AC$61,L$1,1))</f>
        <v>41967</v>
      </c>
      <c r="M163" s="2">
        <f>IF(ISERROR(VLOOKUP($F163,'Pay scales'!$B$3:$AC$61,M$1,1)),0,VLOOKUP($F163,'Pay scales'!$B$3:$AC$61,M$1,1))</f>
        <v>41551</v>
      </c>
      <c r="N163" s="2">
        <f>IF(ISERROR(VLOOKUP($F163,'Pay scales'!$B$3:$AC$61,N$1,1)),0,VLOOKUP($F163,'Pay scales'!$B$3:$AC$61,N$1,1))</f>
        <v>41551</v>
      </c>
      <c r="O163" s="2"/>
      <c r="Q163" s="20">
        <f t="shared" si="26"/>
        <v>7.7191000000000001</v>
      </c>
      <c r="R163" s="37">
        <f t="shared" si="27"/>
        <v>2.9973610071055219E-4</v>
      </c>
      <c r="S163" s="38">
        <f t="shared" si="28"/>
        <v>14.2593455191031</v>
      </c>
      <c r="T163" s="38">
        <f t="shared" si="29"/>
        <v>13.682353525235287</v>
      </c>
      <c r="U163" s="38">
        <f t="shared" si="30"/>
        <v>13.447060686177503</v>
      </c>
      <c r="V163" s="38">
        <f t="shared" si="31"/>
        <v>13.08707762922413</v>
      </c>
      <c r="W163" s="38">
        <f t="shared" si="32"/>
        <v>12.830503527015898</v>
      </c>
      <c r="X163" s="38">
        <f t="shared" si="33"/>
        <v>12.579024938519744</v>
      </c>
      <c r="Y163" s="38">
        <f t="shared" si="34"/>
        <v>12.454334720624153</v>
      </c>
      <c r="Z163" s="38">
        <f t="shared" si="35"/>
        <v>12.454334720624153</v>
      </c>
    </row>
    <row r="164" spans="1:26">
      <c r="A164" s="39">
        <v>11.32433</v>
      </c>
      <c r="B164" s="40">
        <v>36371</v>
      </c>
      <c r="E164" s="20">
        <f t="shared" si="25"/>
        <v>8</v>
      </c>
      <c r="F164" s="2">
        <v>46392</v>
      </c>
      <c r="G164" s="2">
        <f>IF(ISERROR(VLOOKUP($F164,'Pay scales'!$B$3:$AC$61,G$1,1)),0,VLOOKUP($F164,'Pay scales'!$B$3:$AC$61,G$1,1))</f>
        <v>47573</v>
      </c>
      <c r="H164" s="2">
        <f>IF(ISERROR(VLOOKUP($F164,'Pay scales'!$B$3:$AC$61,H$1,1)),0,VLOOKUP($F164,'Pay scales'!$B$3:$AC$61,H$1,1))</f>
        <v>45648</v>
      </c>
      <c r="I164" s="2">
        <f>IF(ISERROR(VLOOKUP($F164,'Pay scales'!$B$3:$AC$61,I$1,1)),0,VLOOKUP($F164,'Pay scales'!$B$3:$AC$61,I$1,1))</f>
        <v>44863</v>
      </c>
      <c r="J164" s="2">
        <f>IF(ISERROR(VLOOKUP($F164,'Pay scales'!$B$3:$AC$61,J$1,1)),0,VLOOKUP($F164,'Pay scales'!$B$3:$AC$61,J$1,1))</f>
        <v>43662</v>
      </c>
      <c r="K164" s="2">
        <f>IF(ISERROR(VLOOKUP($F164,'Pay scales'!$B$3:$AC$61,K$1,1)),0,VLOOKUP($F164,'Pay scales'!$B$3:$AC$61,K$1,1))</f>
        <v>42806</v>
      </c>
      <c r="L164" s="2">
        <f>IF(ISERROR(VLOOKUP($F164,'Pay scales'!$B$3:$AC$61,L$1,1)),0,VLOOKUP($F164,'Pay scales'!$B$3:$AC$61,L$1,1))</f>
        <v>41967</v>
      </c>
      <c r="M164" s="2">
        <f>IF(ISERROR(VLOOKUP($F164,'Pay scales'!$B$3:$AC$61,M$1,1)),0,VLOOKUP($F164,'Pay scales'!$B$3:$AC$61,M$1,1))</f>
        <v>41551</v>
      </c>
      <c r="N164" s="2">
        <f>IF(ISERROR(VLOOKUP($F164,'Pay scales'!$B$3:$AC$61,N$1,1)),0,VLOOKUP($F164,'Pay scales'!$B$3:$AC$61,N$1,1))</f>
        <v>41551</v>
      </c>
      <c r="O164" s="2"/>
      <c r="Q164" s="20">
        <f t="shared" si="26"/>
        <v>8</v>
      </c>
      <c r="R164" s="37">
        <f t="shared" si="27"/>
        <v>3.1064357317361056E-4</v>
      </c>
      <c r="S164" s="38">
        <f t="shared" si="28"/>
        <v>14.778246706588176</v>
      </c>
      <c r="T164" s="38">
        <f t="shared" si="29"/>
        <v>14.180257828228974</v>
      </c>
      <c r="U164" s="38">
        <f t="shared" si="30"/>
        <v>13.936402623287691</v>
      </c>
      <c r="V164" s="38">
        <f t="shared" si="31"/>
        <v>13.563319691906184</v>
      </c>
      <c r="W164" s="38">
        <f t="shared" si="32"/>
        <v>13.297408793269573</v>
      </c>
      <c r="X164" s="38">
        <f t="shared" si="33"/>
        <v>13.036778835376914</v>
      </c>
      <c r="Y164" s="38">
        <f t="shared" si="34"/>
        <v>12.907551108936692</v>
      </c>
      <c r="Z164" s="38">
        <f t="shared" si="35"/>
        <v>12.907551108936692</v>
      </c>
    </row>
    <row r="165" spans="1:26">
      <c r="A165" s="20">
        <v>52</v>
      </c>
      <c r="B165" s="2">
        <v>36579</v>
      </c>
      <c r="E165" s="20">
        <f t="shared" si="25"/>
        <v>0.6</v>
      </c>
      <c r="F165" s="2">
        <v>46566</v>
      </c>
      <c r="G165" s="2">
        <f>IF(ISERROR(VLOOKUP($F165,'Pay scales'!$B$3:$AC$61,G$1,1)),0,VLOOKUP($F165,'Pay scales'!$B$3:$AC$61,G$1,1))</f>
        <v>47573</v>
      </c>
      <c r="H165" s="2">
        <f>IF(ISERROR(VLOOKUP($F165,'Pay scales'!$B$3:$AC$61,H$1,1)),0,VLOOKUP($F165,'Pay scales'!$B$3:$AC$61,H$1,1))</f>
        <v>45648</v>
      </c>
      <c r="I165" s="2">
        <f>IF(ISERROR(VLOOKUP($F165,'Pay scales'!$B$3:$AC$61,I$1,1)),0,VLOOKUP($F165,'Pay scales'!$B$3:$AC$61,I$1,1))</f>
        <v>44863</v>
      </c>
      <c r="J165" s="2">
        <f>IF(ISERROR(VLOOKUP($F165,'Pay scales'!$B$3:$AC$61,J$1,1)),0,VLOOKUP($F165,'Pay scales'!$B$3:$AC$61,J$1,1))</f>
        <v>43662</v>
      </c>
      <c r="K165" s="2">
        <f>IF(ISERROR(VLOOKUP($F165,'Pay scales'!$B$3:$AC$61,K$1,1)),0,VLOOKUP($F165,'Pay scales'!$B$3:$AC$61,K$1,1))</f>
        <v>42806</v>
      </c>
      <c r="L165" s="2">
        <f>IF(ISERROR(VLOOKUP($F165,'Pay scales'!$B$3:$AC$61,L$1,1)),0,VLOOKUP($F165,'Pay scales'!$B$3:$AC$61,L$1,1))</f>
        <v>41967</v>
      </c>
      <c r="M165" s="2">
        <f>IF(ISERROR(VLOOKUP($F165,'Pay scales'!$B$3:$AC$61,M$1,1)),0,VLOOKUP($F165,'Pay scales'!$B$3:$AC$61,M$1,1))</f>
        <v>41551</v>
      </c>
      <c r="N165" s="2">
        <f>IF(ISERROR(VLOOKUP($F165,'Pay scales'!$B$3:$AC$61,N$1,1)),0,VLOOKUP($F165,'Pay scales'!$B$3:$AC$61,N$1,1))</f>
        <v>41551</v>
      </c>
      <c r="O165" s="2"/>
      <c r="Q165" s="20">
        <f t="shared" si="26"/>
        <v>0.6</v>
      </c>
      <c r="R165" s="37">
        <f t="shared" si="27"/>
        <v>2.3298267988020792E-5</v>
      </c>
      <c r="S165" s="38">
        <f t="shared" si="28"/>
        <v>1.108368502994113</v>
      </c>
      <c r="T165" s="38">
        <f t="shared" si="29"/>
        <v>1.0635193371171732</v>
      </c>
      <c r="U165" s="38">
        <f t="shared" si="30"/>
        <v>1.0452301967465767</v>
      </c>
      <c r="V165" s="38">
        <f t="shared" si="31"/>
        <v>1.0172489768929638</v>
      </c>
      <c r="W165" s="38">
        <f t="shared" si="32"/>
        <v>0.99730565949521799</v>
      </c>
      <c r="X165" s="38">
        <f t="shared" si="33"/>
        <v>0.97775841265326857</v>
      </c>
      <c r="Y165" s="38">
        <f t="shared" si="34"/>
        <v>0.96806633317025192</v>
      </c>
      <c r="Z165" s="38">
        <f t="shared" si="35"/>
        <v>0.96806633317025192</v>
      </c>
    </row>
    <row r="166" spans="1:26">
      <c r="A166" s="20">
        <v>2.2000000000000002</v>
      </c>
      <c r="B166" s="2">
        <v>36922</v>
      </c>
      <c r="E166" s="20">
        <f t="shared" si="25"/>
        <v>0</v>
      </c>
      <c r="F166" s="2">
        <v>46657</v>
      </c>
      <c r="G166" s="2">
        <f>IF(ISERROR(VLOOKUP($F166,'Pay scales'!$B$3:$AC$61,G$1,1)),0,VLOOKUP($F166,'Pay scales'!$B$3:$AC$61,G$1,1))</f>
        <v>47573</v>
      </c>
      <c r="H166" s="2">
        <f>IF(ISERROR(VLOOKUP($F166,'Pay scales'!$B$3:$AC$61,H$1,1)),0,VLOOKUP($F166,'Pay scales'!$B$3:$AC$61,H$1,1))</f>
        <v>45648</v>
      </c>
      <c r="I166" s="2">
        <f>IF(ISERROR(VLOOKUP($F166,'Pay scales'!$B$3:$AC$61,I$1,1)),0,VLOOKUP($F166,'Pay scales'!$B$3:$AC$61,I$1,1))</f>
        <v>44863</v>
      </c>
      <c r="J166" s="2">
        <f>IF(ISERROR(VLOOKUP($F166,'Pay scales'!$B$3:$AC$61,J$1,1)),0,VLOOKUP($F166,'Pay scales'!$B$3:$AC$61,J$1,1))</f>
        <v>43662</v>
      </c>
      <c r="K166" s="2">
        <f>IF(ISERROR(VLOOKUP($F166,'Pay scales'!$B$3:$AC$61,K$1,1)),0,VLOOKUP($F166,'Pay scales'!$B$3:$AC$61,K$1,1))</f>
        <v>42806</v>
      </c>
      <c r="L166" s="2">
        <f>IF(ISERROR(VLOOKUP($F166,'Pay scales'!$B$3:$AC$61,L$1,1)),0,VLOOKUP($F166,'Pay scales'!$B$3:$AC$61,L$1,1))</f>
        <v>41967</v>
      </c>
      <c r="M166" s="2">
        <f>IF(ISERROR(VLOOKUP($F166,'Pay scales'!$B$3:$AC$61,M$1,1)),0,VLOOKUP($F166,'Pay scales'!$B$3:$AC$61,M$1,1))</f>
        <v>41551</v>
      </c>
      <c r="N166" s="2">
        <f>IF(ISERROR(VLOOKUP($F166,'Pay scales'!$B$3:$AC$61,N$1,1)),0,VLOOKUP($F166,'Pay scales'!$B$3:$AC$61,N$1,1))</f>
        <v>41551</v>
      </c>
      <c r="O166" s="2"/>
      <c r="Q166" s="20">
        <f t="shared" si="26"/>
        <v>0</v>
      </c>
      <c r="R166" s="37">
        <f t="shared" si="27"/>
        <v>0</v>
      </c>
      <c r="S166" s="38">
        <f t="shared" si="28"/>
        <v>0</v>
      </c>
      <c r="T166" s="38">
        <f t="shared" si="29"/>
        <v>0</v>
      </c>
      <c r="U166" s="38">
        <f t="shared" si="30"/>
        <v>0</v>
      </c>
      <c r="V166" s="38">
        <f t="shared" si="31"/>
        <v>0</v>
      </c>
      <c r="W166" s="38">
        <f t="shared" si="32"/>
        <v>0</v>
      </c>
      <c r="X166" s="38">
        <f t="shared" si="33"/>
        <v>0</v>
      </c>
      <c r="Y166" s="38">
        <f t="shared" si="34"/>
        <v>0</v>
      </c>
      <c r="Z166" s="38">
        <f t="shared" si="35"/>
        <v>0</v>
      </c>
    </row>
    <row r="167" spans="1:26">
      <c r="A167" s="20">
        <v>5</v>
      </c>
      <c r="B167" s="2">
        <v>37260</v>
      </c>
      <c r="E167" s="20">
        <f t="shared" si="25"/>
        <v>2</v>
      </c>
      <c r="F167" s="2">
        <v>46661.919149999994</v>
      </c>
      <c r="G167" s="2">
        <f>IF(ISERROR(VLOOKUP($F167,'Pay scales'!$B$3:$AC$61,G$1,1)),0,VLOOKUP($F167,'Pay scales'!$B$3:$AC$61,G$1,1))</f>
        <v>47573</v>
      </c>
      <c r="H167" s="2">
        <f>IF(ISERROR(VLOOKUP($F167,'Pay scales'!$B$3:$AC$61,H$1,1)),0,VLOOKUP($F167,'Pay scales'!$B$3:$AC$61,H$1,1))</f>
        <v>45648</v>
      </c>
      <c r="I167" s="2">
        <f>IF(ISERROR(VLOOKUP($F167,'Pay scales'!$B$3:$AC$61,I$1,1)),0,VLOOKUP($F167,'Pay scales'!$B$3:$AC$61,I$1,1))</f>
        <v>44863</v>
      </c>
      <c r="J167" s="2">
        <f>IF(ISERROR(VLOOKUP($F167,'Pay scales'!$B$3:$AC$61,J$1,1)),0,VLOOKUP($F167,'Pay scales'!$B$3:$AC$61,J$1,1))</f>
        <v>43662</v>
      </c>
      <c r="K167" s="2">
        <f>IF(ISERROR(VLOOKUP($F167,'Pay scales'!$B$3:$AC$61,K$1,1)),0,VLOOKUP($F167,'Pay scales'!$B$3:$AC$61,K$1,1))</f>
        <v>42806</v>
      </c>
      <c r="L167" s="2">
        <f>IF(ISERROR(VLOOKUP($F167,'Pay scales'!$B$3:$AC$61,L$1,1)),0,VLOOKUP($F167,'Pay scales'!$B$3:$AC$61,L$1,1))</f>
        <v>41967</v>
      </c>
      <c r="M167" s="2">
        <f>IF(ISERROR(VLOOKUP($F167,'Pay scales'!$B$3:$AC$61,M$1,1)),0,VLOOKUP($F167,'Pay scales'!$B$3:$AC$61,M$1,1))</f>
        <v>41551</v>
      </c>
      <c r="N167" s="2">
        <f>IF(ISERROR(VLOOKUP($F167,'Pay scales'!$B$3:$AC$61,N$1,1)),0,VLOOKUP($F167,'Pay scales'!$B$3:$AC$61,N$1,1))</f>
        <v>41551</v>
      </c>
      <c r="O167" s="2"/>
      <c r="Q167" s="20">
        <f t="shared" si="26"/>
        <v>2</v>
      </c>
      <c r="R167" s="37">
        <f t="shared" si="27"/>
        <v>7.7660893293402639E-5</v>
      </c>
      <c r="S167" s="38">
        <f t="shared" si="28"/>
        <v>3.6945616766470439</v>
      </c>
      <c r="T167" s="38">
        <f t="shared" si="29"/>
        <v>3.5450644570572436</v>
      </c>
      <c r="U167" s="38">
        <f t="shared" si="30"/>
        <v>3.4841006558219227</v>
      </c>
      <c r="V167" s="38">
        <f t="shared" si="31"/>
        <v>3.390829922976546</v>
      </c>
      <c r="W167" s="38">
        <f t="shared" si="32"/>
        <v>3.3243521983173934</v>
      </c>
      <c r="X167" s="38">
        <f t="shared" si="33"/>
        <v>3.2591947088442286</v>
      </c>
      <c r="Y167" s="38">
        <f t="shared" si="34"/>
        <v>3.2268877772341731</v>
      </c>
      <c r="Z167" s="38">
        <f t="shared" si="35"/>
        <v>3.2268877772341731</v>
      </c>
    </row>
    <row r="168" spans="1:26">
      <c r="A168" s="20">
        <v>0.67</v>
      </c>
      <c r="B168" s="2">
        <v>37568</v>
      </c>
      <c r="E168" s="20">
        <f t="shared" si="25"/>
        <v>6</v>
      </c>
      <c r="F168" s="2">
        <v>46662</v>
      </c>
      <c r="G168" s="2">
        <f>IF(ISERROR(VLOOKUP($F168,'Pay scales'!$B$3:$AC$61,G$1,1)),0,VLOOKUP($F168,'Pay scales'!$B$3:$AC$61,G$1,1))</f>
        <v>48587</v>
      </c>
      <c r="H168" s="2">
        <f>IF(ISERROR(VLOOKUP($F168,'Pay scales'!$B$3:$AC$61,H$1,1)),0,VLOOKUP($F168,'Pay scales'!$B$3:$AC$61,H$1,1))</f>
        <v>46662</v>
      </c>
      <c r="I168" s="2">
        <f>IF(ISERROR(VLOOKUP($F168,'Pay scales'!$B$3:$AC$61,I$1,1)),0,VLOOKUP($F168,'Pay scales'!$B$3:$AC$61,I$1,1))</f>
        <v>45859</v>
      </c>
      <c r="J168" s="2">
        <f>IF(ISERROR(VLOOKUP($F168,'Pay scales'!$B$3:$AC$61,J$1,1)),0,VLOOKUP($F168,'Pay scales'!$B$3:$AC$61,J$1,1))</f>
        <v>44632</v>
      </c>
      <c r="K168" s="2">
        <f>IF(ISERROR(VLOOKUP($F168,'Pay scales'!$B$3:$AC$61,K$1,1)),0,VLOOKUP($F168,'Pay scales'!$B$3:$AC$61,K$1,1))</f>
        <v>43757</v>
      </c>
      <c r="L168" s="2">
        <f>IF(ISERROR(VLOOKUP($F168,'Pay scales'!$B$3:$AC$61,L$1,1)),0,VLOOKUP($F168,'Pay scales'!$B$3:$AC$61,L$1,1))</f>
        <v>42899</v>
      </c>
      <c r="M168" s="2">
        <f>IF(ISERROR(VLOOKUP($F168,'Pay scales'!$B$3:$AC$61,M$1,1)),0,VLOOKUP($F168,'Pay scales'!$B$3:$AC$61,M$1,1))</f>
        <v>42474</v>
      </c>
      <c r="N168" s="2">
        <f>IF(ISERROR(VLOOKUP($F168,'Pay scales'!$B$3:$AC$61,N$1,1)),0,VLOOKUP($F168,'Pay scales'!$B$3:$AC$61,N$1,1))</f>
        <v>42474</v>
      </c>
      <c r="O168" s="2"/>
      <c r="Q168" s="20">
        <f t="shared" si="26"/>
        <v>6</v>
      </c>
      <c r="R168" s="37">
        <f t="shared" si="27"/>
        <v>2.3298267988020792E-4</v>
      </c>
      <c r="S168" s="38">
        <f t="shared" si="28"/>
        <v>11.319929467339662</v>
      </c>
      <c r="T168" s="38">
        <f t="shared" si="29"/>
        <v>10.871437808570262</v>
      </c>
      <c r="U168" s="38">
        <f t="shared" si="30"/>
        <v>10.684352716626455</v>
      </c>
      <c r="V168" s="38">
        <f t="shared" si="31"/>
        <v>10.39848296841344</v>
      </c>
      <c r="W168" s="38">
        <f t="shared" si="32"/>
        <v>10.194623123518259</v>
      </c>
      <c r="X168" s="38">
        <f t="shared" si="33"/>
        <v>9.9947239841810394</v>
      </c>
      <c r="Y168" s="38">
        <f t="shared" si="34"/>
        <v>9.8957063452319503</v>
      </c>
      <c r="Z168" s="38">
        <f t="shared" si="35"/>
        <v>9.8957063452319503</v>
      </c>
    </row>
    <row r="169" spans="1:26">
      <c r="A169" s="20">
        <v>2</v>
      </c>
      <c r="B169" s="2">
        <v>37568</v>
      </c>
      <c r="E169" s="20">
        <f t="shared" si="25"/>
        <v>3</v>
      </c>
      <c r="F169" s="2">
        <v>47352</v>
      </c>
      <c r="G169" s="2">
        <f>IF(ISERROR(VLOOKUP($F169,'Pay scales'!$B$3:$AC$61,G$1,1)),0,VLOOKUP($F169,'Pay scales'!$B$3:$AC$61,G$1,1))</f>
        <v>48587</v>
      </c>
      <c r="H169" s="2">
        <f>IF(ISERROR(VLOOKUP($F169,'Pay scales'!$B$3:$AC$61,H$1,1)),0,VLOOKUP($F169,'Pay scales'!$B$3:$AC$61,H$1,1))</f>
        <v>46662</v>
      </c>
      <c r="I169" s="2">
        <f>IF(ISERROR(VLOOKUP($F169,'Pay scales'!$B$3:$AC$61,I$1,1)),0,VLOOKUP($F169,'Pay scales'!$B$3:$AC$61,I$1,1))</f>
        <v>45859</v>
      </c>
      <c r="J169" s="2">
        <f>IF(ISERROR(VLOOKUP($F169,'Pay scales'!$B$3:$AC$61,J$1,1)),0,VLOOKUP($F169,'Pay scales'!$B$3:$AC$61,J$1,1))</f>
        <v>44632</v>
      </c>
      <c r="K169" s="2">
        <f>IF(ISERROR(VLOOKUP($F169,'Pay scales'!$B$3:$AC$61,K$1,1)),0,VLOOKUP($F169,'Pay scales'!$B$3:$AC$61,K$1,1))</f>
        <v>43757</v>
      </c>
      <c r="L169" s="2">
        <f>IF(ISERROR(VLOOKUP($F169,'Pay scales'!$B$3:$AC$61,L$1,1)),0,VLOOKUP($F169,'Pay scales'!$B$3:$AC$61,L$1,1))</f>
        <v>42899</v>
      </c>
      <c r="M169" s="2">
        <f>IF(ISERROR(VLOOKUP($F169,'Pay scales'!$B$3:$AC$61,M$1,1)),0,VLOOKUP($F169,'Pay scales'!$B$3:$AC$61,M$1,1))</f>
        <v>42474</v>
      </c>
      <c r="N169" s="2">
        <f>IF(ISERROR(VLOOKUP($F169,'Pay scales'!$B$3:$AC$61,N$1,1)),0,VLOOKUP($F169,'Pay scales'!$B$3:$AC$61,N$1,1))</f>
        <v>42474</v>
      </c>
      <c r="O169" s="2"/>
      <c r="Q169" s="20">
        <f t="shared" si="26"/>
        <v>3</v>
      </c>
      <c r="R169" s="37">
        <f t="shared" si="27"/>
        <v>1.1649133994010396E-4</v>
      </c>
      <c r="S169" s="38">
        <f t="shared" si="28"/>
        <v>5.6599647336698311</v>
      </c>
      <c r="T169" s="38">
        <f t="shared" si="29"/>
        <v>5.4357189042851308</v>
      </c>
      <c r="U169" s="38">
        <f t="shared" si="30"/>
        <v>5.3421763583132273</v>
      </c>
      <c r="V169" s="38">
        <f t="shared" si="31"/>
        <v>5.1992414842067198</v>
      </c>
      <c r="W169" s="38">
        <f t="shared" si="32"/>
        <v>5.0973115617591294</v>
      </c>
      <c r="X169" s="38">
        <f t="shared" si="33"/>
        <v>4.9973619920905197</v>
      </c>
      <c r="Y169" s="38">
        <f t="shared" si="34"/>
        <v>4.9478531726159751</v>
      </c>
      <c r="Z169" s="38">
        <f t="shared" si="35"/>
        <v>4.9478531726159751</v>
      </c>
    </row>
    <row r="170" spans="1:26">
      <c r="A170" s="20">
        <v>1</v>
      </c>
      <c r="B170" s="2">
        <v>37568</v>
      </c>
      <c r="E170" s="20">
        <f t="shared" si="25"/>
        <v>0</v>
      </c>
      <c r="F170" s="2">
        <v>47644</v>
      </c>
      <c r="G170" s="2">
        <f>IF(ISERROR(VLOOKUP($F170,'Pay scales'!$B$3:$AC$61,G$1,1)),0,VLOOKUP($F170,'Pay scales'!$B$3:$AC$61,G$1,1))</f>
        <v>48587</v>
      </c>
      <c r="H170" s="2">
        <f>IF(ISERROR(VLOOKUP($F170,'Pay scales'!$B$3:$AC$61,H$1,1)),0,VLOOKUP($F170,'Pay scales'!$B$3:$AC$61,H$1,1))</f>
        <v>46662</v>
      </c>
      <c r="I170" s="2">
        <f>IF(ISERROR(VLOOKUP($F170,'Pay scales'!$B$3:$AC$61,I$1,1)),0,VLOOKUP($F170,'Pay scales'!$B$3:$AC$61,I$1,1))</f>
        <v>45859</v>
      </c>
      <c r="J170" s="2">
        <f>IF(ISERROR(VLOOKUP($F170,'Pay scales'!$B$3:$AC$61,J$1,1)),0,VLOOKUP($F170,'Pay scales'!$B$3:$AC$61,J$1,1))</f>
        <v>44632</v>
      </c>
      <c r="K170" s="2">
        <f>IF(ISERROR(VLOOKUP($F170,'Pay scales'!$B$3:$AC$61,K$1,1)),0,VLOOKUP($F170,'Pay scales'!$B$3:$AC$61,K$1,1))</f>
        <v>43757</v>
      </c>
      <c r="L170" s="2">
        <f>IF(ISERROR(VLOOKUP($F170,'Pay scales'!$B$3:$AC$61,L$1,1)),0,VLOOKUP($F170,'Pay scales'!$B$3:$AC$61,L$1,1))</f>
        <v>42899</v>
      </c>
      <c r="M170" s="2">
        <f>IF(ISERROR(VLOOKUP($F170,'Pay scales'!$B$3:$AC$61,M$1,1)),0,VLOOKUP($F170,'Pay scales'!$B$3:$AC$61,M$1,1))</f>
        <v>42474</v>
      </c>
      <c r="N170" s="2">
        <f>IF(ISERROR(VLOOKUP($F170,'Pay scales'!$B$3:$AC$61,N$1,1)),0,VLOOKUP($F170,'Pay scales'!$B$3:$AC$61,N$1,1))</f>
        <v>42474</v>
      </c>
      <c r="O170" s="2"/>
      <c r="Q170" s="20">
        <f t="shared" si="26"/>
        <v>0</v>
      </c>
      <c r="R170" s="37">
        <f t="shared" si="27"/>
        <v>0</v>
      </c>
      <c r="S170" s="38">
        <f t="shared" si="28"/>
        <v>0</v>
      </c>
      <c r="T170" s="38">
        <f t="shared" si="29"/>
        <v>0</v>
      </c>
      <c r="U170" s="38">
        <f t="shared" si="30"/>
        <v>0</v>
      </c>
      <c r="V170" s="38">
        <f t="shared" si="31"/>
        <v>0</v>
      </c>
      <c r="W170" s="38">
        <f t="shared" si="32"/>
        <v>0</v>
      </c>
      <c r="X170" s="38">
        <f t="shared" si="33"/>
        <v>0</v>
      </c>
      <c r="Y170" s="38">
        <f t="shared" si="34"/>
        <v>0</v>
      </c>
      <c r="Z170" s="38">
        <f t="shared" si="35"/>
        <v>0</v>
      </c>
    </row>
    <row r="171" spans="1:26">
      <c r="A171" s="39">
        <v>6</v>
      </c>
      <c r="B171" s="40">
        <v>37568</v>
      </c>
      <c r="E171" s="20">
        <f t="shared" si="25"/>
        <v>0</v>
      </c>
      <c r="F171" s="2">
        <v>47664.535668750003</v>
      </c>
      <c r="G171" s="2">
        <f>IF(ISERROR(VLOOKUP($F171,'Pay scales'!$B$3:$AC$61,G$1,1)),0,VLOOKUP($F171,'Pay scales'!$B$3:$AC$61,G$1,1))</f>
        <v>48587</v>
      </c>
      <c r="H171" s="2">
        <f>IF(ISERROR(VLOOKUP($F171,'Pay scales'!$B$3:$AC$61,H$1,1)),0,VLOOKUP($F171,'Pay scales'!$B$3:$AC$61,H$1,1))</f>
        <v>46662</v>
      </c>
      <c r="I171" s="2">
        <f>IF(ISERROR(VLOOKUP($F171,'Pay scales'!$B$3:$AC$61,I$1,1)),0,VLOOKUP($F171,'Pay scales'!$B$3:$AC$61,I$1,1))</f>
        <v>45859</v>
      </c>
      <c r="J171" s="2">
        <f>IF(ISERROR(VLOOKUP($F171,'Pay scales'!$B$3:$AC$61,J$1,1)),0,VLOOKUP($F171,'Pay scales'!$B$3:$AC$61,J$1,1))</f>
        <v>44632</v>
      </c>
      <c r="K171" s="2">
        <f>IF(ISERROR(VLOOKUP($F171,'Pay scales'!$B$3:$AC$61,K$1,1)),0,VLOOKUP($F171,'Pay scales'!$B$3:$AC$61,K$1,1))</f>
        <v>43757</v>
      </c>
      <c r="L171" s="2">
        <f>IF(ISERROR(VLOOKUP($F171,'Pay scales'!$B$3:$AC$61,L$1,1)),0,VLOOKUP($F171,'Pay scales'!$B$3:$AC$61,L$1,1))</f>
        <v>42899</v>
      </c>
      <c r="M171" s="2">
        <f>IF(ISERROR(VLOOKUP($F171,'Pay scales'!$B$3:$AC$61,M$1,1)),0,VLOOKUP($F171,'Pay scales'!$B$3:$AC$61,M$1,1))</f>
        <v>42474</v>
      </c>
      <c r="N171" s="2">
        <f>IF(ISERROR(VLOOKUP($F171,'Pay scales'!$B$3:$AC$61,N$1,1)),0,VLOOKUP($F171,'Pay scales'!$B$3:$AC$61,N$1,1))</f>
        <v>42474</v>
      </c>
      <c r="O171" s="2"/>
      <c r="Q171" s="20">
        <f t="shared" si="26"/>
        <v>0</v>
      </c>
      <c r="R171" s="37">
        <f t="shared" si="27"/>
        <v>0</v>
      </c>
      <c r="S171" s="38">
        <f t="shared" si="28"/>
        <v>0</v>
      </c>
      <c r="T171" s="38">
        <f t="shared" si="29"/>
        <v>0</v>
      </c>
      <c r="U171" s="38">
        <f t="shared" si="30"/>
        <v>0</v>
      </c>
      <c r="V171" s="38">
        <f t="shared" si="31"/>
        <v>0</v>
      </c>
      <c r="W171" s="38">
        <f t="shared" si="32"/>
        <v>0</v>
      </c>
      <c r="X171" s="38">
        <f t="shared" si="33"/>
        <v>0</v>
      </c>
      <c r="Y171" s="38">
        <f t="shared" si="34"/>
        <v>0</v>
      </c>
      <c r="Z171" s="38">
        <f t="shared" si="35"/>
        <v>0</v>
      </c>
    </row>
    <row r="172" spans="1:26">
      <c r="A172" s="20">
        <v>22</v>
      </c>
      <c r="B172" s="2">
        <v>38148</v>
      </c>
      <c r="E172" s="20">
        <f t="shared" si="25"/>
        <v>3.8108</v>
      </c>
      <c r="F172" s="2">
        <v>47665</v>
      </c>
      <c r="G172" s="2">
        <f>IF(ISERROR(VLOOKUP($F172,'Pay scales'!$B$3:$AC$61,G$1,1)),0,VLOOKUP($F172,'Pay scales'!$B$3:$AC$61,G$1,1))</f>
        <v>49590</v>
      </c>
      <c r="H172" s="2">
        <f>IF(ISERROR(VLOOKUP($F172,'Pay scales'!$B$3:$AC$61,H$1,1)),0,VLOOKUP($F172,'Pay scales'!$B$3:$AC$61,H$1,1))</f>
        <v>47665</v>
      </c>
      <c r="I172" s="2">
        <f>IF(ISERROR(VLOOKUP($F172,'Pay scales'!$B$3:$AC$61,I$1,1)),0,VLOOKUP($F172,'Pay scales'!$B$3:$AC$61,I$1,1))</f>
        <v>46845</v>
      </c>
      <c r="J172" s="2">
        <f>IF(ISERROR(VLOOKUP($F172,'Pay scales'!$B$3:$AC$61,J$1,1)),0,VLOOKUP($F172,'Pay scales'!$B$3:$AC$61,J$1,1))</f>
        <v>45591</v>
      </c>
      <c r="K172" s="2">
        <f>IF(ISERROR(VLOOKUP($F172,'Pay scales'!$B$3:$AC$61,K$1,1)),0,VLOOKUP($F172,'Pay scales'!$B$3:$AC$61,K$1,1))</f>
        <v>44697</v>
      </c>
      <c r="L172" s="2">
        <f>IF(ISERROR(VLOOKUP($F172,'Pay scales'!$B$3:$AC$61,L$1,1)),0,VLOOKUP($F172,'Pay scales'!$B$3:$AC$61,L$1,1))</f>
        <v>43821</v>
      </c>
      <c r="M172" s="2">
        <f>IF(ISERROR(VLOOKUP($F172,'Pay scales'!$B$3:$AC$61,M$1,1)),0,VLOOKUP($F172,'Pay scales'!$B$3:$AC$61,M$1,1))</f>
        <v>43387</v>
      </c>
      <c r="N172" s="2">
        <f>IF(ISERROR(VLOOKUP($F172,'Pay scales'!$B$3:$AC$61,N$1,1)),0,VLOOKUP($F172,'Pay scales'!$B$3:$AC$61,N$1,1))</f>
        <v>43387</v>
      </c>
      <c r="O172" s="2"/>
      <c r="Q172" s="20">
        <f t="shared" si="26"/>
        <v>3.8108</v>
      </c>
      <c r="R172" s="37">
        <f t="shared" si="27"/>
        <v>1.4797506608124939E-4</v>
      </c>
      <c r="S172" s="38">
        <f t="shared" si="28"/>
        <v>7.3380835269691573</v>
      </c>
      <c r="T172" s="38">
        <f t="shared" si="29"/>
        <v>7.0532315247627526</v>
      </c>
      <c r="U172" s="38">
        <f t="shared" si="30"/>
        <v>6.9318919705761282</v>
      </c>
      <c r="V172" s="38">
        <f t="shared" si="31"/>
        <v>6.7463312377102413</v>
      </c>
      <c r="W172" s="38">
        <f t="shared" si="32"/>
        <v>6.6140415286336038</v>
      </c>
      <c r="X172" s="38">
        <f t="shared" si="33"/>
        <v>6.4844153707464294</v>
      </c>
      <c r="Y172" s="38">
        <f t="shared" si="34"/>
        <v>6.420194192067167</v>
      </c>
      <c r="Z172" s="38">
        <f t="shared" si="35"/>
        <v>6.420194192067167</v>
      </c>
    </row>
    <row r="173" spans="1:26">
      <c r="A173" s="20">
        <v>1</v>
      </c>
      <c r="B173" s="2">
        <v>38553</v>
      </c>
      <c r="E173" s="20">
        <f t="shared" si="25"/>
        <v>0</v>
      </c>
      <c r="F173" s="2">
        <v>48646</v>
      </c>
      <c r="G173" s="2">
        <f>IF(ISERROR(VLOOKUP($F173,'Pay scales'!$B$3:$AC$61,G$1,1)),0,VLOOKUP($F173,'Pay scales'!$B$3:$AC$61,G$1,1))</f>
        <v>50470</v>
      </c>
      <c r="H173" s="2">
        <f>IF(ISERROR(VLOOKUP($F173,'Pay scales'!$B$3:$AC$61,H$1,1)),0,VLOOKUP($F173,'Pay scales'!$B$3:$AC$61,H$1,1))</f>
        <v>48545</v>
      </c>
      <c r="I173" s="2">
        <f>IF(ISERROR(VLOOKUP($F173,'Pay scales'!$B$3:$AC$61,I$1,1)),0,VLOOKUP($F173,'Pay scales'!$B$3:$AC$61,I$1,1))</f>
        <v>47710</v>
      </c>
      <c r="J173" s="2">
        <f>IF(ISERROR(VLOOKUP($F173,'Pay scales'!$B$3:$AC$61,J$1,1)),0,VLOOKUP($F173,'Pay scales'!$B$3:$AC$61,J$1,1))</f>
        <v>46433</v>
      </c>
      <c r="K173" s="2">
        <f>IF(ISERROR(VLOOKUP($F173,'Pay scales'!$B$3:$AC$61,K$1,1)),0,VLOOKUP($F173,'Pay scales'!$B$3:$AC$61,K$1,1))</f>
        <v>45523</v>
      </c>
      <c r="L173" s="2">
        <f>IF(ISERROR(VLOOKUP($F173,'Pay scales'!$B$3:$AC$61,L$1,1)),0,VLOOKUP($F173,'Pay scales'!$B$3:$AC$61,L$1,1))</f>
        <v>44630</v>
      </c>
      <c r="M173" s="2">
        <f>IF(ISERROR(VLOOKUP($F173,'Pay scales'!$B$3:$AC$61,M$1,1)),0,VLOOKUP($F173,'Pay scales'!$B$3:$AC$61,M$1,1))</f>
        <v>44188</v>
      </c>
      <c r="N173" s="2">
        <f>IF(ISERROR(VLOOKUP($F173,'Pay scales'!$B$3:$AC$61,N$1,1)),0,VLOOKUP($F173,'Pay scales'!$B$3:$AC$61,N$1,1))</f>
        <v>44188</v>
      </c>
      <c r="O173" s="2"/>
      <c r="Q173" s="20">
        <f t="shared" si="26"/>
        <v>0</v>
      </c>
      <c r="R173" s="37">
        <f t="shared" si="27"/>
        <v>0</v>
      </c>
      <c r="S173" s="38">
        <f t="shared" si="28"/>
        <v>0</v>
      </c>
      <c r="T173" s="38">
        <f t="shared" si="29"/>
        <v>0</v>
      </c>
      <c r="U173" s="38">
        <f t="shared" si="30"/>
        <v>0</v>
      </c>
      <c r="V173" s="38">
        <f t="shared" si="31"/>
        <v>0</v>
      </c>
      <c r="W173" s="38">
        <f t="shared" si="32"/>
        <v>0</v>
      </c>
      <c r="X173" s="38">
        <f t="shared" si="33"/>
        <v>0</v>
      </c>
      <c r="Y173" s="38">
        <f t="shared" si="34"/>
        <v>0</v>
      </c>
      <c r="Z173" s="38">
        <f t="shared" si="35"/>
        <v>0</v>
      </c>
    </row>
    <row r="174" spans="1:26">
      <c r="A174" s="20">
        <v>1</v>
      </c>
      <c r="B174" s="2">
        <v>38553</v>
      </c>
      <c r="E174" s="20">
        <f t="shared" si="25"/>
        <v>0</v>
      </c>
      <c r="F174" s="2">
        <v>48680.743443749998</v>
      </c>
      <c r="G174" s="2">
        <f>IF(ISERROR(VLOOKUP($F174,'Pay scales'!$B$3:$AC$61,G$1,1)),0,VLOOKUP($F174,'Pay scales'!$B$3:$AC$61,G$1,1))</f>
        <v>50470</v>
      </c>
      <c r="H174" s="2">
        <f>IF(ISERROR(VLOOKUP($F174,'Pay scales'!$B$3:$AC$61,H$1,1)),0,VLOOKUP($F174,'Pay scales'!$B$3:$AC$61,H$1,1))</f>
        <v>48545</v>
      </c>
      <c r="I174" s="2">
        <f>IF(ISERROR(VLOOKUP($F174,'Pay scales'!$B$3:$AC$61,I$1,1)),0,VLOOKUP($F174,'Pay scales'!$B$3:$AC$61,I$1,1))</f>
        <v>47710</v>
      </c>
      <c r="J174" s="2">
        <f>IF(ISERROR(VLOOKUP($F174,'Pay scales'!$B$3:$AC$61,J$1,1)),0,VLOOKUP($F174,'Pay scales'!$B$3:$AC$61,J$1,1))</f>
        <v>46433</v>
      </c>
      <c r="K174" s="2">
        <f>IF(ISERROR(VLOOKUP($F174,'Pay scales'!$B$3:$AC$61,K$1,1)),0,VLOOKUP($F174,'Pay scales'!$B$3:$AC$61,K$1,1))</f>
        <v>45523</v>
      </c>
      <c r="L174" s="2">
        <f>IF(ISERROR(VLOOKUP($F174,'Pay scales'!$B$3:$AC$61,L$1,1)),0,VLOOKUP($F174,'Pay scales'!$B$3:$AC$61,L$1,1))</f>
        <v>44630</v>
      </c>
      <c r="M174" s="2">
        <f>IF(ISERROR(VLOOKUP($F174,'Pay scales'!$B$3:$AC$61,M$1,1)),0,VLOOKUP($F174,'Pay scales'!$B$3:$AC$61,M$1,1))</f>
        <v>44188</v>
      </c>
      <c r="N174" s="2">
        <f>IF(ISERROR(VLOOKUP($F174,'Pay scales'!$B$3:$AC$61,N$1,1)),0,VLOOKUP($F174,'Pay scales'!$B$3:$AC$61,N$1,1))</f>
        <v>44188</v>
      </c>
      <c r="O174" s="2"/>
      <c r="Q174" s="20">
        <f t="shared" si="26"/>
        <v>0</v>
      </c>
      <c r="R174" s="37">
        <f t="shared" si="27"/>
        <v>0</v>
      </c>
      <c r="S174" s="38">
        <f t="shared" si="28"/>
        <v>0</v>
      </c>
      <c r="T174" s="38">
        <f t="shared" si="29"/>
        <v>0</v>
      </c>
      <c r="U174" s="38">
        <f t="shared" si="30"/>
        <v>0</v>
      </c>
      <c r="V174" s="38">
        <f t="shared" si="31"/>
        <v>0</v>
      </c>
      <c r="W174" s="38">
        <f t="shared" si="32"/>
        <v>0</v>
      </c>
      <c r="X174" s="38">
        <f t="shared" si="33"/>
        <v>0</v>
      </c>
      <c r="Y174" s="38">
        <f t="shared" si="34"/>
        <v>0</v>
      </c>
      <c r="Z174" s="38">
        <f t="shared" si="35"/>
        <v>0</v>
      </c>
    </row>
    <row r="175" spans="1:26">
      <c r="A175" s="39">
        <v>9.3135099999999991</v>
      </c>
      <c r="B175" s="40">
        <v>38553</v>
      </c>
      <c r="E175" s="20">
        <f t="shared" si="25"/>
        <v>4</v>
      </c>
      <c r="F175" s="2">
        <v>48684</v>
      </c>
      <c r="G175" s="2">
        <f>IF(ISERROR(VLOOKUP($F175,'Pay scales'!$B$3:$AC$61,G$1,1)),0,VLOOKUP($F175,'Pay scales'!$B$3:$AC$61,G$1,1))</f>
        <v>50470</v>
      </c>
      <c r="H175" s="2">
        <f>IF(ISERROR(VLOOKUP($F175,'Pay scales'!$B$3:$AC$61,H$1,1)),0,VLOOKUP($F175,'Pay scales'!$B$3:$AC$61,H$1,1))</f>
        <v>48545</v>
      </c>
      <c r="I175" s="2">
        <f>IF(ISERROR(VLOOKUP($F175,'Pay scales'!$B$3:$AC$61,I$1,1)),0,VLOOKUP($F175,'Pay scales'!$B$3:$AC$61,I$1,1))</f>
        <v>47710</v>
      </c>
      <c r="J175" s="2">
        <f>IF(ISERROR(VLOOKUP($F175,'Pay scales'!$B$3:$AC$61,J$1,1)),0,VLOOKUP($F175,'Pay scales'!$B$3:$AC$61,J$1,1))</f>
        <v>46433</v>
      </c>
      <c r="K175" s="2">
        <f>IF(ISERROR(VLOOKUP($F175,'Pay scales'!$B$3:$AC$61,K$1,1)),0,VLOOKUP($F175,'Pay scales'!$B$3:$AC$61,K$1,1))</f>
        <v>45523</v>
      </c>
      <c r="L175" s="2">
        <f>IF(ISERROR(VLOOKUP($F175,'Pay scales'!$B$3:$AC$61,L$1,1)),0,VLOOKUP($F175,'Pay scales'!$B$3:$AC$61,L$1,1))</f>
        <v>44630</v>
      </c>
      <c r="M175" s="2">
        <f>IF(ISERROR(VLOOKUP($F175,'Pay scales'!$B$3:$AC$61,M$1,1)),0,VLOOKUP($F175,'Pay scales'!$B$3:$AC$61,M$1,1))</f>
        <v>44188</v>
      </c>
      <c r="N175" s="2">
        <f>IF(ISERROR(VLOOKUP($F175,'Pay scales'!$B$3:$AC$61,N$1,1)),0,VLOOKUP($F175,'Pay scales'!$B$3:$AC$61,N$1,1))</f>
        <v>44188</v>
      </c>
      <c r="O175" s="2"/>
      <c r="Q175" s="20">
        <f t="shared" si="26"/>
        <v>4</v>
      </c>
      <c r="R175" s="37">
        <f t="shared" si="27"/>
        <v>1.5532178658680528E-4</v>
      </c>
      <c r="S175" s="38">
        <f t="shared" si="28"/>
        <v>7.8390905690360624</v>
      </c>
      <c r="T175" s="38">
        <f t="shared" si="29"/>
        <v>7.5400961298564626</v>
      </c>
      <c r="U175" s="38">
        <f t="shared" si="30"/>
        <v>7.4104024380564795</v>
      </c>
      <c r="V175" s="38">
        <f t="shared" si="31"/>
        <v>7.2120565165851298</v>
      </c>
      <c r="W175" s="38">
        <f t="shared" si="32"/>
        <v>7.0707136907911368</v>
      </c>
      <c r="X175" s="38">
        <f t="shared" si="33"/>
        <v>6.9320113353691193</v>
      </c>
      <c r="Y175" s="38">
        <f t="shared" si="34"/>
        <v>6.8633591056977519</v>
      </c>
      <c r="Z175" s="38">
        <f t="shared" si="35"/>
        <v>6.8633591056977519</v>
      </c>
    </row>
    <row r="176" spans="1:26">
      <c r="A176" s="20">
        <v>3</v>
      </c>
      <c r="B176" s="2">
        <v>39117</v>
      </c>
      <c r="E176" s="20">
        <f t="shared" si="25"/>
        <v>0</v>
      </c>
      <c r="F176" s="2">
        <v>48690</v>
      </c>
      <c r="G176" s="2">
        <f>IF(ISERROR(VLOOKUP($F176,'Pay scales'!$B$3:$AC$61,G$1,1)),0,VLOOKUP($F176,'Pay scales'!$B$3:$AC$61,G$1,1))</f>
        <v>50470</v>
      </c>
      <c r="H176" s="2">
        <f>IF(ISERROR(VLOOKUP($F176,'Pay scales'!$B$3:$AC$61,H$1,1)),0,VLOOKUP($F176,'Pay scales'!$B$3:$AC$61,H$1,1))</f>
        <v>48545</v>
      </c>
      <c r="I176" s="2">
        <f>IF(ISERROR(VLOOKUP($F176,'Pay scales'!$B$3:$AC$61,I$1,1)),0,VLOOKUP($F176,'Pay scales'!$B$3:$AC$61,I$1,1))</f>
        <v>47710</v>
      </c>
      <c r="J176" s="2">
        <f>IF(ISERROR(VLOOKUP($F176,'Pay scales'!$B$3:$AC$61,J$1,1)),0,VLOOKUP($F176,'Pay scales'!$B$3:$AC$61,J$1,1))</f>
        <v>46433</v>
      </c>
      <c r="K176" s="2">
        <f>IF(ISERROR(VLOOKUP($F176,'Pay scales'!$B$3:$AC$61,K$1,1)),0,VLOOKUP($F176,'Pay scales'!$B$3:$AC$61,K$1,1))</f>
        <v>45523</v>
      </c>
      <c r="L176" s="2">
        <f>IF(ISERROR(VLOOKUP($F176,'Pay scales'!$B$3:$AC$61,L$1,1)),0,VLOOKUP($F176,'Pay scales'!$B$3:$AC$61,L$1,1))</f>
        <v>44630</v>
      </c>
      <c r="M176" s="2">
        <f>IF(ISERROR(VLOOKUP($F176,'Pay scales'!$B$3:$AC$61,M$1,1)),0,VLOOKUP($F176,'Pay scales'!$B$3:$AC$61,M$1,1))</f>
        <v>44188</v>
      </c>
      <c r="N176" s="2">
        <f>IF(ISERROR(VLOOKUP($F176,'Pay scales'!$B$3:$AC$61,N$1,1)),0,VLOOKUP($F176,'Pay scales'!$B$3:$AC$61,N$1,1))</f>
        <v>44188</v>
      </c>
      <c r="O176" s="2"/>
      <c r="Q176" s="20">
        <f t="shared" si="26"/>
        <v>0</v>
      </c>
      <c r="R176" s="37">
        <f t="shared" si="27"/>
        <v>0</v>
      </c>
      <c r="S176" s="38">
        <f t="shared" si="28"/>
        <v>0</v>
      </c>
      <c r="T176" s="38">
        <f t="shared" si="29"/>
        <v>0</v>
      </c>
      <c r="U176" s="38">
        <f t="shared" si="30"/>
        <v>0</v>
      </c>
      <c r="V176" s="38">
        <f t="shared" si="31"/>
        <v>0</v>
      </c>
      <c r="W176" s="38">
        <f t="shared" si="32"/>
        <v>0</v>
      </c>
      <c r="X176" s="38">
        <f t="shared" si="33"/>
        <v>0</v>
      </c>
      <c r="Y176" s="38">
        <f t="shared" si="34"/>
        <v>0</v>
      </c>
      <c r="Z176" s="38">
        <f t="shared" si="35"/>
        <v>0</v>
      </c>
    </row>
    <row r="177" spans="1:26">
      <c r="A177" s="20">
        <v>1</v>
      </c>
      <c r="B177" s="2">
        <v>39571</v>
      </c>
      <c r="E177" s="20">
        <f t="shared" si="25"/>
        <v>1</v>
      </c>
      <c r="F177" s="2">
        <v>49428</v>
      </c>
      <c r="G177" s="2">
        <f>IF(ISERROR(VLOOKUP($F177,'Pay scales'!$B$3:$AC$61,G$1,1)),0,VLOOKUP($F177,'Pay scales'!$B$3:$AC$61,G$1,1))</f>
        <v>50470</v>
      </c>
      <c r="H177" s="2">
        <f>IF(ISERROR(VLOOKUP($F177,'Pay scales'!$B$3:$AC$61,H$1,1)),0,VLOOKUP($F177,'Pay scales'!$B$3:$AC$61,H$1,1))</f>
        <v>48545</v>
      </c>
      <c r="I177" s="2">
        <f>IF(ISERROR(VLOOKUP($F177,'Pay scales'!$B$3:$AC$61,I$1,1)),0,VLOOKUP($F177,'Pay scales'!$B$3:$AC$61,I$1,1))</f>
        <v>47710</v>
      </c>
      <c r="J177" s="2">
        <f>IF(ISERROR(VLOOKUP($F177,'Pay scales'!$B$3:$AC$61,J$1,1)),0,VLOOKUP($F177,'Pay scales'!$B$3:$AC$61,J$1,1))</f>
        <v>46433</v>
      </c>
      <c r="K177" s="2">
        <f>IF(ISERROR(VLOOKUP($F177,'Pay scales'!$B$3:$AC$61,K$1,1)),0,VLOOKUP($F177,'Pay scales'!$B$3:$AC$61,K$1,1))</f>
        <v>45523</v>
      </c>
      <c r="L177" s="2">
        <f>IF(ISERROR(VLOOKUP($F177,'Pay scales'!$B$3:$AC$61,L$1,1)),0,VLOOKUP($F177,'Pay scales'!$B$3:$AC$61,L$1,1))</f>
        <v>44630</v>
      </c>
      <c r="M177" s="2">
        <f>IF(ISERROR(VLOOKUP($F177,'Pay scales'!$B$3:$AC$61,M$1,1)),0,VLOOKUP($F177,'Pay scales'!$B$3:$AC$61,M$1,1))</f>
        <v>44188</v>
      </c>
      <c r="N177" s="2">
        <f>IF(ISERROR(VLOOKUP($F177,'Pay scales'!$B$3:$AC$61,N$1,1)),0,VLOOKUP($F177,'Pay scales'!$B$3:$AC$61,N$1,1))</f>
        <v>44188</v>
      </c>
      <c r="O177" s="2"/>
      <c r="Q177" s="20">
        <f t="shared" si="26"/>
        <v>1</v>
      </c>
      <c r="R177" s="37">
        <f t="shared" si="27"/>
        <v>3.883044664670132E-5</v>
      </c>
      <c r="S177" s="38">
        <f t="shared" si="28"/>
        <v>1.9597726422590156</v>
      </c>
      <c r="T177" s="38">
        <f t="shared" si="29"/>
        <v>1.8850240324641157</v>
      </c>
      <c r="U177" s="38">
        <f t="shared" si="30"/>
        <v>1.8526006095141199</v>
      </c>
      <c r="V177" s="38">
        <f t="shared" si="31"/>
        <v>1.8030141291462825</v>
      </c>
      <c r="W177" s="38">
        <f t="shared" si="32"/>
        <v>1.7676784226977842</v>
      </c>
      <c r="X177" s="38">
        <f t="shared" si="33"/>
        <v>1.7330028338422798</v>
      </c>
      <c r="Y177" s="38">
        <f t="shared" si="34"/>
        <v>1.715839776424438</v>
      </c>
      <c r="Z177" s="38">
        <f t="shared" si="35"/>
        <v>1.715839776424438</v>
      </c>
    </row>
    <row r="178" spans="1:26">
      <c r="A178" s="20">
        <v>2</v>
      </c>
      <c r="B178" s="2">
        <v>39571</v>
      </c>
      <c r="E178" s="20">
        <f t="shared" si="25"/>
        <v>0</v>
      </c>
      <c r="F178" s="2">
        <v>49527</v>
      </c>
      <c r="G178" s="2">
        <f>IF(ISERROR(VLOOKUP($F178,'Pay scales'!$B$3:$AC$61,G$1,1)),0,VLOOKUP($F178,'Pay scales'!$B$3:$AC$61,G$1,1))</f>
        <v>51397</v>
      </c>
      <c r="H178" s="2">
        <f>IF(ISERROR(VLOOKUP($F178,'Pay scales'!$B$3:$AC$61,H$1,1)),0,VLOOKUP($F178,'Pay scales'!$B$3:$AC$61,H$1,1))</f>
        <v>49472</v>
      </c>
      <c r="I178" s="2">
        <f>IF(ISERROR(VLOOKUP($F178,'Pay scales'!$B$3:$AC$61,I$1,1)),0,VLOOKUP($F178,'Pay scales'!$B$3:$AC$61,I$1,1))</f>
        <v>48621</v>
      </c>
      <c r="J178" s="2">
        <f>IF(ISERROR(VLOOKUP($F178,'Pay scales'!$B$3:$AC$61,J$1,1)),0,VLOOKUP($F178,'Pay scales'!$B$3:$AC$61,J$1,1))</f>
        <v>47320</v>
      </c>
      <c r="K178" s="2">
        <f>IF(ISERROR(VLOOKUP($F178,'Pay scales'!$B$3:$AC$61,K$1,1)),0,VLOOKUP($F178,'Pay scales'!$B$3:$AC$61,K$1,1))</f>
        <v>46392</v>
      </c>
      <c r="L178" s="2">
        <f>IF(ISERROR(VLOOKUP($F178,'Pay scales'!$B$3:$AC$61,L$1,1)),0,VLOOKUP($F178,'Pay scales'!$B$3:$AC$61,L$1,1))</f>
        <v>45482</v>
      </c>
      <c r="M178" s="2">
        <f>IF(ISERROR(VLOOKUP($F178,'Pay scales'!$B$3:$AC$61,M$1,1)),0,VLOOKUP($F178,'Pay scales'!$B$3:$AC$61,M$1,1))</f>
        <v>45032</v>
      </c>
      <c r="N178" s="2">
        <f>IF(ISERROR(VLOOKUP($F178,'Pay scales'!$B$3:$AC$61,N$1,1)),0,VLOOKUP($F178,'Pay scales'!$B$3:$AC$61,N$1,1))</f>
        <v>45032</v>
      </c>
      <c r="O178" s="2"/>
      <c r="Q178" s="20">
        <f t="shared" si="26"/>
        <v>0</v>
      </c>
      <c r="R178" s="37">
        <f t="shared" si="27"/>
        <v>0</v>
      </c>
      <c r="S178" s="38">
        <f t="shared" si="28"/>
        <v>0</v>
      </c>
      <c r="T178" s="38">
        <f t="shared" si="29"/>
        <v>0</v>
      </c>
      <c r="U178" s="38">
        <f t="shared" si="30"/>
        <v>0</v>
      </c>
      <c r="V178" s="38">
        <f t="shared" si="31"/>
        <v>0</v>
      </c>
      <c r="W178" s="38">
        <f t="shared" si="32"/>
        <v>0</v>
      </c>
      <c r="X178" s="38">
        <f t="shared" si="33"/>
        <v>0</v>
      </c>
      <c r="Y178" s="38">
        <f t="shared" si="34"/>
        <v>0</v>
      </c>
      <c r="Z178" s="38">
        <f t="shared" si="35"/>
        <v>0</v>
      </c>
    </row>
    <row r="179" spans="1:26">
      <c r="A179" s="39">
        <v>35.1892</v>
      </c>
      <c r="B179" s="40">
        <v>39571</v>
      </c>
      <c r="E179" s="20">
        <f t="shared" si="25"/>
        <v>0</v>
      </c>
      <c r="F179" s="2">
        <v>49658</v>
      </c>
      <c r="G179" s="2">
        <f>IF(ISERROR(VLOOKUP($F179,'Pay scales'!$B$3:$AC$61,G$1,1)),0,VLOOKUP($F179,'Pay scales'!$B$3:$AC$61,G$1,1))</f>
        <v>51397</v>
      </c>
      <c r="H179" s="2">
        <f>IF(ISERROR(VLOOKUP($F179,'Pay scales'!$B$3:$AC$61,H$1,1)),0,VLOOKUP($F179,'Pay scales'!$B$3:$AC$61,H$1,1))</f>
        <v>49472</v>
      </c>
      <c r="I179" s="2">
        <f>IF(ISERROR(VLOOKUP($F179,'Pay scales'!$B$3:$AC$61,I$1,1)),0,VLOOKUP($F179,'Pay scales'!$B$3:$AC$61,I$1,1))</f>
        <v>48621</v>
      </c>
      <c r="J179" s="2">
        <f>IF(ISERROR(VLOOKUP($F179,'Pay scales'!$B$3:$AC$61,J$1,1)),0,VLOOKUP($F179,'Pay scales'!$B$3:$AC$61,J$1,1))</f>
        <v>47320</v>
      </c>
      <c r="K179" s="2">
        <f>IF(ISERROR(VLOOKUP($F179,'Pay scales'!$B$3:$AC$61,K$1,1)),0,VLOOKUP($F179,'Pay scales'!$B$3:$AC$61,K$1,1))</f>
        <v>46392</v>
      </c>
      <c r="L179" s="2">
        <f>IF(ISERROR(VLOOKUP($F179,'Pay scales'!$B$3:$AC$61,L$1,1)),0,VLOOKUP($F179,'Pay scales'!$B$3:$AC$61,L$1,1))</f>
        <v>45482</v>
      </c>
      <c r="M179" s="2">
        <f>IF(ISERROR(VLOOKUP($F179,'Pay scales'!$B$3:$AC$61,M$1,1)),0,VLOOKUP($F179,'Pay scales'!$B$3:$AC$61,M$1,1))</f>
        <v>45032</v>
      </c>
      <c r="N179" s="2">
        <f>IF(ISERROR(VLOOKUP($F179,'Pay scales'!$B$3:$AC$61,N$1,1)),0,VLOOKUP($F179,'Pay scales'!$B$3:$AC$61,N$1,1))</f>
        <v>45032</v>
      </c>
      <c r="O179" s="2"/>
      <c r="Q179" s="20">
        <f t="shared" si="26"/>
        <v>0</v>
      </c>
      <c r="R179" s="37">
        <f t="shared" si="27"/>
        <v>0</v>
      </c>
      <c r="S179" s="38">
        <f t="shared" si="28"/>
        <v>0</v>
      </c>
      <c r="T179" s="38">
        <f t="shared" si="29"/>
        <v>0</v>
      </c>
      <c r="U179" s="38">
        <f t="shared" si="30"/>
        <v>0</v>
      </c>
      <c r="V179" s="38">
        <f t="shared" si="31"/>
        <v>0</v>
      </c>
      <c r="W179" s="38">
        <f t="shared" si="32"/>
        <v>0</v>
      </c>
      <c r="X179" s="38">
        <f t="shared" si="33"/>
        <v>0</v>
      </c>
      <c r="Y179" s="38">
        <f t="shared" si="34"/>
        <v>0</v>
      </c>
      <c r="Z179" s="38">
        <f t="shared" si="35"/>
        <v>0</v>
      </c>
    </row>
    <row r="180" spans="1:26">
      <c r="A180" s="20">
        <v>12</v>
      </c>
      <c r="B180" s="2">
        <v>40155</v>
      </c>
      <c r="E180" s="20">
        <f t="shared" si="25"/>
        <v>0</v>
      </c>
      <c r="F180" s="2">
        <v>49700.087662499995</v>
      </c>
      <c r="G180" s="2">
        <f>IF(ISERROR(VLOOKUP($F180,'Pay scales'!$B$3:$AC$61,G$1,1)),0,VLOOKUP($F180,'Pay scales'!$B$3:$AC$61,G$1,1))</f>
        <v>51397</v>
      </c>
      <c r="H180" s="2">
        <f>IF(ISERROR(VLOOKUP($F180,'Pay scales'!$B$3:$AC$61,H$1,1)),0,VLOOKUP($F180,'Pay scales'!$B$3:$AC$61,H$1,1))</f>
        <v>49472</v>
      </c>
      <c r="I180" s="2">
        <f>IF(ISERROR(VLOOKUP($F180,'Pay scales'!$B$3:$AC$61,I$1,1)),0,VLOOKUP($F180,'Pay scales'!$B$3:$AC$61,I$1,1))</f>
        <v>48621</v>
      </c>
      <c r="J180" s="2">
        <f>IF(ISERROR(VLOOKUP($F180,'Pay scales'!$B$3:$AC$61,J$1,1)),0,VLOOKUP($F180,'Pay scales'!$B$3:$AC$61,J$1,1))</f>
        <v>47320</v>
      </c>
      <c r="K180" s="2">
        <f>IF(ISERROR(VLOOKUP($F180,'Pay scales'!$B$3:$AC$61,K$1,1)),0,VLOOKUP($F180,'Pay scales'!$B$3:$AC$61,K$1,1))</f>
        <v>46392</v>
      </c>
      <c r="L180" s="2">
        <f>IF(ISERROR(VLOOKUP($F180,'Pay scales'!$B$3:$AC$61,L$1,1)),0,VLOOKUP($F180,'Pay scales'!$B$3:$AC$61,L$1,1))</f>
        <v>45482</v>
      </c>
      <c r="M180" s="2">
        <f>IF(ISERROR(VLOOKUP($F180,'Pay scales'!$B$3:$AC$61,M$1,1)),0,VLOOKUP($F180,'Pay scales'!$B$3:$AC$61,M$1,1))</f>
        <v>45032</v>
      </c>
      <c r="N180" s="2">
        <f>IF(ISERROR(VLOOKUP($F180,'Pay scales'!$B$3:$AC$61,N$1,1)),0,VLOOKUP($F180,'Pay scales'!$B$3:$AC$61,N$1,1))</f>
        <v>45032</v>
      </c>
      <c r="O180" s="2"/>
      <c r="Q180" s="20">
        <f t="shared" si="26"/>
        <v>0</v>
      </c>
      <c r="R180" s="37">
        <f t="shared" si="27"/>
        <v>0</v>
      </c>
      <c r="S180" s="38">
        <f t="shared" si="28"/>
        <v>0</v>
      </c>
      <c r="T180" s="38">
        <f t="shared" si="29"/>
        <v>0</v>
      </c>
      <c r="U180" s="38">
        <f t="shared" si="30"/>
        <v>0</v>
      </c>
      <c r="V180" s="38">
        <f t="shared" si="31"/>
        <v>0</v>
      </c>
      <c r="W180" s="38">
        <f t="shared" si="32"/>
        <v>0</v>
      </c>
      <c r="X180" s="38">
        <f t="shared" si="33"/>
        <v>0</v>
      </c>
      <c r="Y180" s="38">
        <f t="shared" si="34"/>
        <v>0</v>
      </c>
      <c r="Z180" s="38">
        <f t="shared" si="35"/>
        <v>0</v>
      </c>
    </row>
    <row r="181" spans="1:26">
      <c r="A181" s="20">
        <v>9</v>
      </c>
      <c r="B181" s="2">
        <v>40578</v>
      </c>
      <c r="E181" s="20">
        <f t="shared" si="25"/>
        <v>1</v>
      </c>
      <c r="F181" s="2">
        <v>49718</v>
      </c>
      <c r="G181" s="2">
        <f>IF(ISERROR(VLOOKUP($F181,'Pay scales'!$B$3:$AC$61,G$1,1)),0,VLOOKUP($F181,'Pay scales'!$B$3:$AC$61,G$1,1))</f>
        <v>51397</v>
      </c>
      <c r="H181" s="2">
        <f>IF(ISERROR(VLOOKUP($F181,'Pay scales'!$B$3:$AC$61,H$1,1)),0,VLOOKUP($F181,'Pay scales'!$B$3:$AC$61,H$1,1))</f>
        <v>49472</v>
      </c>
      <c r="I181" s="2">
        <f>IF(ISERROR(VLOOKUP($F181,'Pay scales'!$B$3:$AC$61,I$1,1)),0,VLOOKUP($F181,'Pay scales'!$B$3:$AC$61,I$1,1))</f>
        <v>48621</v>
      </c>
      <c r="J181" s="2">
        <f>IF(ISERROR(VLOOKUP($F181,'Pay scales'!$B$3:$AC$61,J$1,1)),0,VLOOKUP($F181,'Pay scales'!$B$3:$AC$61,J$1,1))</f>
        <v>47320</v>
      </c>
      <c r="K181" s="2">
        <f>IF(ISERROR(VLOOKUP($F181,'Pay scales'!$B$3:$AC$61,K$1,1)),0,VLOOKUP($F181,'Pay scales'!$B$3:$AC$61,K$1,1))</f>
        <v>46392</v>
      </c>
      <c r="L181" s="2">
        <f>IF(ISERROR(VLOOKUP($F181,'Pay scales'!$B$3:$AC$61,L$1,1)),0,VLOOKUP($F181,'Pay scales'!$B$3:$AC$61,L$1,1))</f>
        <v>45482</v>
      </c>
      <c r="M181" s="2">
        <f>IF(ISERROR(VLOOKUP($F181,'Pay scales'!$B$3:$AC$61,M$1,1)),0,VLOOKUP($F181,'Pay scales'!$B$3:$AC$61,M$1,1))</f>
        <v>45032</v>
      </c>
      <c r="N181" s="2">
        <f>IF(ISERROR(VLOOKUP($F181,'Pay scales'!$B$3:$AC$61,N$1,1)),0,VLOOKUP($F181,'Pay scales'!$B$3:$AC$61,N$1,1))</f>
        <v>45032</v>
      </c>
      <c r="O181" s="2"/>
      <c r="Q181" s="20">
        <f t="shared" si="26"/>
        <v>1</v>
      </c>
      <c r="R181" s="37">
        <f t="shared" si="27"/>
        <v>3.883044664670132E-5</v>
      </c>
      <c r="S181" s="38">
        <f t="shared" si="28"/>
        <v>1.9957684663005077</v>
      </c>
      <c r="T181" s="38">
        <f t="shared" si="29"/>
        <v>1.9210198565056076</v>
      </c>
      <c r="U181" s="38">
        <f t="shared" si="30"/>
        <v>1.8879751464092649</v>
      </c>
      <c r="V181" s="38">
        <f t="shared" si="31"/>
        <v>1.8374567353219065</v>
      </c>
      <c r="W181" s="38">
        <f t="shared" si="32"/>
        <v>1.8014220808337675</v>
      </c>
      <c r="X181" s="38">
        <f t="shared" si="33"/>
        <v>1.7660863743852695</v>
      </c>
      <c r="Y181" s="38">
        <f t="shared" si="34"/>
        <v>1.7486126733942537</v>
      </c>
      <c r="Z181" s="38">
        <f t="shared" si="35"/>
        <v>1.7486126733942537</v>
      </c>
    </row>
    <row r="182" spans="1:26">
      <c r="A182" s="20">
        <v>3</v>
      </c>
      <c r="B182" s="2">
        <v>40578</v>
      </c>
      <c r="E182" s="20">
        <f t="shared" si="25"/>
        <v>3.7162199999999999</v>
      </c>
      <c r="F182" s="2">
        <v>49738</v>
      </c>
      <c r="G182" s="2">
        <f>IF(ISERROR(VLOOKUP($F182,'Pay scales'!$B$3:$AC$61,G$1,1)),0,VLOOKUP($F182,'Pay scales'!$B$3:$AC$61,G$1,1))</f>
        <v>51397</v>
      </c>
      <c r="H182" s="2">
        <f>IF(ISERROR(VLOOKUP($F182,'Pay scales'!$B$3:$AC$61,H$1,1)),0,VLOOKUP($F182,'Pay scales'!$B$3:$AC$61,H$1,1))</f>
        <v>49472</v>
      </c>
      <c r="I182" s="2">
        <f>IF(ISERROR(VLOOKUP($F182,'Pay scales'!$B$3:$AC$61,I$1,1)),0,VLOOKUP($F182,'Pay scales'!$B$3:$AC$61,I$1,1))</f>
        <v>48621</v>
      </c>
      <c r="J182" s="2">
        <f>IF(ISERROR(VLOOKUP($F182,'Pay scales'!$B$3:$AC$61,J$1,1)),0,VLOOKUP($F182,'Pay scales'!$B$3:$AC$61,J$1,1))</f>
        <v>47320</v>
      </c>
      <c r="K182" s="2">
        <f>IF(ISERROR(VLOOKUP($F182,'Pay scales'!$B$3:$AC$61,K$1,1)),0,VLOOKUP($F182,'Pay scales'!$B$3:$AC$61,K$1,1))</f>
        <v>46392</v>
      </c>
      <c r="L182" s="2">
        <f>IF(ISERROR(VLOOKUP($F182,'Pay scales'!$B$3:$AC$61,L$1,1)),0,VLOOKUP($F182,'Pay scales'!$B$3:$AC$61,L$1,1))</f>
        <v>45482</v>
      </c>
      <c r="M182" s="2">
        <f>IF(ISERROR(VLOOKUP($F182,'Pay scales'!$B$3:$AC$61,M$1,1)),0,VLOOKUP($F182,'Pay scales'!$B$3:$AC$61,M$1,1))</f>
        <v>45032</v>
      </c>
      <c r="N182" s="2">
        <f>IF(ISERROR(VLOOKUP($F182,'Pay scales'!$B$3:$AC$61,N$1,1)),0,VLOOKUP($F182,'Pay scales'!$B$3:$AC$61,N$1,1))</f>
        <v>45032</v>
      </c>
      <c r="O182" s="2"/>
      <c r="Q182" s="20">
        <f t="shared" si="26"/>
        <v>3.7162199999999999</v>
      </c>
      <c r="R182" s="37">
        <f t="shared" si="27"/>
        <v>1.4430248243740439E-4</v>
      </c>
      <c r="S182" s="38">
        <f t="shared" si="28"/>
        <v>7.4167146898352732</v>
      </c>
      <c r="T182" s="38">
        <f t="shared" si="29"/>
        <v>7.1389324111432702</v>
      </c>
      <c r="U182" s="38">
        <f t="shared" si="30"/>
        <v>7.0161309985890385</v>
      </c>
      <c r="V182" s="38">
        <f t="shared" si="31"/>
        <v>6.8283934689379757</v>
      </c>
      <c r="W182" s="38">
        <f t="shared" si="32"/>
        <v>6.6944807652360643</v>
      </c>
      <c r="X182" s="38">
        <f t="shared" si="33"/>
        <v>6.5631655062180263</v>
      </c>
      <c r="Y182" s="38">
        <f t="shared" si="34"/>
        <v>6.4982293891211942</v>
      </c>
      <c r="Z182" s="38">
        <f t="shared" si="35"/>
        <v>6.4982293891211942</v>
      </c>
    </row>
    <row r="183" spans="1:26">
      <c r="A183" s="20">
        <v>1</v>
      </c>
      <c r="B183" s="2">
        <v>40578</v>
      </c>
      <c r="E183" s="20">
        <f t="shared" si="25"/>
        <v>0.41</v>
      </c>
      <c r="F183" s="2">
        <v>49840</v>
      </c>
      <c r="G183" s="2">
        <f>IF(ISERROR(VLOOKUP($F183,'Pay scales'!$B$3:$AC$61,G$1,1)),0,VLOOKUP($F183,'Pay scales'!$B$3:$AC$61,G$1,1))</f>
        <v>51397</v>
      </c>
      <c r="H183" s="2">
        <f>IF(ISERROR(VLOOKUP($F183,'Pay scales'!$B$3:$AC$61,H$1,1)),0,VLOOKUP($F183,'Pay scales'!$B$3:$AC$61,H$1,1))</f>
        <v>49472</v>
      </c>
      <c r="I183" s="2">
        <f>IF(ISERROR(VLOOKUP($F183,'Pay scales'!$B$3:$AC$61,I$1,1)),0,VLOOKUP($F183,'Pay scales'!$B$3:$AC$61,I$1,1))</f>
        <v>48621</v>
      </c>
      <c r="J183" s="2">
        <f>IF(ISERROR(VLOOKUP($F183,'Pay scales'!$B$3:$AC$61,J$1,1)),0,VLOOKUP($F183,'Pay scales'!$B$3:$AC$61,J$1,1))</f>
        <v>47320</v>
      </c>
      <c r="K183" s="2">
        <f>IF(ISERROR(VLOOKUP($F183,'Pay scales'!$B$3:$AC$61,K$1,1)),0,VLOOKUP($F183,'Pay scales'!$B$3:$AC$61,K$1,1))</f>
        <v>46392</v>
      </c>
      <c r="L183" s="2">
        <f>IF(ISERROR(VLOOKUP($F183,'Pay scales'!$B$3:$AC$61,L$1,1)),0,VLOOKUP($F183,'Pay scales'!$B$3:$AC$61,L$1,1))</f>
        <v>45482</v>
      </c>
      <c r="M183" s="2">
        <f>IF(ISERROR(VLOOKUP($F183,'Pay scales'!$B$3:$AC$61,M$1,1)),0,VLOOKUP($F183,'Pay scales'!$B$3:$AC$61,M$1,1))</f>
        <v>45032</v>
      </c>
      <c r="N183" s="2">
        <f>IF(ISERROR(VLOOKUP($F183,'Pay scales'!$B$3:$AC$61,N$1,1)),0,VLOOKUP($F183,'Pay scales'!$B$3:$AC$61,N$1,1))</f>
        <v>45032</v>
      </c>
      <c r="O183" s="2"/>
      <c r="Q183" s="20">
        <f t="shared" si="26"/>
        <v>0.41</v>
      </c>
      <c r="R183" s="37">
        <f t="shared" si="27"/>
        <v>1.592048312514754E-5</v>
      </c>
      <c r="S183" s="38">
        <f t="shared" si="28"/>
        <v>0.81826507118320813</v>
      </c>
      <c r="T183" s="38">
        <f t="shared" si="29"/>
        <v>0.78761814116729911</v>
      </c>
      <c r="U183" s="38">
        <f t="shared" si="30"/>
        <v>0.77406981002779851</v>
      </c>
      <c r="V183" s="38">
        <f t="shared" si="31"/>
        <v>0.75335726148198157</v>
      </c>
      <c r="W183" s="38">
        <f t="shared" si="32"/>
        <v>0.73858305314184469</v>
      </c>
      <c r="X183" s="38">
        <f t="shared" si="33"/>
        <v>0.72409541349796047</v>
      </c>
      <c r="Y183" s="38">
        <f t="shared" si="34"/>
        <v>0.71693119609164402</v>
      </c>
      <c r="Z183" s="38">
        <f t="shared" si="35"/>
        <v>0.71693119609164402</v>
      </c>
    </row>
    <row r="184" spans="1:26">
      <c r="A184" s="39">
        <v>2.9324299999999996</v>
      </c>
      <c r="B184" s="40">
        <v>40578</v>
      </c>
      <c r="E184" s="20">
        <f t="shared" si="25"/>
        <v>0</v>
      </c>
      <c r="F184" s="2">
        <v>50422</v>
      </c>
      <c r="G184" s="2">
        <f>IF(ISERROR(VLOOKUP($F184,'Pay scales'!$B$3:$AC$61,G$1,1)),0,VLOOKUP($F184,'Pay scales'!$B$3:$AC$61,G$1,1))</f>
        <v>52268</v>
      </c>
      <c r="H184" s="2">
        <f>IF(ISERROR(VLOOKUP($F184,'Pay scales'!$B$3:$AC$61,H$1,1)),0,VLOOKUP($F184,'Pay scales'!$B$3:$AC$61,H$1,1))</f>
        <v>50343</v>
      </c>
      <c r="I184" s="2">
        <f>IF(ISERROR(VLOOKUP($F184,'Pay scales'!$B$3:$AC$61,I$1,1)),0,VLOOKUP($F184,'Pay scales'!$B$3:$AC$61,I$1,1))</f>
        <v>49477</v>
      </c>
      <c r="J184" s="2">
        <f>IF(ISERROR(VLOOKUP($F184,'Pay scales'!$B$3:$AC$61,J$1,1)),0,VLOOKUP($F184,'Pay scales'!$B$3:$AC$61,J$1,1))</f>
        <v>48153</v>
      </c>
      <c r="K184" s="2">
        <f>IF(ISERROR(VLOOKUP($F184,'Pay scales'!$B$3:$AC$61,K$1,1)),0,VLOOKUP($F184,'Pay scales'!$B$3:$AC$61,K$1,1))</f>
        <v>47209</v>
      </c>
      <c r="L184" s="2">
        <f>IF(ISERROR(VLOOKUP($F184,'Pay scales'!$B$3:$AC$61,L$1,1)),0,VLOOKUP($F184,'Pay scales'!$B$3:$AC$61,L$1,1))</f>
        <v>46283</v>
      </c>
      <c r="M184" s="2">
        <f>IF(ISERROR(VLOOKUP($F184,'Pay scales'!$B$3:$AC$61,M$1,1)),0,VLOOKUP($F184,'Pay scales'!$B$3:$AC$61,M$1,1))</f>
        <v>45825</v>
      </c>
      <c r="N184" s="2">
        <f>IF(ISERROR(VLOOKUP($F184,'Pay scales'!$B$3:$AC$61,N$1,1)),0,VLOOKUP($F184,'Pay scales'!$B$3:$AC$61,N$1,1))</f>
        <v>45825</v>
      </c>
      <c r="O184" s="2"/>
      <c r="Q184" s="20">
        <f t="shared" si="26"/>
        <v>0</v>
      </c>
      <c r="R184" s="37">
        <f t="shared" si="27"/>
        <v>0</v>
      </c>
      <c r="S184" s="38">
        <f t="shared" si="28"/>
        <v>0</v>
      </c>
      <c r="T184" s="38">
        <f t="shared" si="29"/>
        <v>0</v>
      </c>
      <c r="U184" s="38">
        <f t="shared" si="30"/>
        <v>0</v>
      </c>
      <c r="V184" s="38">
        <f t="shared" si="31"/>
        <v>0</v>
      </c>
      <c r="W184" s="38">
        <f t="shared" si="32"/>
        <v>0</v>
      </c>
      <c r="X184" s="38">
        <f t="shared" si="33"/>
        <v>0</v>
      </c>
      <c r="Y184" s="38">
        <f t="shared" si="34"/>
        <v>0</v>
      </c>
      <c r="Z184" s="38">
        <f t="shared" si="35"/>
        <v>0</v>
      </c>
    </row>
    <row r="185" spans="1:26">
      <c r="A185" s="20">
        <v>1</v>
      </c>
      <c r="B185" s="2">
        <v>41346</v>
      </c>
      <c r="E185" s="20">
        <f t="shared" si="25"/>
        <v>2</v>
      </c>
      <c r="F185" s="2">
        <v>50451</v>
      </c>
      <c r="G185" s="2">
        <f>IF(ISERROR(VLOOKUP($F185,'Pay scales'!$B$3:$AC$61,G$1,1)),0,VLOOKUP($F185,'Pay scales'!$B$3:$AC$61,G$1,1))</f>
        <v>52268</v>
      </c>
      <c r="H185" s="2">
        <f>IF(ISERROR(VLOOKUP($F185,'Pay scales'!$B$3:$AC$61,H$1,1)),0,VLOOKUP($F185,'Pay scales'!$B$3:$AC$61,H$1,1))</f>
        <v>50343</v>
      </c>
      <c r="I185" s="2">
        <f>IF(ISERROR(VLOOKUP($F185,'Pay scales'!$B$3:$AC$61,I$1,1)),0,VLOOKUP($F185,'Pay scales'!$B$3:$AC$61,I$1,1))</f>
        <v>49477</v>
      </c>
      <c r="J185" s="2">
        <f>IF(ISERROR(VLOOKUP($F185,'Pay scales'!$B$3:$AC$61,J$1,1)),0,VLOOKUP($F185,'Pay scales'!$B$3:$AC$61,J$1,1))</f>
        <v>48153</v>
      </c>
      <c r="K185" s="2">
        <f>IF(ISERROR(VLOOKUP($F185,'Pay scales'!$B$3:$AC$61,K$1,1)),0,VLOOKUP($F185,'Pay scales'!$B$3:$AC$61,K$1,1))</f>
        <v>47209</v>
      </c>
      <c r="L185" s="2">
        <f>IF(ISERROR(VLOOKUP($F185,'Pay scales'!$B$3:$AC$61,L$1,1)),0,VLOOKUP($F185,'Pay scales'!$B$3:$AC$61,L$1,1))</f>
        <v>46283</v>
      </c>
      <c r="M185" s="2">
        <f>IF(ISERROR(VLOOKUP($F185,'Pay scales'!$B$3:$AC$61,M$1,1)),0,VLOOKUP($F185,'Pay scales'!$B$3:$AC$61,M$1,1))</f>
        <v>45825</v>
      </c>
      <c r="N185" s="2">
        <f>IF(ISERROR(VLOOKUP($F185,'Pay scales'!$B$3:$AC$61,N$1,1)),0,VLOOKUP($F185,'Pay scales'!$B$3:$AC$61,N$1,1))</f>
        <v>45825</v>
      </c>
      <c r="O185" s="2"/>
      <c r="Q185" s="20">
        <f t="shared" si="26"/>
        <v>2</v>
      </c>
      <c r="R185" s="37">
        <f t="shared" si="27"/>
        <v>7.7660893293402639E-5</v>
      </c>
      <c r="S185" s="38">
        <f t="shared" si="28"/>
        <v>4.0591795706595688</v>
      </c>
      <c r="T185" s="38">
        <f t="shared" si="29"/>
        <v>3.9096823510697689</v>
      </c>
      <c r="U185" s="38">
        <f t="shared" si="30"/>
        <v>3.8424280174776824</v>
      </c>
      <c r="V185" s="38">
        <f t="shared" si="31"/>
        <v>3.7396049947572174</v>
      </c>
      <c r="W185" s="38">
        <f t="shared" si="32"/>
        <v>3.6662931114882453</v>
      </c>
      <c r="X185" s="38">
        <f t="shared" si="33"/>
        <v>3.5943791242985546</v>
      </c>
      <c r="Y185" s="38">
        <f t="shared" si="34"/>
        <v>3.5588104351701761</v>
      </c>
      <c r="Z185" s="38">
        <f t="shared" si="35"/>
        <v>3.5588104351701761</v>
      </c>
    </row>
    <row r="186" spans="1:26">
      <c r="A186" s="20">
        <v>0</v>
      </c>
      <c r="B186" s="2">
        <v>41591</v>
      </c>
      <c r="E186" s="20">
        <f t="shared" si="25"/>
        <v>0</v>
      </c>
      <c r="F186" s="2">
        <v>50534</v>
      </c>
      <c r="G186" s="2">
        <f>IF(ISERROR(VLOOKUP($F186,'Pay scales'!$B$3:$AC$61,G$1,1)),0,VLOOKUP($F186,'Pay scales'!$B$3:$AC$61,G$1,1))</f>
        <v>52268</v>
      </c>
      <c r="H186" s="2">
        <f>IF(ISERROR(VLOOKUP($F186,'Pay scales'!$B$3:$AC$61,H$1,1)),0,VLOOKUP($F186,'Pay scales'!$B$3:$AC$61,H$1,1))</f>
        <v>50343</v>
      </c>
      <c r="I186" s="2">
        <f>IF(ISERROR(VLOOKUP($F186,'Pay scales'!$B$3:$AC$61,I$1,1)),0,VLOOKUP($F186,'Pay scales'!$B$3:$AC$61,I$1,1))</f>
        <v>49477</v>
      </c>
      <c r="J186" s="2">
        <f>IF(ISERROR(VLOOKUP($F186,'Pay scales'!$B$3:$AC$61,J$1,1)),0,VLOOKUP($F186,'Pay scales'!$B$3:$AC$61,J$1,1))</f>
        <v>48153</v>
      </c>
      <c r="K186" s="2">
        <f>IF(ISERROR(VLOOKUP($F186,'Pay scales'!$B$3:$AC$61,K$1,1)),0,VLOOKUP($F186,'Pay scales'!$B$3:$AC$61,K$1,1))</f>
        <v>47209</v>
      </c>
      <c r="L186" s="2">
        <f>IF(ISERROR(VLOOKUP($F186,'Pay scales'!$B$3:$AC$61,L$1,1)),0,VLOOKUP($F186,'Pay scales'!$B$3:$AC$61,L$1,1))</f>
        <v>46283</v>
      </c>
      <c r="M186" s="2">
        <f>IF(ISERROR(VLOOKUP($F186,'Pay scales'!$B$3:$AC$61,M$1,1)),0,VLOOKUP($F186,'Pay scales'!$B$3:$AC$61,M$1,1))</f>
        <v>45825</v>
      </c>
      <c r="N186" s="2">
        <f>IF(ISERROR(VLOOKUP($F186,'Pay scales'!$B$3:$AC$61,N$1,1)),0,VLOOKUP($F186,'Pay scales'!$B$3:$AC$61,N$1,1))</f>
        <v>45825</v>
      </c>
      <c r="O186" s="2"/>
      <c r="Q186" s="20">
        <f t="shared" si="26"/>
        <v>0</v>
      </c>
      <c r="R186" s="37">
        <f t="shared" si="27"/>
        <v>0</v>
      </c>
      <c r="S186" s="38">
        <f t="shared" si="28"/>
        <v>0</v>
      </c>
      <c r="T186" s="38">
        <f t="shared" si="29"/>
        <v>0</v>
      </c>
      <c r="U186" s="38">
        <f t="shared" si="30"/>
        <v>0</v>
      </c>
      <c r="V186" s="38">
        <f t="shared" si="31"/>
        <v>0</v>
      </c>
      <c r="W186" s="38">
        <f t="shared" si="32"/>
        <v>0</v>
      </c>
      <c r="X186" s="38">
        <f t="shared" si="33"/>
        <v>0</v>
      </c>
      <c r="Y186" s="38">
        <f t="shared" si="34"/>
        <v>0</v>
      </c>
      <c r="Z186" s="38">
        <f t="shared" si="35"/>
        <v>0</v>
      </c>
    </row>
    <row r="187" spans="1:26">
      <c r="A187" s="39">
        <v>4</v>
      </c>
      <c r="B187" s="40">
        <v>41591</v>
      </c>
      <c r="E187" s="20">
        <f t="shared" si="25"/>
        <v>0</v>
      </c>
      <c r="F187" s="2">
        <v>50730.932175000002</v>
      </c>
      <c r="G187" s="2">
        <f>IF(ISERROR(VLOOKUP($F187,'Pay scales'!$B$3:$AC$61,G$1,1)),0,VLOOKUP($F187,'Pay scales'!$B$3:$AC$61,G$1,1))</f>
        <v>52268</v>
      </c>
      <c r="H187" s="2">
        <f>IF(ISERROR(VLOOKUP($F187,'Pay scales'!$B$3:$AC$61,H$1,1)),0,VLOOKUP($F187,'Pay scales'!$B$3:$AC$61,H$1,1))</f>
        <v>50343</v>
      </c>
      <c r="I187" s="2">
        <f>IF(ISERROR(VLOOKUP($F187,'Pay scales'!$B$3:$AC$61,I$1,1)),0,VLOOKUP($F187,'Pay scales'!$B$3:$AC$61,I$1,1))</f>
        <v>49477</v>
      </c>
      <c r="J187" s="2">
        <f>IF(ISERROR(VLOOKUP($F187,'Pay scales'!$B$3:$AC$61,J$1,1)),0,VLOOKUP($F187,'Pay scales'!$B$3:$AC$61,J$1,1))</f>
        <v>48153</v>
      </c>
      <c r="K187" s="2">
        <f>IF(ISERROR(VLOOKUP($F187,'Pay scales'!$B$3:$AC$61,K$1,1)),0,VLOOKUP($F187,'Pay scales'!$B$3:$AC$61,K$1,1))</f>
        <v>47209</v>
      </c>
      <c r="L187" s="2">
        <f>IF(ISERROR(VLOOKUP($F187,'Pay scales'!$B$3:$AC$61,L$1,1)),0,VLOOKUP($F187,'Pay scales'!$B$3:$AC$61,L$1,1))</f>
        <v>46283</v>
      </c>
      <c r="M187" s="2">
        <f>IF(ISERROR(VLOOKUP($F187,'Pay scales'!$B$3:$AC$61,M$1,1)),0,VLOOKUP($F187,'Pay scales'!$B$3:$AC$61,M$1,1))</f>
        <v>45825</v>
      </c>
      <c r="N187" s="2">
        <f>IF(ISERROR(VLOOKUP($F187,'Pay scales'!$B$3:$AC$61,N$1,1)),0,VLOOKUP($F187,'Pay scales'!$B$3:$AC$61,N$1,1))</f>
        <v>45825</v>
      </c>
      <c r="O187" s="2"/>
      <c r="Q187" s="20">
        <f t="shared" si="26"/>
        <v>0</v>
      </c>
      <c r="R187" s="37">
        <f t="shared" si="27"/>
        <v>0</v>
      </c>
      <c r="S187" s="38">
        <f t="shared" si="28"/>
        <v>0</v>
      </c>
      <c r="T187" s="38">
        <f t="shared" si="29"/>
        <v>0</v>
      </c>
      <c r="U187" s="38">
        <f t="shared" si="30"/>
        <v>0</v>
      </c>
      <c r="V187" s="38">
        <f t="shared" si="31"/>
        <v>0</v>
      </c>
      <c r="W187" s="38">
        <f t="shared" si="32"/>
        <v>0</v>
      </c>
      <c r="X187" s="38">
        <f t="shared" si="33"/>
        <v>0</v>
      </c>
      <c r="Y187" s="38">
        <f t="shared" si="34"/>
        <v>0</v>
      </c>
      <c r="Z187" s="38">
        <f t="shared" si="35"/>
        <v>0</v>
      </c>
    </row>
    <row r="188" spans="1:26">
      <c r="A188" s="20">
        <v>2</v>
      </c>
      <c r="B188" s="2">
        <v>42336</v>
      </c>
      <c r="E188" s="20">
        <f t="shared" si="25"/>
        <v>2</v>
      </c>
      <c r="F188" s="2">
        <v>50739</v>
      </c>
      <c r="G188" s="2">
        <f>IF(ISERROR(VLOOKUP($F188,'Pay scales'!$B$3:$AC$61,G$1,1)),0,VLOOKUP($F188,'Pay scales'!$B$3:$AC$61,G$1,1))</f>
        <v>52268</v>
      </c>
      <c r="H188" s="2">
        <f>IF(ISERROR(VLOOKUP($F188,'Pay scales'!$B$3:$AC$61,H$1,1)),0,VLOOKUP($F188,'Pay scales'!$B$3:$AC$61,H$1,1))</f>
        <v>50343</v>
      </c>
      <c r="I188" s="2">
        <f>IF(ISERROR(VLOOKUP($F188,'Pay scales'!$B$3:$AC$61,I$1,1)),0,VLOOKUP($F188,'Pay scales'!$B$3:$AC$61,I$1,1))</f>
        <v>49477</v>
      </c>
      <c r="J188" s="2">
        <f>IF(ISERROR(VLOOKUP($F188,'Pay scales'!$B$3:$AC$61,J$1,1)),0,VLOOKUP($F188,'Pay scales'!$B$3:$AC$61,J$1,1))</f>
        <v>48153</v>
      </c>
      <c r="K188" s="2">
        <f>IF(ISERROR(VLOOKUP($F188,'Pay scales'!$B$3:$AC$61,K$1,1)),0,VLOOKUP($F188,'Pay scales'!$B$3:$AC$61,K$1,1))</f>
        <v>47209</v>
      </c>
      <c r="L188" s="2">
        <f>IF(ISERROR(VLOOKUP($F188,'Pay scales'!$B$3:$AC$61,L$1,1)),0,VLOOKUP($F188,'Pay scales'!$B$3:$AC$61,L$1,1))</f>
        <v>46283</v>
      </c>
      <c r="M188" s="2">
        <f>IF(ISERROR(VLOOKUP($F188,'Pay scales'!$B$3:$AC$61,M$1,1)),0,VLOOKUP($F188,'Pay scales'!$B$3:$AC$61,M$1,1))</f>
        <v>45825</v>
      </c>
      <c r="N188" s="2">
        <f>IF(ISERROR(VLOOKUP($F188,'Pay scales'!$B$3:$AC$61,N$1,1)),0,VLOOKUP($F188,'Pay scales'!$B$3:$AC$61,N$1,1))</f>
        <v>45825</v>
      </c>
      <c r="O188" s="2"/>
      <c r="Q188" s="20">
        <f t="shared" si="26"/>
        <v>2</v>
      </c>
      <c r="R188" s="37">
        <f t="shared" si="27"/>
        <v>7.7660893293402639E-5</v>
      </c>
      <c r="S188" s="38">
        <f t="shared" si="28"/>
        <v>4.0591795706595688</v>
      </c>
      <c r="T188" s="38">
        <f t="shared" si="29"/>
        <v>3.9096823510697689</v>
      </c>
      <c r="U188" s="38">
        <f t="shared" si="30"/>
        <v>3.8424280174776824</v>
      </c>
      <c r="V188" s="38">
        <f t="shared" si="31"/>
        <v>3.7396049947572174</v>
      </c>
      <c r="W188" s="38">
        <f t="shared" si="32"/>
        <v>3.6662931114882453</v>
      </c>
      <c r="X188" s="38">
        <f t="shared" si="33"/>
        <v>3.5943791242985546</v>
      </c>
      <c r="Y188" s="38">
        <f t="shared" si="34"/>
        <v>3.5588104351701761</v>
      </c>
      <c r="Z188" s="38">
        <f t="shared" si="35"/>
        <v>3.5588104351701761</v>
      </c>
    </row>
    <row r="189" spans="1:26">
      <c r="A189" s="20">
        <v>0</v>
      </c>
      <c r="B189" s="2">
        <v>42614</v>
      </c>
      <c r="E189" s="20">
        <f t="shared" si="25"/>
        <v>0</v>
      </c>
      <c r="F189" s="2">
        <v>50747</v>
      </c>
      <c r="G189" s="2">
        <f>IF(ISERROR(VLOOKUP($F189,'Pay scales'!$B$3:$AC$61,G$1,1)),0,VLOOKUP($F189,'Pay scales'!$B$3:$AC$61,G$1,1))</f>
        <v>52268</v>
      </c>
      <c r="H189" s="2">
        <f>IF(ISERROR(VLOOKUP($F189,'Pay scales'!$B$3:$AC$61,H$1,1)),0,VLOOKUP($F189,'Pay scales'!$B$3:$AC$61,H$1,1))</f>
        <v>50343</v>
      </c>
      <c r="I189" s="2">
        <f>IF(ISERROR(VLOOKUP($F189,'Pay scales'!$B$3:$AC$61,I$1,1)),0,VLOOKUP($F189,'Pay scales'!$B$3:$AC$61,I$1,1))</f>
        <v>49477</v>
      </c>
      <c r="J189" s="2">
        <f>IF(ISERROR(VLOOKUP($F189,'Pay scales'!$B$3:$AC$61,J$1,1)),0,VLOOKUP($F189,'Pay scales'!$B$3:$AC$61,J$1,1))</f>
        <v>48153</v>
      </c>
      <c r="K189" s="2">
        <f>IF(ISERROR(VLOOKUP($F189,'Pay scales'!$B$3:$AC$61,K$1,1)),0,VLOOKUP($F189,'Pay scales'!$B$3:$AC$61,K$1,1))</f>
        <v>47209</v>
      </c>
      <c r="L189" s="2">
        <f>IF(ISERROR(VLOOKUP($F189,'Pay scales'!$B$3:$AC$61,L$1,1)),0,VLOOKUP($F189,'Pay scales'!$B$3:$AC$61,L$1,1))</f>
        <v>46283</v>
      </c>
      <c r="M189" s="2">
        <f>IF(ISERROR(VLOOKUP($F189,'Pay scales'!$B$3:$AC$61,M$1,1)),0,VLOOKUP($F189,'Pay scales'!$B$3:$AC$61,M$1,1))</f>
        <v>45825</v>
      </c>
      <c r="N189" s="2">
        <f>IF(ISERROR(VLOOKUP($F189,'Pay scales'!$B$3:$AC$61,N$1,1)),0,VLOOKUP($F189,'Pay scales'!$B$3:$AC$61,N$1,1))</f>
        <v>45825</v>
      </c>
      <c r="O189" s="2"/>
      <c r="Q189" s="20">
        <f t="shared" si="26"/>
        <v>0</v>
      </c>
      <c r="R189" s="37">
        <f t="shared" si="27"/>
        <v>0</v>
      </c>
      <c r="S189" s="38">
        <f t="shared" si="28"/>
        <v>0</v>
      </c>
      <c r="T189" s="38">
        <f t="shared" si="29"/>
        <v>0</v>
      </c>
      <c r="U189" s="38">
        <f t="shared" si="30"/>
        <v>0</v>
      </c>
      <c r="V189" s="38">
        <f t="shared" si="31"/>
        <v>0</v>
      </c>
      <c r="W189" s="38">
        <f t="shared" si="32"/>
        <v>0</v>
      </c>
      <c r="X189" s="38">
        <f t="shared" si="33"/>
        <v>0</v>
      </c>
      <c r="Y189" s="38">
        <f t="shared" si="34"/>
        <v>0</v>
      </c>
      <c r="Z189" s="38">
        <f t="shared" si="35"/>
        <v>0</v>
      </c>
    </row>
    <row r="190" spans="1:26">
      <c r="A190" s="20">
        <v>5</v>
      </c>
      <c r="B190" s="2">
        <v>42614</v>
      </c>
      <c r="E190" s="20">
        <f t="shared" si="25"/>
        <v>1</v>
      </c>
      <c r="F190" s="2">
        <v>51436</v>
      </c>
      <c r="G190" s="2">
        <f>IF(ISERROR(VLOOKUP($F190,'Pay scales'!$B$3:$AC$61,G$1,1)),0,VLOOKUP($F190,'Pay scales'!$B$3:$AC$61,G$1,1))</f>
        <v>53175</v>
      </c>
      <c r="H190" s="2">
        <f>IF(ISERROR(VLOOKUP($F190,'Pay scales'!$B$3:$AC$61,H$1,1)),0,VLOOKUP($F190,'Pay scales'!$B$3:$AC$61,H$1,1))</f>
        <v>51250</v>
      </c>
      <c r="I190" s="2">
        <f>IF(ISERROR(VLOOKUP($F190,'Pay scales'!$B$3:$AC$61,I$1,1)),0,VLOOKUP($F190,'Pay scales'!$B$3:$AC$61,I$1,1))</f>
        <v>50369</v>
      </c>
      <c r="J190" s="2">
        <f>IF(ISERROR(VLOOKUP($F190,'Pay scales'!$B$3:$AC$61,J$1,1)),0,VLOOKUP($F190,'Pay scales'!$B$3:$AC$61,J$1,1))</f>
        <v>49021</v>
      </c>
      <c r="K190" s="2">
        <f>IF(ISERROR(VLOOKUP($F190,'Pay scales'!$B$3:$AC$61,K$1,1)),0,VLOOKUP($F190,'Pay scales'!$B$3:$AC$61,K$1,1))</f>
        <v>48060</v>
      </c>
      <c r="L190" s="2">
        <f>IF(ISERROR(VLOOKUP($F190,'Pay scales'!$B$3:$AC$61,L$1,1)),0,VLOOKUP($F190,'Pay scales'!$B$3:$AC$61,L$1,1))</f>
        <v>47118</v>
      </c>
      <c r="M190" s="2">
        <f>IF(ISERROR(VLOOKUP($F190,'Pay scales'!$B$3:$AC$61,M$1,1)),0,VLOOKUP($F190,'Pay scales'!$B$3:$AC$61,M$1,1))</f>
        <v>46651</v>
      </c>
      <c r="N190" s="2">
        <f>IF(ISERROR(VLOOKUP($F190,'Pay scales'!$B$3:$AC$61,N$1,1)),0,VLOOKUP($F190,'Pay scales'!$B$3:$AC$61,N$1,1))</f>
        <v>46651</v>
      </c>
      <c r="O190" s="2"/>
      <c r="Q190" s="20">
        <f t="shared" si="26"/>
        <v>1</v>
      </c>
      <c r="R190" s="37">
        <f t="shared" si="27"/>
        <v>3.883044664670132E-5</v>
      </c>
      <c r="S190" s="38">
        <f t="shared" si="28"/>
        <v>2.0648090004383426</v>
      </c>
      <c r="T190" s="38">
        <f t="shared" si="29"/>
        <v>1.9900603906434426</v>
      </c>
      <c r="U190" s="38">
        <f t="shared" si="30"/>
        <v>1.9558507671476988</v>
      </c>
      <c r="V190" s="38">
        <f t="shared" si="31"/>
        <v>1.9035073250679453</v>
      </c>
      <c r="W190" s="38">
        <f t="shared" si="32"/>
        <v>1.8661912658404654</v>
      </c>
      <c r="X190" s="38">
        <f t="shared" si="33"/>
        <v>1.8296129850992728</v>
      </c>
      <c r="Y190" s="38">
        <f t="shared" si="34"/>
        <v>1.8114791665152632</v>
      </c>
      <c r="Z190" s="38">
        <f t="shared" si="35"/>
        <v>1.8114791665152632</v>
      </c>
    </row>
    <row r="191" spans="1:26">
      <c r="A191" s="39">
        <v>0.91891999999999996</v>
      </c>
      <c r="B191" s="40">
        <v>42614</v>
      </c>
      <c r="E191" s="20">
        <f t="shared" si="25"/>
        <v>11</v>
      </c>
      <c r="F191" s="2">
        <v>51444</v>
      </c>
      <c r="G191" s="2">
        <f>IF(ISERROR(VLOOKUP($F191,'Pay scales'!$B$3:$AC$61,G$1,1)),0,VLOOKUP($F191,'Pay scales'!$B$3:$AC$61,G$1,1))</f>
        <v>53175</v>
      </c>
      <c r="H191" s="2">
        <f>IF(ISERROR(VLOOKUP($F191,'Pay scales'!$B$3:$AC$61,H$1,1)),0,VLOOKUP($F191,'Pay scales'!$B$3:$AC$61,H$1,1))</f>
        <v>51250</v>
      </c>
      <c r="I191" s="2">
        <f>IF(ISERROR(VLOOKUP($F191,'Pay scales'!$B$3:$AC$61,I$1,1)),0,VLOOKUP($F191,'Pay scales'!$B$3:$AC$61,I$1,1))</f>
        <v>50369</v>
      </c>
      <c r="J191" s="2">
        <f>IF(ISERROR(VLOOKUP($F191,'Pay scales'!$B$3:$AC$61,J$1,1)),0,VLOOKUP($F191,'Pay scales'!$B$3:$AC$61,J$1,1))</f>
        <v>49021</v>
      </c>
      <c r="K191" s="2">
        <f>IF(ISERROR(VLOOKUP($F191,'Pay scales'!$B$3:$AC$61,K$1,1)),0,VLOOKUP($F191,'Pay scales'!$B$3:$AC$61,K$1,1))</f>
        <v>48060</v>
      </c>
      <c r="L191" s="2">
        <f>IF(ISERROR(VLOOKUP($F191,'Pay scales'!$B$3:$AC$61,L$1,1)),0,VLOOKUP($F191,'Pay scales'!$B$3:$AC$61,L$1,1))</f>
        <v>47118</v>
      </c>
      <c r="M191" s="2">
        <f>IF(ISERROR(VLOOKUP($F191,'Pay scales'!$B$3:$AC$61,M$1,1)),0,VLOOKUP($F191,'Pay scales'!$B$3:$AC$61,M$1,1))</f>
        <v>46651</v>
      </c>
      <c r="N191" s="2">
        <f>IF(ISERROR(VLOOKUP($F191,'Pay scales'!$B$3:$AC$61,N$1,1)),0,VLOOKUP($F191,'Pay scales'!$B$3:$AC$61,N$1,1))</f>
        <v>46651</v>
      </c>
      <c r="O191" s="2"/>
      <c r="Q191" s="20">
        <f t="shared" si="26"/>
        <v>11</v>
      </c>
      <c r="R191" s="37">
        <f t="shared" si="27"/>
        <v>4.2713491311371454E-4</v>
      </c>
      <c r="S191" s="38">
        <f t="shared" si="28"/>
        <v>22.712899004821772</v>
      </c>
      <c r="T191" s="38">
        <f t="shared" si="29"/>
        <v>21.890664297077869</v>
      </c>
      <c r="U191" s="38">
        <f t="shared" si="30"/>
        <v>21.514358438624686</v>
      </c>
      <c r="V191" s="38">
        <f t="shared" si="31"/>
        <v>20.938580575747402</v>
      </c>
      <c r="W191" s="38">
        <f t="shared" si="32"/>
        <v>20.528103924245119</v>
      </c>
      <c r="X191" s="38">
        <f t="shared" si="33"/>
        <v>20.125742836092002</v>
      </c>
      <c r="Y191" s="38">
        <f t="shared" si="34"/>
        <v>19.926270831667896</v>
      </c>
      <c r="Z191" s="38">
        <f t="shared" si="35"/>
        <v>19.926270831667896</v>
      </c>
    </row>
    <row r="192" spans="1:26">
      <c r="A192" s="20">
        <v>15</v>
      </c>
      <c r="B192" s="2">
        <v>43356</v>
      </c>
      <c r="E192" s="20">
        <f t="shared" si="25"/>
        <v>1.81</v>
      </c>
      <c r="F192" s="2">
        <v>51610</v>
      </c>
      <c r="G192" s="2">
        <f>IF(ISERROR(VLOOKUP($F192,'Pay scales'!$B$3:$AC$61,G$1,1)),0,VLOOKUP($F192,'Pay scales'!$B$3:$AC$61,G$1,1))</f>
        <v>53175</v>
      </c>
      <c r="H192" s="2">
        <f>IF(ISERROR(VLOOKUP($F192,'Pay scales'!$B$3:$AC$61,H$1,1)),0,VLOOKUP($F192,'Pay scales'!$B$3:$AC$61,H$1,1))</f>
        <v>51250</v>
      </c>
      <c r="I192" s="2">
        <f>IF(ISERROR(VLOOKUP($F192,'Pay scales'!$B$3:$AC$61,I$1,1)),0,VLOOKUP($F192,'Pay scales'!$B$3:$AC$61,I$1,1))</f>
        <v>50369</v>
      </c>
      <c r="J192" s="2">
        <f>IF(ISERROR(VLOOKUP($F192,'Pay scales'!$B$3:$AC$61,J$1,1)),0,VLOOKUP($F192,'Pay scales'!$B$3:$AC$61,J$1,1))</f>
        <v>49021</v>
      </c>
      <c r="K192" s="2">
        <f>IF(ISERROR(VLOOKUP($F192,'Pay scales'!$B$3:$AC$61,K$1,1)),0,VLOOKUP($F192,'Pay scales'!$B$3:$AC$61,K$1,1))</f>
        <v>48060</v>
      </c>
      <c r="L192" s="2">
        <f>IF(ISERROR(VLOOKUP($F192,'Pay scales'!$B$3:$AC$61,L$1,1)),0,VLOOKUP($F192,'Pay scales'!$B$3:$AC$61,L$1,1))</f>
        <v>47118</v>
      </c>
      <c r="M192" s="2">
        <f>IF(ISERROR(VLOOKUP($F192,'Pay scales'!$B$3:$AC$61,M$1,1)),0,VLOOKUP($F192,'Pay scales'!$B$3:$AC$61,M$1,1))</f>
        <v>46651</v>
      </c>
      <c r="N192" s="2">
        <f>IF(ISERROR(VLOOKUP($F192,'Pay scales'!$B$3:$AC$61,N$1,1)),0,VLOOKUP($F192,'Pay scales'!$B$3:$AC$61,N$1,1))</f>
        <v>46651</v>
      </c>
      <c r="O192" s="2"/>
      <c r="Q192" s="20">
        <f t="shared" si="26"/>
        <v>1.81</v>
      </c>
      <c r="R192" s="37">
        <f t="shared" si="27"/>
        <v>7.0283108430529398E-5</v>
      </c>
      <c r="S192" s="38">
        <f t="shared" si="28"/>
        <v>3.7373042907934009</v>
      </c>
      <c r="T192" s="38">
        <f t="shared" si="29"/>
        <v>3.6020093070646317</v>
      </c>
      <c r="U192" s="38">
        <f t="shared" si="30"/>
        <v>3.5400898885373353</v>
      </c>
      <c r="V192" s="38">
        <f t="shared" si="31"/>
        <v>3.4453482583729818</v>
      </c>
      <c r="W192" s="38">
        <f t="shared" si="32"/>
        <v>3.3778061911712429</v>
      </c>
      <c r="X192" s="38">
        <f t="shared" si="33"/>
        <v>3.3115995030296843</v>
      </c>
      <c r="Y192" s="38">
        <f t="shared" si="34"/>
        <v>3.2787772913926267</v>
      </c>
      <c r="Z192" s="38">
        <f t="shared" si="35"/>
        <v>3.2787772913926267</v>
      </c>
    </row>
    <row r="193" spans="1:26">
      <c r="A193" s="20">
        <v>0</v>
      </c>
      <c r="B193" s="2">
        <v>43570</v>
      </c>
      <c r="E193" s="20">
        <f t="shared" si="25"/>
        <v>1</v>
      </c>
      <c r="F193" s="2">
        <v>51675</v>
      </c>
      <c r="G193" s="2">
        <f>IF(ISERROR(VLOOKUP($F193,'Pay scales'!$B$3:$AC$61,G$1,1)),0,VLOOKUP($F193,'Pay scales'!$B$3:$AC$61,G$1,1))</f>
        <v>53175</v>
      </c>
      <c r="H193" s="2">
        <f>IF(ISERROR(VLOOKUP($F193,'Pay scales'!$B$3:$AC$61,H$1,1)),0,VLOOKUP($F193,'Pay scales'!$B$3:$AC$61,H$1,1))</f>
        <v>51250</v>
      </c>
      <c r="I193" s="2">
        <f>IF(ISERROR(VLOOKUP($F193,'Pay scales'!$B$3:$AC$61,I$1,1)),0,VLOOKUP($F193,'Pay scales'!$B$3:$AC$61,I$1,1))</f>
        <v>50369</v>
      </c>
      <c r="J193" s="2">
        <f>IF(ISERROR(VLOOKUP($F193,'Pay scales'!$B$3:$AC$61,J$1,1)),0,VLOOKUP($F193,'Pay scales'!$B$3:$AC$61,J$1,1))</f>
        <v>49021</v>
      </c>
      <c r="K193" s="2">
        <f>IF(ISERROR(VLOOKUP($F193,'Pay scales'!$B$3:$AC$61,K$1,1)),0,VLOOKUP($F193,'Pay scales'!$B$3:$AC$61,K$1,1))</f>
        <v>48060</v>
      </c>
      <c r="L193" s="2">
        <f>IF(ISERROR(VLOOKUP($F193,'Pay scales'!$B$3:$AC$61,L$1,1)),0,VLOOKUP($F193,'Pay scales'!$B$3:$AC$61,L$1,1))</f>
        <v>47118</v>
      </c>
      <c r="M193" s="2">
        <f>IF(ISERROR(VLOOKUP($F193,'Pay scales'!$B$3:$AC$61,M$1,1)),0,VLOOKUP($F193,'Pay scales'!$B$3:$AC$61,M$1,1))</f>
        <v>46651</v>
      </c>
      <c r="N193" s="2">
        <f>IF(ISERROR(VLOOKUP($F193,'Pay scales'!$B$3:$AC$61,N$1,1)),0,VLOOKUP($F193,'Pay scales'!$B$3:$AC$61,N$1,1))</f>
        <v>46651</v>
      </c>
      <c r="O193" s="2"/>
      <c r="Q193" s="20">
        <f t="shared" si="26"/>
        <v>1</v>
      </c>
      <c r="R193" s="37">
        <f t="shared" si="27"/>
        <v>3.883044664670132E-5</v>
      </c>
      <c r="S193" s="38">
        <f t="shared" si="28"/>
        <v>2.0648090004383426</v>
      </c>
      <c r="T193" s="38">
        <f t="shared" si="29"/>
        <v>1.9900603906434426</v>
      </c>
      <c r="U193" s="38">
        <f t="shared" si="30"/>
        <v>1.9558507671476988</v>
      </c>
      <c r="V193" s="38">
        <f t="shared" si="31"/>
        <v>1.9035073250679453</v>
      </c>
      <c r="W193" s="38">
        <f t="shared" si="32"/>
        <v>1.8661912658404654</v>
      </c>
      <c r="X193" s="38">
        <f t="shared" si="33"/>
        <v>1.8296129850992728</v>
      </c>
      <c r="Y193" s="38">
        <f t="shared" si="34"/>
        <v>1.8114791665152632</v>
      </c>
      <c r="Z193" s="38">
        <f t="shared" si="35"/>
        <v>1.8114791665152632</v>
      </c>
    </row>
    <row r="194" spans="1:26">
      <c r="A194" s="39">
        <v>4</v>
      </c>
      <c r="B194" s="40">
        <v>43570</v>
      </c>
      <c r="E194" s="20">
        <f t="shared" si="25"/>
        <v>3.8378399999999999</v>
      </c>
      <c r="F194" s="2">
        <v>51772</v>
      </c>
      <c r="G194" s="2">
        <f>IF(ISERROR(VLOOKUP($F194,'Pay scales'!$B$3:$AC$61,G$1,1)),0,VLOOKUP($F194,'Pay scales'!$B$3:$AC$61,G$1,1))</f>
        <v>53175</v>
      </c>
      <c r="H194" s="2">
        <f>IF(ISERROR(VLOOKUP($F194,'Pay scales'!$B$3:$AC$61,H$1,1)),0,VLOOKUP($F194,'Pay scales'!$B$3:$AC$61,H$1,1))</f>
        <v>51250</v>
      </c>
      <c r="I194" s="2">
        <f>IF(ISERROR(VLOOKUP($F194,'Pay scales'!$B$3:$AC$61,I$1,1)),0,VLOOKUP($F194,'Pay scales'!$B$3:$AC$61,I$1,1))</f>
        <v>50369</v>
      </c>
      <c r="J194" s="2">
        <f>IF(ISERROR(VLOOKUP($F194,'Pay scales'!$B$3:$AC$61,J$1,1)),0,VLOOKUP($F194,'Pay scales'!$B$3:$AC$61,J$1,1))</f>
        <v>49021</v>
      </c>
      <c r="K194" s="2">
        <f>IF(ISERROR(VLOOKUP($F194,'Pay scales'!$B$3:$AC$61,K$1,1)),0,VLOOKUP($F194,'Pay scales'!$B$3:$AC$61,K$1,1))</f>
        <v>48060</v>
      </c>
      <c r="L194" s="2">
        <f>IF(ISERROR(VLOOKUP($F194,'Pay scales'!$B$3:$AC$61,L$1,1)),0,VLOOKUP($F194,'Pay scales'!$B$3:$AC$61,L$1,1))</f>
        <v>47118</v>
      </c>
      <c r="M194" s="2">
        <f>IF(ISERROR(VLOOKUP($F194,'Pay scales'!$B$3:$AC$61,M$1,1)),0,VLOOKUP($F194,'Pay scales'!$B$3:$AC$61,M$1,1))</f>
        <v>46651</v>
      </c>
      <c r="N194" s="2">
        <f>IF(ISERROR(VLOOKUP($F194,'Pay scales'!$B$3:$AC$61,N$1,1)),0,VLOOKUP($F194,'Pay scales'!$B$3:$AC$61,N$1,1))</f>
        <v>46651</v>
      </c>
      <c r="O194" s="2"/>
      <c r="Q194" s="20">
        <f t="shared" si="26"/>
        <v>3.8378399999999999</v>
      </c>
      <c r="R194" s="37">
        <f t="shared" si="27"/>
        <v>1.4902504135857618E-4</v>
      </c>
      <c r="S194" s="38">
        <f t="shared" si="28"/>
        <v>7.9244065742422887</v>
      </c>
      <c r="T194" s="38">
        <f t="shared" si="29"/>
        <v>7.6375333696270289</v>
      </c>
      <c r="U194" s="38">
        <f t="shared" si="30"/>
        <v>7.5062423081901235</v>
      </c>
      <c r="V194" s="38">
        <f t="shared" si="31"/>
        <v>7.3053565524387629</v>
      </c>
      <c r="W194" s="38">
        <f t="shared" si="32"/>
        <v>7.1621434876931716</v>
      </c>
      <c r="X194" s="38">
        <f t="shared" si="33"/>
        <v>7.0217618987333923</v>
      </c>
      <c r="Y194" s="38">
        <f t="shared" si="34"/>
        <v>6.9521672044189371</v>
      </c>
      <c r="Z194" s="38">
        <f t="shared" si="35"/>
        <v>6.9521672044189371</v>
      </c>
    </row>
    <row r="195" spans="1:26">
      <c r="A195" s="20">
        <v>2</v>
      </c>
      <c r="B195" s="2">
        <v>44364</v>
      </c>
      <c r="E195" s="20">
        <f t="shared" si="25"/>
        <v>0</v>
      </c>
      <c r="F195" s="2">
        <v>51772.231499999994</v>
      </c>
      <c r="G195" s="2">
        <f>IF(ISERROR(VLOOKUP($F195,'Pay scales'!$B$3:$AC$61,G$1,1)),0,VLOOKUP($F195,'Pay scales'!$B$3:$AC$61,G$1,1))</f>
        <v>53175</v>
      </c>
      <c r="H195" s="2">
        <f>IF(ISERROR(VLOOKUP($F195,'Pay scales'!$B$3:$AC$61,H$1,1)),0,VLOOKUP($F195,'Pay scales'!$B$3:$AC$61,H$1,1))</f>
        <v>51250</v>
      </c>
      <c r="I195" s="2">
        <f>IF(ISERROR(VLOOKUP($F195,'Pay scales'!$B$3:$AC$61,I$1,1)),0,VLOOKUP($F195,'Pay scales'!$B$3:$AC$61,I$1,1))</f>
        <v>50369</v>
      </c>
      <c r="J195" s="2">
        <f>IF(ISERROR(VLOOKUP($F195,'Pay scales'!$B$3:$AC$61,J$1,1)),0,VLOOKUP($F195,'Pay scales'!$B$3:$AC$61,J$1,1))</f>
        <v>49021</v>
      </c>
      <c r="K195" s="2">
        <f>IF(ISERROR(VLOOKUP($F195,'Pay scales'!$B$3:$AC$61,K$1,1)),0,VLOOKUP($F195,'Pay scales'!$B$3:$AC$61,K$1,1))</f>
        <v>48060</v>
      </c>
      <c r="L195" s="2">
        <f>IF(ISERROR(VLOOKUP($F195,'Pay scales'!$B$3:$AC$61,L$1,1)),0,VLOOKUP($F195,'Pay scales'!$B$3:$AC$61,L$1,1))</f>
        <v>47118</v>
      </c>
      <c r="M195" s="2">
        <f>IF(ISERROR(VLOOKUP($F195,'Pay scales'!$B$3:$AC$61,M$1,1)),0,VLOOKUP($F195,'Pay scales'!$B$3:$AC$61,M$1,1))</f>
        <v>46651</v>
      </c>
      <c r="N195" s="2">
        <f>IF(ISERROR(VLOOKUP($F195,'Pay scales'!$B$3:$AC$61,N$1,1)),0,VLOOKUP($F195,'Pay scales'!$B$3:$AC$61,N$1,1))</f>
        <v>46651</v>
      </c>
      <c r="O195" s="2"/>
      <c r="Q195" s="20">
        <f t="shared" si="26"/>
        <v>0</v>
      </c>
      <c r="R195" s="37">
        <f t="shared" si="27"/>
        <v>0</v>
      </c>
      <c r="S195" s="38">
        <f t="shared" si="28"/>
        <v>0</v>
      </c>
      <c r="T195" s="38">
        <f t="shared" si="29"/>
        <v>0</v>
      </c>
      <c r="U195" s="38">
        <f t="shared" si="30"/>
        <v>0</v>
      </c>
      <c r="V195" s="38">
        <f t="shared" si="31"/>
        <v>0</v>
      </c>
      <c r="W195" s="38">
        <f t="shared" si="32"/>
        <v>0</v>
      </c>
      <c r="X195" s="38">
        <f t="shared" si="33"/>
        <v>0</v>
      </c>
      <c r="Y195" s="38">
        <f t="shared" si="34"/>
        <v>0</v>
      </c>
      <c r="Z195" s="38">
        <f t="shared" si="35"/>
        <v>0</v>
      </c>
    </row>
    <row r="196" spans="1:26">
      <c r="A196" s="20">
        <v>0</v>
      </c>
      <c r="B196" s="2">
        <v>44624</v>
      </c>
      <c r="E196" s="20">
        <f t="shared" si="25"/>
        <v>1</v>
      </c>
      <c r="F196" s="2">
        <v>52332</v>
      </c>
      <c r="G196" s="2">
        <f>IF(ISERROR(VLOOKUP($F196,'Pay scales'!$B$3:$AC$61,G$1,1)),0,VLOOKUP($F196,'Pay scales'!$B$3:$AC$61,G$1,1))</f>
        <v>54124</v>
      </c>
      <c r="H196" s="2">
        <f>IF(ISERROR(VLOOKUP($F196,'Pay scales'!$B$3:$AC$61,H$1,1)),0,VLOOKUP($F196,'Pay scales'!$B$3:$AC$61,H$1,1))</f>
        <v>52199</v>
      </c>
      <c r="I196" s="2">
        <f>IF(ISERROR(VLOOKUP($F196,'Pay scales'!$B$3:$AC$61,I$1,1)),0,VLOOKUP($F196,'Pay scales'!$B$3:$AC$61,I$1,1))</f>
        <v>51301</v>
      </c>
      <c r="J196" s="2">
        <f>IF(ISERROR(VLOOKUP($F196,'Pay scales'!$B$3:$AC$61,J$1,1)),0,VLOOKUP($F196,'Pay scales'!$B$3:$AC$61,J$1,1))</f>
        <v>49928</v>
      </c>
      <c r="K196" s="2">
        <f>IF(ISERROR(VLOOKUP($F196,'Pay scales'!$B$3:$AC$61,K$1,1)),0,VLOOKUP($F196,'Pay scales'!$B$3:$AC$61,K$1,1))</f>
        <v>48949</v>
      </c>
      <c r="L196" s="2">
        <f>IF(ISERROR(VLOOKUP($F196,'Pay scales'!$B$3:$AC$61,L$1,1)),0,VLOOKUP($F196,'Pay scales'!$B$3:$AC$61,L$1,1))</f>
        <v>47989</v>
      </c>
      <c r="M196" s="2">
        <f>IF(ISERROR(VLOOKUP($F196,'Pay scales'!$B$3:$AC$61,M$1,1)),0,VLOOKUP($F196,'Pay scales'!$B$3:$AC$61,M$1,1))</f>
        <v>47514</v>
      </c>
      <c r="N196" s="2">
        <f>IF(ISERROR(VLOOKUP($F196,'Pay scales'!$B$3:$AC$61,N$1,1)),0,VLOOKUP($F196,'Pay scales'!$B$3:$AC$61,N$1,1))</f>
        <v>47514</v>
      </c>
      <c r="O196" s="2"/>
      <c r="Q196" s="20">
        <f t="shared" si="26"/>
        <v>1</v>
      </c>
      <c r="R196" s="37">
        <f t="shared" si="27"/>
        <v>3.883044664670132E-5</v>
      </c>
      <c r="S196" s="38">
        <f t="shared" si="28"/>
        <v>2.1016590943060622</v>
      </c>
      <c r="T196" s="38">
        <f t="shared" si="29"/>
        <v>2.0269104845111623</v>
      </c>
      <c r="U196" s="38">
        <f t="shared" si="30"/>
        <v>1.9920407434224243</v>
      </c>
      <c r="V196" s="38">
        <f t="shared" si="31"/>
        <v>1.9387265401765035</v>
      </c>
      <c r="W196" s="38">
        <f t="shared" si="32"/>
        <v>1.9007115329093829</v>
      </c>
      <c r="X196" s="38">
        <f t="shared" si="33"/>
        <v>1.8634343041285497</v>
      </c>
      <c r="Y196" s="38">
        <f t="shared" si="34"/>
        <v>1.8449898419713664</v>
      </c>
      <c r="Z196" s="38">
        <f t="shared" si="35"/>
        <v>1.8449898419713664</v>
      </c>
    </row>
    <row r="197" spans="1:26">
      <c r="A197" s="39">
        <v>13.33784</v>
      </c>
      <c r="B197" s="40">
        <v>44624</v>
      </c>
      <c r="E197" s="20">
        <f t="shared" si="25"/>
        <v>1.2161999999999999</v>
      </c>
      <c r="F197" s="2">
        <v>52556</v>
      </c>
      <c r="G197" s="2">
        <f>IF(ISERROR(VLOOKUP($F197,'Pay scales'!$B$3:$AC$61,G$1,1)),0,VLOOKUP($F197,'Pay scales'!$B$3:$AC$61,G$1,1))</f>
        <v>54124</v>
      </c>
      <c r="H197" s="2">
        <f>IF(ISERROR(VLOOKUP($F197,'Pay scales'!$B$3:$AC$61,H$1,1)),0,VLOOKUP($F197,'Pay scales'!$B$3:$AC$61,H$1,1))</f>
        <v>52199</v>
      </c>
      <c r="I197" s="2">
        <f>IF(ISERROR(VLOOKUP($F197,'Pay scales'!$B$3:$AC$61,I$1,1)),0,VLOOKUP($F197,'Pay scales'!$B$3:$AC$61,I$1,1))</f>
        <v>51301</v>
      </c>
      <c r="J197" s="2">
        <f>IF(ISERROR(VLOOKUP($F197,'Pay scales'!$B$3:$AC$61,J$1,1)),0,VLOOKUP($F197,'Pay scales'!$B$3:$AC$61,J$1,1))</f>
        <v>49928</v>
      </c>
      <c r="K197" s="2">
        <f>IF(ISERROR(VLOOKUP($F197,'Pay scales'!$B$3:$AC$61,K$1,1)),0,VLOOKUP($F197,'Pay scales'!$B$3:$AC$61,K$1,1))</f>
        <v>48949</v>
      </c>
      <c r="L197" s="2">
        <f>IF(ISERROR(VLOOKUP($F197,'Pay scales'!$B$3:$AC$61,L$1,1)),0,VLOOKUP($F197,'Pay scales'!$B$3:$AC$61,L$1,1))</f>
        <v>47989</v>
      </c>
      <c r="M197" s="2">
        <f>IF(ISERROR(VLOOKUP($F197,'Pay scales'!$B$3:$AC$61,M$1,1)),0,VLOOKUP($F197,'Pay scales'!$B$3:$AC$61,M$1,1))</f>
        <v>47514</v>
      </c>
      <c r="N197" s="2">
        <f>IF(ISERROR(VLOOKUP($F197,'Pay scales'!$B$3:$AC$61,N$1,1)),0,VLOOKUP($F197,'Pay scales'!$B$3:$AC$61,N$1,1))</f>
        <v>47514</v>
      </c>
      <c r="O197" s="2"/>
      <c r="Q197" s="20">
        <f t="shared" si="26"/>
        <v>1.2161999999999999</v>
      </c>
      <c r="R197" s="37">
        <f t="shared" si="27"/>
        <v>4.7225589211718142E-5</v>
      </c>
      <c r="S197" s="38">
        <f t="shared" si="28"/>
        <v>2.5560377904950329</v>
      </c>
      <c r="T197" s="38">
        <f t="shared" si="29"/>
        <v>2.4651285312624753</v>
      </c>
      <c r="U197" s="38">
        <f t="shared" si="30"/>
        <v>2.4227199521503526</v>
      </c>
      <c r="V197" s="38">
        <f t="shared" si="31"/>
        <v>2.3578792181626635</v>
      </c>
      <c r="W197" s="38">
        <f t="shared" si="32"/>
        <v>2.3116453663243912</v>
      </c>
      <c r="X197" s="38">
        <f t="shared" si="33"/>
        <v>2.2663088006811418</v>
      </c>
      <c r="Y197" s="38">
        <f t="shared" si="34"/>
        <v>2.2438766458055759</v>
      </c>
      <c r="Z197" s="38">
        <f t="shared" si="35"/>
        <v>2.2438766458055759</v>
      </c>
    </row>
    <row r="198" spans="1:26">
      <c r="A198" s="20">
        <v>1</v>
      </c>
      <c r="B198" s="2">
        <v>45648</v>
      </c>
      <c r="E198" s="20">
        <f t="shared" ref="E198:E238" si="36">SUMIF(B:B,F198,A:A)</f>
        <v>2</v>
      </c>
      <c r="F198" s="2">
        <v>52677</v>
      </c>
      <c r="G198" s="2">
        <f>IF(ISERROR(VLOOKUP($F198,'Pay scales'!$B$3:$AC$61,G$1,1)),0,VLOOKUP($F198,'Pay scales'!$B$3:$AC$61,G$1,1))</f>
        <v>54124</v>
      </c>
      <c r="H198" s="2">
        <f>IF(ISERROR(VLOOKUP($F198,'Pay scales'!$B$3:$AC$61,H$1,1)),0,VLOOKUP($F198,'Pay scales'!$B$3:$AC$61,H$1,1))</f>
        <v>52199</v>
      </c>
      <c r="I198" s="2">
        <f>IF(ISERROR(VLOOKUP($F198,'Pay scales'!$B$3:$AC$61,I$1,1)),0,VLOOKUP($F198,'Pay scales'!$B$3:$AC$61,I$1,1))</f>
        <v>51301</v>
      </c>
      <c r="J198" s="2">
        <f>IF(ISERROR(VLOOKUP($F198,'Pay scales'!$B$3:$AC$61,J$1,1)),0,VLOOKUP($F198,'Pay scales'!$B$3:$AC$61,J$1,1))</f>
        <v>49928</v>
      </c>
      <c r="K198" s="2">
        <f>IF(ISERROR(VLOOKUP($F198,'Pay scales'!$B$3:$AC$61,K$1,1)),0,VLOOKUP($F198,'Pay scales'!$B$3:$AC$61,K$1,1))</f>
        <v>48949</v>
      </c>
      <c r="L198" s="2">
        <f>IF(ISERROR(VLOOKUP($F198,'Pay scales'!$B$3:$AC$61,L$1,1)),0,VLOOKUP($F198,'Pay scales'!$B$3:$AC$61,L$1,1))</f>
        <v>47989</v>
      </c>
      <c r="M198" s="2">
        <f>IF(ISERROR(VLOOKUP($F198,'Pay scales'!$B$3:$AC$61,M$1,1)),0,VLOOKUP($F198,'Pay scales'!$B$3:$AC$61,M$1,1))</f>
        <v>47514</v>
      </c>
      <c r="N198" s="2">
        <f>IF(ISERROR(VLOOKUP($F198,'Pay scales'!$B$3:$AC$61,N$1,1)),0,VLOOKUP($F198,'Pay scales'!$B$3:$AC$61,N$1,1))</f>
        <v>47514</v>
      </c>
      <c r="O198" s="2"/>
      <c r="Q198" s="20">
        <f t="shared" ref="Q198:Q237" si="37">IF(N198=0,0,E198)</f>
        <v>2</v>
      </c>
      <c r="R198" s="37">
        <f t="shared" ref="R198:R237" si="38">Q198/Q$4</f>
        <v>7.7660893293402639E-5</v>
      </c>
      <c r="S198" s="38">
        <f t="shared" ref="S198:S237" si="39">$R198*G198</f>
        <v>4.2033181886121245</v>
      </c>
      <c r="T198" s="38">
        <f t="shared" ref="T198:T237" si="40">$R198*H198</f>
        <v>4.0538209690223246</v>
      </c>
      <c r="U198" s="38">
        <f t="shared" ref="U198:U237" si="41">$R198*I198</f>
        <v>3.9840814868448486</v>
      </c>
      <c r="V198" s="38">
        <f t="shared" ref="V198:V237" si="42">$R198*J198</f>
        <v>3.877453080353007</v>
      </c>
      <c r="W198" s="38">
        <f t="shared" ref="W198:W237" si="43">$R198*K198</f>
        <v>3.8014230658187658</v>
      </c>
      <c r="X198" s="38">
        <f t="shared" ref="X198:X237" si="44">$R198*L198</f>
        <v>3.7268686082570994</v>
      </c>
      <c r="Y198" s="38">
        <f t="shared" ref="Y198:Y237" si="45">$R198*M198</f>
        <v>3.6899796839427328</v>
      </c>
      <c r="Z198" s="38">
        <f t="shared" ref="Z198:Z237" si="46">$R198*N198</f>
        <v>3.6899796839427328</v>
      </c>
    </row>
    <row r="199" spans="1:26">
      <c r="A199" s="39">
        <v>2</v>
      </c>
      <c r="B199" s="40">
        <v>45648</v>
      </c>
      <c r="E199" s="20">
        <f t="shared" si="36"/>
        <v>11.59595</v>
      </c>
      <c r="F199" s="2">
        <v>52811</v>
      </c>
      <c r="G199" s="2">
        <f>IF(ISERROR(VLOOKUP($F199,'Pay scales'!$B$3:$AC$61,G$1,1)),0,VLOOKUP($F199,'Pay scales'!$B$3:$AC$61,G$1,1))</f>
        <v>54124</v>
      </c>
      <c r="H199" s="2">
        <f>IF(ISERROR(VLOOKUP($F199,'Pay scales'!$B$3:$AC$61,H$1,1)),0,VLOOKUP($F199,'Pay scales'!$B$3:$AC$61,H$1,1))</f>
        <v>52199</v>
      </c>
      <c r="I199" s="2">
        <f>IF(ISERROR(VLOOKUP($F199,'Pay scales'!$B$3:$AC$61,I$1,1)),0,VLOOKUP($F199,'Pay scales'!$B$3:$AC$61,I$1,1))</f>
        <v>51301</v>
      </c>
      <c r="J199" s="2">
        <f>IF(ISERROR(VLOOKUP($F199,'Pay scales'!$B$3:$AC$61,J$1,1)),0,VLOOKUP($F199,'Pay scales'!$B$3:$AC$61,J$1,1))</f>
        <v>49928</v>
      </c>
      <c r="K199" s="2">
        <f>IF(ISERROR(VLOOKUP($F199,'Pay scales'!$B$3:$AC$61,K$1,1)),0,VLOOKUP($F199,'Pay scales'!$B$3:$AC$61,K$1,1))</f>
        <v>48949</v>
      </c>
      <c r="L199" s="2">
        <f>IF(ISERROR(VLOOKUP($F199,'Pay scales'!$B$3:$AC$61,L$1,1)),0,VLOOKUP($F199,'Pay scales'!$B$3:$AC$61,L$1,1))</f>
        <v>47989</v>
      </c>
      <c r="M199" s="2">
        <f>IF(ISERROR(VLOOKUP($F199,'Pay scales'!$B$3:$AC$61,M$1,1)),0,VLOOKUP($F199,'Pay scales'!$B$3:$AC$61,M$1,1))</f>
        <v>47514</v>
      </c>
      <c r="N199" s="2">
        <f>IF(ISERROR(VLOOKUP($F199,'Pay scales'!$B$3:$AC$61,N$1,1)),0,VLOOKUP($F199,'Pay scales'!$B$3:$AC$61,N$1,1))</f>
        <v>47514</v>
      </c>
      <c r="O199" s="2"/>
      <c r="Q199" s="20">
        <f t="shared" si="37"/>
        <v>11.59595</v>
      </c>
      <c r="R199" s="37">
        <f t="shared" si="38"/>
        <v>4.5027591779281617E-4</v>
      </c>
      <c r="S199" s="38">
        <f t="shared" si="39"/>
        <v>24.370733774618383</v>
      </c>
      <c r="T199" s="38">
        <f t="shared" si="40"/>
        <v>23.503952632867211</v>
      </c>
      <c r="U199" s="38">
        <f t="shared" si="41"/>
        <v>23.099604858689261</v>
      </c>
      <c r="V199" s="38">
        <f t="shared" si="42"/>
        <v>22.481376023559726</v>
      </c>
      <c r="W199" s="38">
        <f t="shared" si="43"/>
        <v>22.040555900040559</v>
      </c>
      <c r="X199" s="38">
        <f t="shared" si="44"/>
        <v>21.608291018959456</v>
      </c>
      <c r="Y199" s="38">
        <f t="shared" si="45"/>
        <v>21.394409958007866</v>
      </c>
      <c r="Z199" s="38">
        <f t="shared" si="46"/>
        <v>21.394409958007866</v>
      </c>
    </row>
    <row r="200" spans="1:26">
      <c r="A200" s="20">
        <v>8</v>
      </c>
      <c r="B200" s="2">
        <v>46392</v>
      </c>
      <c r="E200" s="20">
        <f t="shared" si="36"/>
        <v>0</v>
      </c>
      <c r="F200" s="2">
        <v>52814.576306249997</v>
      </c>
      <c r="G200" s="2">
        <f>IF(ISERROR(VLOOKUP($F200,'Pay scales'!$B$3:$AC$61,G$1,1)),0,VLOOKUP($F200,'Pay scales'!$B$3:$AC$61,G$1,1))</f>
        <v>54124</v>
      </c>
      <c r="H200" s="2">
        <f>IF(ISERROR(VLOOKUP($F200,'Pay scales'!$B$3:$AC$61,H$1,1)),0,VLOOKUP($F200,'Pay scales'!$B$3:$AC$61,H$1,1))</f>
        <v>52199</v>
      </c>
      <c r="I200" s="2">
        <f>IF(ISERROR(VLOOKUP($F200,'Pay scales'!$B$3:$AC$61,I$1,1)),0,VLOOKUP($F200,'Pay scales'!$B$3:$AC$61,I$1,1))</f>
        <v>51301</v>
      </c>
      <c r="J200" s="2">
        <f>IF(ISERROR(VLOOKUP($F200,'Pay scales'!$B$3:$AC$61,J$1,1)),0,VLOOKUP($F200,'Pay scales'!$B$3:$AC$61,J$1,1))</f>
        <v>49928</v>
      </c>
      <c r="K200" s="2">
        <f>IF(ISERROR(VLOOKUP($F200,'Pay scales'!$B$3:$AC$61,K$1,1)),0,VLOOKUP($F200,'Pay scales'!$B$3:$AC$61,K$1,1))</f>
        <v>48949</v>
      </c>
      <c r="L200" s="2">
        <f>IF(ISERROR(VLOOKUP($F200,'Pay scales'!$B$3:$AC$61,L$1,1)),0,VLOOKUP($F200,'Pay scales'!$B$3:$AC$61,L$1,1))</f>
        <v>47989</v>
      </c>
      <c r="M200" s="2">
        <f>IF(ISERROR(VLOOKUP($F200,'Pay scales'!$B$3:$AC$61,M$1,1)),0,VLOOKUP($F200,'Pay scales'!$B$3:$AC$61,M$1,1))</f>
        <v>47514</v>
      </c>
      <c r="N200" s="2">
        <f>IF(ISERROR(VLOOKUP($F200,'Pay scales'!$B$3:$AC$61,N$1,1)),0,VLOOKUP($F200,'Pay scales'!$B$3:$AC$61,N$1,1))</f>
        <v>47514</v>
      </c>
      <c r="O200" s="2"/>
      <c r="Q200" s="20">
        <f t="shared" si="37"/>
        <v>0</v>
      </c>
      <c r="R200" s="37">
        <f t="shared" si="38"/>
        <v>0</v>
      </c>
      <c r="S200" s="38">
        <f t="shared" si="39"/>
        <v>0</v>
      </c>
      <c r="T200" s="38">
        <f t="shared" si="40"/>
        <v>0</v>
      </c>
      <c r="U200" s="38">
        <f t="shared" si="41"/>
        <v>0</v>
      </c>
      <c r="V200" s="38">
        <f t="shared" si="42"/>
        <v>0</v>
      </c>
      <c r="W200" s="38">
        <f t="shared" si="43"/>
        <v>0</v>
      </c>
      <c r="X200" s="38">
        <f t="shared" si="44"/>
        <v>0</v>
      </c>
      <c r="Y200" s="38">
        <f t="shared" si="45"/>
        <v>0</v>
      </c>
      <c r="Z200" s="38">
        <f t="shared" si="46"/>
        <v>0</v>
      </c>
    </row>
    <row r="201" spans="1:26">
      <c r="A201" s="20">
        <v>5</v>
      </c>
      <c r="B201" s="2">
        <v>46662</v>
      </c>
      <c r="E201" s="20">
        <f t="shared" si="36"/>
        <v>1</v>
      </c>
      <c r="F201" s="2">
        <v>53217</v>
      </c>
      <c r="G201" s="2">
        <f>IF(ISERROR(VLOOKUP($F201,'Pay scales'!$B$3:$AC$61,G$1,1)),0,VLOOKUP($F201,'Pay scales'!$B$3:$AC$61,G$1,1))</f>
        <v>55138</v>
      </c>
      <c r="H201" s="2">
        <f>IF(ISERROR(VLOOKUP($F201,'Pay scales'!$B$3:$AC$61,H$1,1)),0,VLOOKUP($F201,'Pay scales'!$B$3:$AC$61,H$1,1))</f>
        <v>53213</v>
      </c>
      <c r="I201" s="2">
        <f>IF(ISERROR(VLOOKUP($F201,'Pay scales'!$B$3:$AC$61,I$1,1)),0,VLOOKUP($F201,'Pay scales'!$B$3:$AC$61,I$1,1))</f>
        <v>52298</v>
      </c>
      <c r="J201" s="2">
        <f>IF(ISERROR(VLOOKUP($F201,'Pay scales'!$B$3:$AC$61,J$1,1)),0,VLOOKUP($F201,'Pay scales'!$B$3:$AC$61,J$1,1))</f>
        <v>50898</v>
      </c>
      <c r="K201" s="2">
        <f>IF(ISERROR(VLOOKUP($F201,'Pay scales'!$B$3:$AC$61,K$1,1)),0,VLOOKUP($F201,'Pay scales'!$B$3:$AC$61,K$1,1))</f>
        <v>49900</v>
      </c>
      <c r="L201" s="2">
        <f>IF(ISERROR(VLOOKUP($F201,'Pay scales'!$B$3:$AC$61,L$1,1)),0,VLOOKUP($F201,'Pay scales'!$B$3:$AC$61,L$1,1))</f>
        <v>48922</v>
      </c>
      <c r="M201" s="2">
        <f>IF(ISERROR(VLOOKUP($F201,'Pay scales'!$B$3:$AC$61,M$1,1)),0,VLOOKUP($F201,'Pay scales'!$B$3:$AC$61,M$1,1))</f>
        <v>48438</v>
      </c>
      <c r="N201" s="2">
        <f>IF(ISERROR(VLOOKUP($F201,'Pay scales'!$B$3:$AC$61,N$1,1)),0,VLOOKUP($F201,'Pay scales'!$B$3:$AC$61,N$1,1))</f>
        <v>48438</v>
      </c>
      <c r="O201" s="2"/>
      <c r="Q201" s="20">
        <f t="shared" si="37"/>
        <v>1</v>
      </c>
      <c r="R201" s="37">
        <f t="shared" si="38"/>
        <v>3.883044664670132E-5</v>
      </c>
      <c r="S201" s="38">
        <f t="shared" si="39"/>
        <v>2.1410331672058174</v>
      </c>
      <c r="T201" s="38">
        <f t="shared" si="40"/>
        <v>2.0662845574109174</v>
      </c>
      <c r="U201" s="38">
        <f t="shared" si="41"/>
        <v>2.0307546987291856</v>
      </c>
      <c r="V201" s="38">
        <f t="shared" si="42"/>
        <v>1.9763920734238039</v>
      </c>
      <c r="W201" s="38">
        <f t="shared" si="43"/>
        <v>1.9376392876703958</v>
      </c>
      <c r="X201" s="38">
        <f t="shared" si="44"/>
        <v>1.899663110849922</v>
      </c>
      <c r="Y201" s="38">
        <f t="shared" si="45"/>
        <v>1.8808691746729185</v>
      </c>
      <c r="Z201" s="38">
        <f t="shared" si="46"/>
        <v>1.8808691746729185</v>
      </c>
    </row>
    <row r="202" spans="1:26">
      <c r="A202" s="39">
        <v>1</v>
      </c>
      <c r="B202" s="40">
        <v>46662</v>
      </c>
      <c r="E202" s="20">
        <f t="shared" si="36"/>
        <v>0</v>
      </c>
      <c r="F202" s="2">
        <v>53449</v>
      </c>
      <c r="G202" s="2">
        <f>IF(ISERROR(VLOOKUP($F202,'Pay scales'!$B$3:$AC$61,G$1,1)),0,VLOOKUP($F202,'Pay scales'!$B$3:$AC$61,G$1,1))</f>
        <v>55138</v>
      </c>
      <c r="H202" s="2">
        <f>IF(ISERROR(VLOOKUP($F202,'Pay scales'!$B$3:$AC$61,H$1,1)),0,VLOOKUP($F202,'Pay scales'!$B$3:$AC$61,H$1,1))</f>
        <v>53213</v>
      </c>
      <c r="I202" s="2">
        <f>IF(ISERROR(VLOOKUP($F202,'Pay scales'!$B$3:$AC$61,I$1,1)),0,VLOOKUP($F202,'Pay scales'!$B$3:$AC$61,I$1,1))</f>
        <v>52298</v>
      </c>
      <c r="J202" s="2">
        <f>IF(ISERROR(VLOOKUP($F202,'Pay scales'!$B$3:$AC$61,J$1,1)),0,VLOOKUP($F202,'Pay scales'!$B$3:$AC$61,J$1,1))</f>
        <v>50898</v>
      </c>
      <c r="K202" s="2">
        <f>IF(ISERROR(VLOOKUP($F202,'Pay scales'!$B$3:$AC$61,K$1,1)),0,VLOOKUP($F202,'Pay scales'!$B$3:$AC$61,K$1,1))</f>
        <v>49900</v>
      </c>
      <c r="L202" s="2">
        <f>IF(ISERROR(VLOOKUP($F202,'Pay scales'!$B$3:$AC$61,L$1,1)),0,VLOOKUP($F202,'Pay scales'!$B$3:$AC$61,L$1,1))</f>
        <v>48922</v>
      </c>
      <c r="M202" s="2">
        <f>IF(ISERROR(VLOOKUP($F202,'Pay scales'!$B$3:$AC$61,M$1,1)),0,VLOOKUP($F202,'Pay scales'!$B$3:$AC$61,M$1,1))</f>
        <v>48438</v>
      </c>
      <c r="N202" s="2">
        <f>IF(ISERROR(VLOOKUP($F202,'Pay scales'!$B$3:$AC$61,N$1,1)),0,VLOOKUP($F202,'Pay scales'!$B$3:$AC$61,N$1,1))</f>
        <v>48438</v>
      </c>
      <c r="O202" s="2"/>
      <c r="Q202" s="20">
        <f t="shared" si="37"/>
        <v>0</v>
      </c>
      <c r="R202" s="37">
        <f t="shared" si="38"/>
        <v>0</v>
      </c>
      <c r="S202" s="38">
        <f t="shared" si="39"/>
        <v>0</v>
      </c>
      <c r="T202" s="38">
        <f t="shared" si="40"/>
        <v>0</v>
      </c>
      <c r="U202" s="38">
        <f t="shared" si="41"/>
        <v>0</v>
      </c>
      <c r="V202" s="38">
        <f t="shared" si="42"/>
        <v>0</v>
      </c>
      <c r="W202" s="38">
        <f t="shared" si="43"/>
        <v>0</v>
      </c>
      <c r="X202" s="38">
        <f t="shared" si="44"/>
        <v>0</v>
      </c>
      <c r="Y202" s="38">
        <f t="shared" si="45"/>
        <v>0</v>
      </c>
      <c r="Z202" s="38">
        <f t="shared" si="46"/>
        <v>0</v>
      </c>
    </row>
    <row r="203" spans="1:26">
      <c r="A203" s="20">
        <v>3</v>
      </c>
      <c r="B203" s="2">
        <v>47352</v>
      </c>
      <c r="E203" s="20">
        <f t="shared" si="36"/>
        <v>0</v>
      </c>
      <c r="F203" s="2">
        <v>53671</v>
      </c>
      <c r="G203" s="2">
        <f>IF(ISERROR(VLOOKUP($F203,'Pay scales'!$B$3:$AC$61,G$1,1)),0,VLOOKUP($F203,'Pay scales'!$B$3:$AC$61,G$1,1))</f>
        <v>55138</v>
      </c>
      <c r="H203" s="2">
        <f>IF(ISERROR(VLOOKUP($F203,'Pay scales'!$B$3:$AC$61,H$1,1)),0,VLOOKUP($F203,'Pay scales'!$B$3:$AC$61,H$1,1))</f>
        <v>53213</v>
      </c>
      <c r="I203" s="2">
        <f>IF(ISERROR(VLOOKUP($F203,'Pay scales'!$B$3:$AC$61,I$1,1)),0,VLOOKUP($F203,'Pay scales'!$B$3:$AC$61,I$1,1))</f>
        <v>52298</v>
      </c>
      <c r="J203" s="2">
        <f>IF(ISERROR(VLOOKUP($F203,'Pay scales'!$B$3:$AC$61,J$1,1)),0,VLOOKUP($F203,'Pay scales'!$B$3:$AC$61,J$1,1))</f>
        <v>50898</v>
      </c>
      <c r="K203" s="2">
        <f>IF(ISERROR(VLOOKUP($F203,'Pay scales'!$B$3:$AC$61,K$1,1)),0,VLOOKUP($F203,'Pay scales'!$B$3:$AC$61,K$1,1))</f>
        <v>49900</v>
      </c>
      <c r="L203" s="2">
        <f>IF(ISERROR(VLOOKUP($F203,'Pay scales'!$B$3:$AC$61,L$1,1)),0,VLOOKUP($F203,'Pay scales'!$B$3:$AC$61,L$1,1))</f>
        <v>48922</v>
      </c>
      <c r="M203" s="2">
        <f>IF(ISERROR(VLOOKUP($F203,'Pay scales'!$B$3:$AC$61,M$1,1)),0,VLOOKUP($F203,'Pay scales'!$B$3:$AC$61,M$1,1))</f>
        <v>48438</v>
      </c>
      <c r="N203" s="2">
        <f>IF(ISERROR(VLOOKUP($F203,'Pay scales'!$B$3:$AC$61,N$1,1)),0,VLOOKUP($F203,'Pay scales'!$B$3:$AC$61,N$1,1))</f>
        <v>48438</v>
      </c>
      <c r="O203" s="2"/>
      <c r="Q203" s="20">
        <f t="shared" si="37"/>
        <v>0</v>
      </c>
      <c r="R203" s="37">
        <f t="shared" si="38"/>
        <v>0</v>
      </c>
      <c r="S203" s="38">
        <f t="shared" si="39"/>
        <v>0</v>
      </c>
      <c r="T203" s="38">
        <f t="shared" si="40"/>
        <v>0</v>
      </c>
      <c r="U203" s="38">
        <f t="shared" si="41"/>
        <v>0</v>
      </c>
      <c r="V203" s="38">
        <f t="shared" si="42"/>
        <v>0</v>
      </c>
      <c r="W203" s="38">
        <f t="shared" si="43"/>
        <v>0</v>
      </c>
      <c r="X203" s="38">
        <f t="shared" si="44"/>
        <v>0</v>
      </c>
      <c r="Y203" s="38">
        <f t="shared" si="45"/>
        <v>0</v>
      </c>
      <c r="Z203" s="38">
        <f t="shared" si="46"/>
        <v>0</v>
      </c>
    </row>
    <row r="204" spans="1:26">
      <c r="A204" s="20">
        <v>0</v>
      </c>
      <c r="B204" s="2">
        <v>47665</v>
      </c>
      <c r="E204" s="20">
        <f t="shared" si="36"/>
        <v>0</v>
      </c>
      <c r="F204" s="2">
        <v>53854.830150000002</v>
      </c>
      <c r="G204" s="2">
        <f>IF(ISERROR(VLOOKUP($F204,'Pay scales'!$B$3:$AC$61,G$1,1)),0,VLOOKUP($F204,'Pay scales'!$B$3:$AC$61,G$1,1))</f>
        <v>55138</v>
      </c>
      <c r="H204" s="2">
        <f>IF(ISERROR(VLOOKUP($F204,'Pay scales'!$B$3:$AC$61,H$1,1)),0,VLOOKUP($F204,'Pay scales'!$B$3:$AC$61,H$1,1))</f>
        <v>53213</v>
      </c>
      <c r="I204" s="2">
        <f>IF(ISERROR(VLOOKUP($F204,'Pay scales'!$B$3:$AC$61,I$1,1)),0,VLOOKUP($F204,'Pay scales'!$B$3:$AC$61,I$1,1))</f>
        <v>52298</v>
      </c>
      <c r="J204" s="2">
        <f>IF(ISERROR(VLOOKUP($F204,'Pay scales'!$B$3:$AC$61,J$1,1)),0,VLOOKUP($F204,'Pay scales'!$B$3:$AC$61,J$1,1))</f>
        <v>50898</v>
      </c>
      <c r="K204" s="2">
        <f>IF(ISERROR(VLOOKUP($F204,'Pay scales'!$B$3:$AC$61,K$1,1)),0,VLOOKUP($F204,'Pay scales'!$B$3:$AC$61,K$1,1))</f>
        <v>49900</v>
      </c>
      <c r="L204" s="2">
        <f>IF(ISERROR(VLOOKUP($F204,'Pay scales'!$B$3:$AC$61,L$1,1)),0,VLOOKUP($F204,'Pay scales'!$B$3:$AC$61,L$1,1))</f>
        <v>48922</v>
      </c>
      <c r="M204" s="2">
        <f>IF(ISERROR(VLOOKUP($F204,'Pay scales'!$B$3:$AC$61,M$1,1)),0,VLOOKUP($F204,'Pay scales'!$B$3:$AC$61,M$1,1))</f>
        <v>48438</v>
      </c>
      <c r="N204" s="2">
        <f>IF(ISERROR(VLOOKUP($F204,'Pay scales'!$B$3:$AC$61,N$1,1)),0,VLOOKUP($F204,'Pay scales'!$B$3:$AC$61,N$1,1))</f>
        <v>48438</v>
      </c>
      <c r="O204" s="2"/>
      <c r="Q204" s="20">
        <f t="shared" si="37"/>
        <v>0</v>
      </c>
      <c r="R204" s="37">
        <f t="shared" si="38"/>
        <v>0</v>
      </c>
      <c r="S204" s="38">
        <f t="shared" si="39"/>
        <v>0</v>
      </c>
      <c r="T204" s="38">
        <f t="shared" si="40"/>
        <v>0</v>
      </c>
      <c r="U204" s="38">
        <f t="shared" si="41"/>
        <v>0</v>
      </c>
      <c r="V204" s="38">
        <f t="shared" si="42"/>
        <v>0</v>
      </c>
      <c r="W204" s="38">
        <f t="shared" si="43"/>
        <v>0</v>
      </c>
      <c r="X204" s="38">
        <f t="shared" si="44"/>
        <v>0</v>
      </c>
      <c r="Y204" s="38">
        <f t="shared" si="45"/>
        <v>0</v>
      </c>
      <c r="Z204" s="38">
        <f t="shared" si="46"/>
        <v>0</v>
      </c>
    </row>
    <row r="205" spans="1:26">
      <c r="A205" s="39">
        <v>2</v>
      </c>
      <c r="B205" s="40">
        <v>47665</v>
      </c>
      <c r="E205" s="20">
        <f t="shared" si="36"/>
        <v>1</v>
      </c>
      <c r="F205" s="2">
        <v>54091</v>
      </c>
      <c r="G205" s="2">
        <f>IF(ISERROR(VLOOKUP($F205,'Pay scales'!$B$3:$AC$61,G$1,1)),0,VLOOKUP($F205,'Pay scales'!$B$3:$AC$61,G$1,1))</f>
        <v>55138</v>
      </c>
      <c r="H205" s="2">
        <f>IF(ISERROR(VLOOKUP($F205,'Pay scales'!$B$3:$AC$61,H$1,1)),0,VLOOKUP($F205,'Pay scales'!$B$3:$AC$61,H$1,1))</f>
        <v>53213</v>
      </c>
      <c r="I205" s="2">
        <f>IF(ISERROR(VLOOKUP($F205,'Pay scales'!$B$3:$AC$61,I$1,1)),0,VLOOKUP($F205,'Pay scales'!$B$3:$AC$61,I$1,1))</f>
        <v>52298</v>
      </c>
      <c r="J205" s="2">
        <f>IF(ISERROR(VLOOKUP($F205,'Pay scales'!$B$3:$AC$61,J$1,1)),0,VLOOKUP($F205,'Pay scales'!$B$3:$AC$61,J$1,1))</f>
        <v>50898</v>
      </c>
      <c r="K205" s="2">
        <f>IF(ISERROR(VLOOKUP($F205,'Pay scales'!$B$3:$AC$61,K$1,1)),0,VLOOKUP($F205,'Pay scales'!$B$3:$AC$61,K$1,1))</f>
        <v>49900</v>
      </c>
      <c r="L205" s="2">
        <f>IF(ISERROR(VLOOKUP($F205,'Pay scales'!$B$3:$AC$61,L$1,1)),0,VLOOKUP($F205,'Pay scales'!$B$3:$AC$61,L$1,1))</f>
        <v>48922</v>
      </c>
      <c r="M205" s="2">
        <f>IF(ISERROR(VLOOKUP($F205,'Pay scales'!$B$3:$AC$61,M$1,1)),0,VLOOKUP($F205,'Pay scales'!$B$3:$AC$61,M$1,1))</f>
        <v>48438</v>
      </c>
      <c r="N205" s="2">
        <f>IF(ISERROR(VLOOKUP($F205,'Pay scales'!$B$3:$AC$61,N$1,1)),0,VLOOKUP($F205,'Pay scales'!$B$3:$AC$61,N$1,1))</f>
        <v>48438</v>
      </c>
      <c r="O205" s="2"/>
      <c r="Q205" s="20">
        <f t="shared" si="37"/>
        <v>1</v>
      </c>
      <c r="R205" s="37">
        <f t="shared" si="38"/>
        <v>3.883044664670132E-5</v>
      </c>
      <c r="S205" s="38">
        <f t="shared" si="39"/>
        <v>2.1410331672058174</v>
      </c>
      <c r="T205" s="38">
        <f t="shared" si="40"/>
        <v>2.0662845574109174</v>
      </c>
      <c r="U205" s="38">
        <f t="shared" si="41"/>
        <v>2.0307546987291856</v>
      </c>
      <c r="V205" s="38">
        <f t="shared" si="42"/>
        <v>1.9763920734238039</v>
      </c>
      <c r="W205" s="38">
        <f t="shared" si="43"/>
        <v>1.9376392876703958</v>
      </c>
      <c r="X205" s="38">
        <f t="shared" si="44"/>
        <v>1.899663110849922</v>
      </c>
      <c r="Y205" s="38">
        <f t="shared" si="45"/>
        <v>1.8808691746729185</v>
      </c>
      <c r="Z205" s="38">
        <f t="shared" si="46"/>
        <v>1.8808691746729185</v>
      </c>
    </row>
    <row r="206" spans="1:26">
      <c r="A206" s="39">
        <v>4</v>
      </c>
      <c r="B206" s="40">
        <v>48684</v>
      </c>
      <c r="E206" s="20">
        <f t="shared" si="36"/>
        <v>0</v>
      </c>
      <c r="F206" s="2">
        <v>54355</v>
      </c>
      <c r="G206" s="2">
        <f>IF(ISERROR(VLOOKUP($F206,'Pay scales'!$B$3:$AC$61,G$1,1)),0,VLOOKUP($F206,'Pay scales'!$B$3:$AC$61,G$1,1))</f>
        <v>56145</v>
      </c>
      <c r="H206" s="2">
        <f>IF(ISERROR(VLOOKUP($F206,'Pay scales'!$B$3:$AC$61,H$1,1)),0,VLOOKUP($F206,'Pay scales'!$B$3:$AC$61,H$1,1))</f>
        <v>54220</v>
      </c>
      <c r="I206" s="2">
        <f>IF(ISERROR(VLOOKUP($F206,'Pay scales'!$B$3:$AC$61,I$1,1)),0,VLOOKUP($F206,'Pay scales'!$B$3:$AC$61,I$1,1))</f>
        <v>53287</v>
      </c>
      <c r="J206" s="2">
        <f>IF(ISERROR(VLOOKUP($F206,'Pay scales'!$B$3:$AC$61,J$1,1)),0,VLOOKUP($F206,'Pay scales'!$B$3:$AC$61,J$1,1))</f>
        <v>51861</v>
      </c>
      <c r="K206" s="2">
        <f>IF(ISERROR(VLOOKUP($F206,'Pay scales'!$B$3:$AC$61,K$1,1)),0,VLOOKUP($F206,'Pay scales'!$B$3:$AC$61,K$1,1))</f>
        <v>50844</v>
      </c>
      <c r="L206" s="2">
        <f>IF(ISERROR(VLOOKUP($F206,'Pay scales'!$B$3:$AC$61,L$1,1)),0,VLOOKUP($F206,'Pay scales'!$B$3:$AC$61,L$1,1))</f>
        <v>49847</v>
      </c>
      <c r="M206" s="2">
        <f>IF(ISERROR(VLOOKUP($F206,'Pay scales'!$B$3:$AC$61,M$1,1)),0,VLOOKUP($F206,'Pay scales'!$B$3:$AC$61,M$1,1))</f>
        <v>49353</v>
      </c>
      <c r="N206" s="2">
        <f>IF(ISERROR(VLOOKUP($F206,'Pay scales'!$B$3:$AC$61,N$1,1)),0,VLOOKUP($F206,'Pay scales'!$B$3:$AC$61,N$1,1))</f>
        <v>49353</v>
      </c>
      <c r="O206" s="2"/>
      <c r="Q206" s="20">
        <f t="shared" si="37"/>
        <v>0</v>
      </c>
      <c r="R206" s="37">
        <f t="shared" si="38"/>
        <v>0</v>
      </c>
      <c r="S206" s="38">
        <f t="shared" si="39"/>
        <v>0</v>
      </c>
      <c r="T206" s="38">
        <f t="shared" si="40"/>
        <v>0</v>
      </c>
      <c r="U206" s="38">
        <f t="shared" si="41"/>
        <v>0</v>
      </c>
      <c r="V206" s="38">
        <f t="shared" si="42"/>
        <v>0</v>
      </c>
      <c r="W206" s="38">
        <f t="shared" si="43"/>
        <v>0</v>
      </c>
      <c r="X206" s="38">
        <f t="shared" si="44"/>
        <v>0</v>
      </c>
      <c r="Y206" s="38">
        <f t="shared" si="45"/>
        <v>0</v>
      </c>
      <c r="Z206" s="38">
        <f t="shared" si="46"/>
        <v>0</v>
      </c>
    </row>
    <row r="207" spans="1:26">
      <c r="A207" s="20">
        <v>0</v>
      </c>
      <c r="B207" s="2">
        <v>48690</v>
      </c>
      <c r="E207" s="20">
        <f t="shared" si="36"/>
        <v>0</v>
      </c>
      <c r="F207" s="2">
        <v>54678</v>
      </c>
      <c r="G207" s="2">
        <f>IF(ISERROR(VLOOKUP($F207,'Pay scales'!$B$3:$AC$61,G$1,1)),0,VLOOKUP($F207,'Pay scales'!$B$3:$AC$61,G$1,1))</f>
        <v>56145</v>
      </c>
      <c r="H207" s="2">
        <f>IF(ISERROR(VLOOKUP($F207,'Pay scales'!$B$3:$AC$61,H$1,1)),0,VLOOKUP($F207,'Pay scales'!$B$3:$AC$61,H$1,1))</f>
        <v>54220</v>
      </c>
      <c r="I207" s="2">
        <f>IF(ISERROR(VLOOKUP($F207,'Pay scales'!$B$3:$AC$61,I$1,1)),0,VLOOKUP($F207,'Pay scales'!$B$3:$AC$61,I$1,1))</f>
        <v>53287</v>
      </c>
      <c r="J207" s="2">
        <f>IF(ISERROR(VLOOKUP($F207,'Pay scales'!$B$3:$AC$61,J$1,1)),0,VLOOKUP($F207,'Pay scales'!$B$3:$AC$61,J$1,1))</f>
        <v>51861</v>
      </c>
      <c r="K207" s="2">
        <f>IF(ISERROR(VLOOKUP($F207,'Pay scales'!$B$3:$AC$61,K$1,1)),0,VLOOKUP($F207,'Pay scales'!$B$3:$AC$61,K$1,1))</f>
        <v>50844</v>
      </c>
      <c r="L207" s="2">
        <f>IF(ISERROR(VLOOKUP($F207,'Pay scales'!$B$3:$AC$61,L$1,1)),0,VLOOKUP($F207,'Pay scales'!$B$3:$AC$61,L$1,1))</f>
        <v>49847</v>
      </c>
      <c r="M207" s="2">
        <f>IF(ISERROR(VLOOKUP($F207,'Pay scales'!$B$3:$AC$61,M$1,1)),0,VLOOKUP($F207,'Pay scales'!$B$3:$AC$61,M$1,1))</f>
        <v>49353</v>
      </c>
      <c r="N207" s="2">
        <f>IF(ISERROR(VLOOKUP($F207,'Pay scales'!$B$3:$AC$61,N$1,1)),0,VLOOKUP($F207,'Pay scales'!$B$3:$AC$61,N$1,1))</f>
        <v>49353</v>
      </c>
      <c r="O207" s="2"/>
      <c r="Q207" s="20">
        <f t="shared" si="37"/>
        <v>0</v>
      </c>
      <c r="R207" s="37">
        <f t="shared" si="38"/>
        <v>0</v>
      </c>
      <c r="S207" s="38">
        <f t="shared" si="39"/>
        <v>0</v>
      </c>
      <c r="T207" s="38">
        <f t="shared" si="40"/>
        <v>0</v>
      </c>
      <c r="U207" s="38">
        <f t="shared" si="41"/>
        <v>0</v>
      </c>
      <c r="V207" s="38">
        <f t="shared" si="42"/>
        <v>0</v>
      </c>
      <c r="W207" s="38">
        <f t="shared" si="43"/>
        <v>0</v>
      </c>
      <c r="X207" s="38">
        <f t="shared" si="44"/>
        <v>0</v>
      </c>
      <c r="Y207" s="38">
        <f t="shared" si="45"/>
        <v>0</v>
      </c>
      <c r="Z207" s="38">
        <f t="shared" si="46"/>
        <v>0</v>
      </c>
    </row>
    <row r="208" spans="1:26">
      <c r="A208" s="20">
        <v>1</v>
      </c>
      <c r="B208" s="2">
        <v>49428</v>
      </c>
      <c r="E208" s="20">
        <f t="shared" si="36"/>
        <v>1</v>
      </c>
      <c r="F208" s="2">
        <v>54901.356881250002</v>
      </c>
      <c r="G208" s="2">
        <f>IF(ISERROR(VLOOKUP($F208,'Pay scales'!$B$3:$AC$61,G$1,1)),0,VLOOKUP($F208,'Pay scales'!$B$3:$AC$61,G$1,1))</f>
        <v>56145</v>
      </c>
      <c r="H208" s="2">
        <f>IF(ISERROR(VLOOKUP($F208,'Pay scales'!$B$3:$AC$61,H$1,1)),0,VLOOKUP($F208,'Pay scales'!$B$3:$AC$61,H$1,1))</f>
        <v>54220</v>
      </c>
      <c r="I208" s="2">
        <f>IF(ISERROR(VLOOKUP($F208,'Pay scales'!$B$3:$AC$61,I$1,1)),0,VLOOKUP($F208,'Pay scales'!$B$3:$AC$61,I$1,1))</f>
        <v>53287</v>
      </c>
      <c r="J208" s="2">
        <f>IF(ISERROR(VLOOKUP($F208,'Pay scales'!$B$3:$AC$61,J$1,1)),0,VLOOKUP($F208,'Pay scales'!$B$3:$AC$61,J$1,1))</f>
        <v>51861</v>
      </c>
      <c r="K208" s="2">
        <f>IF(ISERROR(VLOOKUP($F208,'Pay scales'!$B$3:$AC$61,K$1,1)),0,VLOOKUP($F208,'Pay scales'!$B$3:$AC$61,K$1,1))</f>
        <v>50844</v>
      </c>
      <c r="L208" s="2">
        <f>IF(ISERROR(VLOOKUP($F208,'Pay scales'!$B$3:$AC$61,L$1,1)),0,VLOOKUP($F208,'Pay scales'!$B$3:$AC$61,L$1,1))</f>
        <v>49847</v>
      </c>
      <c r="M208" s="2">
        <f>IF(ISERROR(VLOOKUP($F208,'Pay scales'!$B$3:$AC$61,M$1,1)),0,VLOOKUP($F208,'Pay scales'!$B$3:$AC$61,M$1,1))</f>
        <v>49353</v>
      </c>
      <c r="N208" s="2">
        <f>IF(ISERROR(VLOOKUP($F208,'Pay scales'!$B$3:$AC$61,N$1,1)),0,VLOOKUP($F208,'Pay scales'!$B$3:$AC$61,N$1,1))</f>
        <v>49353</v>
      </c>
      <c r="O208" s="2"/>
      <c r="Q208" s="20">
        <f t="shared" si="37"/>
        <v>1</v>
      </c>
      <c r="R208" s="37">
        <f t="shared" si="38"/>
        <v>3.883044664670132E-5</v>
      </c>
      <c r="S208" s="38">
        <f t="shared" si="39"/>
        <v>2.1801354269790454</v>
      </c>
      <c r="T208" s="38">
        <f t="shared" si="40"/>
        <v>2.1053868171841454</v>
      </c>
      <c r="U208" s="38">
        <f t="shared" si="41"/>
        <v>2.0691580104627731</v>
      </c>
      <c r="V208" s="38">
        <f t="shared" si="42"/>
        <v>2.0137857935445771</v>
      </c>
      <c r="W208" s="38">
        <f t="shared" si="43"/>
        <v>1.9742952293048819</v>
      </c>
      <c r="X208" s="38">
        <f t="shared" si="44"/>
        <v>1.9355812739981206</v>
      </c>
      <c r="Y208" s="38">
        <f t="shared" si="45"/>
        <v>1.9163990333546503</v>
      </c>
      <c r="Z208" s="38">
        <f t="shared" si="46"/>
        <v>1.9163990333546503</v>
      </c>
    </row>
    <row r="209" spans="1:26">
      <c r="A209" s="20">
        <v>1</v>
      </c>
      <c r="B209" s="2">
        <v>49718</v>
      </c>
      <c r="E209" s="20">
        <f t="shared" si="36"/>
        <v>0</v>
      </c>
      <c r="F209" s="2">
        <v>55170</v>
      </c>
      <c r="G209" s="2">
        <f>IF(ISERROR(VLOOKUP($F209,'Pay scales'!$B$3:$AC$61,G$1,1)),0,VLOOKUP($F209,'Pay scales'!$B$3:$AC$61,G$1,1))</f>
        <v>56145</v>
      </c>
      <c r="H209" s="2">
        <f>IF(ISERROR(VLOOKUP($F209,'Pay scales'!$B$3:$AC$61,H$1,1)),0,VLOOKUP($F209,'Pay scales'!$B$3:$AC$61,H$1,1))</f>
        <v>54220</v>
      </c>
      <c r="I209" s="2">
        <f>IF(ISERROR(VLOOKUP($F209,'Pay scales'!$B$3:$AC$61,I$1,1)),0,VLOOKUP($F209,'Pay scales'!$B$3:$AC$61,I$1,1))</f>
        <v>53287</v>
      </c>
      <c r="J209" s="2">
        <f>IF(ISERROR(VLOOKUP($F209,'Pay scales'!$B$3:$AC$61,J$1,1)),0,VLOOKUP($F209,'Pay scales'!$B$3:$AC$61,J$1,1))</f>
        <v>51861</v>
      </c>
      <c r="K209" s="2">
        <f>IF(ISERROR(VLOOKUP($F209,'Pay scales'!$B$3:$AC$61,K$1,1)),0,VLOOKUP($F209,'Pay scales'!$B$3:$AC$61,K$1,1))</f>
        <v>50844</v>
      </c>
      <c r="L209" s="2">
        <f>IF(ISERROR(VLOOKUP($F209,'Pay scales'!$B$3:$AC$61,L$1,1)),0,VLOOKUP($F209,'Pay scales'!$B$3:$AC$61,L$1,1))</f>
        <v>49847</v>
      </c>
      <c r="M209" s="2">
        <f>IF(ISERROR(VLOOKUP($F209,'Pay scales'!$B$3:$AC$61,M$1,1)),0,VLOOKUP($F209,'Pay scales'!$B$3:$AC$61,M$1,1))</f>
        <v>49353</v>
      </c>
      <c r="N209" s="2">
        <f>IF(ISERROR(VLOOKUP($F209,'Pay scales'!$B$3:$AC$61,N$1,1)),0,VLOOKUP($F209,'Pay scales'!$B$3:$AC$61,N$1,1))</f>
        <v>49353</v>
      </c>
      <c r="O209" s="2"/>
      <c r="Q209" s="20">
        <f t="shared" si="37"/>
        <v>0</v>
      </c>
      <c r="R209" s="37">
        <f t="shared" si="38"/>
        <v>0</v>
      </c>
      <c r="S209" s="38">
        <f t="shared" si="39"/>
        <v>0</v>
      </c>
      <c r="T209" s="38">
        <f t="shared" si="40"/>
        <v>0</v>
      </c>
      <c r="U209" s="38">
        <f t="shared" si="41"/>
        <v>0</v>
      </c>
      <c r="V209" s="38">
        <f t="shared" si="42"/>
        <v>0</v>
      </c>
      <c r="W209" s="38">
        <f t="shared" si="43"/>
        <v>0</v>
      </c>
      <c r="X209" s="38">
        <f t="shared" si="44"/>
        <v>0</v>
      </c>
      <c r="Y209" s="38">
        <f t="shared" si="45"/>
        <v>0</v>
      </c>
      <c r="Z209" s="38">
        <f t="shared" si="46"/>
        <v>0</v>
      </c>
    </row>
    <row r="210" spans="1:26">
      <c r="A210" s="39">
        <v>3.7162199999999999</v>
      </c>
      <c r="B210" s="40">
        <v>49738</v>
      </c>
      <c r="E210" s="20">
        <f t="shared" si="36"/>
        <v>3</v>
      </c>
      <c r="F210" s="2">
        <v>55204</v>
      </c>
      <c r="G210" s="2">
        <f>IF(ISERROR(VLOOKUP($F210,'Pay scales'!$B$3:$AC$61,G$1,1)),0,VLOOKUP($F210,'Pay scales'!$B$3:$AC$61,G$1,1))</f>
        <v>56145</v>
      </c>
      <c r="H210" s="2">
        <f>IF(ISERROR(VLOOKUP($F210,'Pay scales'!$B$3:$AC$61,H$1,1)),0,VLOOKUP($F210,'Pay scales'!$B$3:$AC$61,H$1,1))</f>
        <v>54220</v>
      </c>
      <c r="I210" s="2">
        <f>IF(ISERROR(VLOOKUP($F210,'Pay scales'!$B$3:$AC$61,I$1,1)),0,VLOOKUP($F210,'Pay scales'!$B$3:$AC$61,I$1,1))</f>
        <v>53287</v>
      </c>
      <c r="J210" s="2">
        <f>IF(ISERROR(VLOOKUP($F210,'Pay scales'!$B$3:$AC$61,J$1,1)),0,VLOOKUP($F210,'Pay scales'!$B$3:$AC$61,J$1,1))</f>
        <v>51861</v>
      </c>
      <c r="K210" s="2">
        <f>IF(ISERROR(VLOOKUP($F210,'Pay scales'!$B$3:$AC$61,K$1,1)),0,VLOOKUP($F210,'Pay scales'!$B$3:$AC$61,K$1,1))</f>
        <v>50844</v>
      </c>
      <c r="L210" s="2">
        <f>IF(ISERROR(VLOOKUP($F210,'Pay scales'!$B$3:$AC$61,L$1,1)),0,VLOOKUP($F210,'Pay scales'!$B$3:$AC$61,L$1,1))</f>
        <v>49847</v>
      </c>
      <c r="M210" s="2">
        <f>IF(ISERROR(VLOOKUP($F210,'Pay scales'!$B$3:$AC$61,M$1,1)),0,VLOOKUP($F210,'Pay scales'!$B$3:$AC$61,M$1,1))</f>
        <v>49353</v>
      </c>
      <c r="N210" s="2">
        <f>IF(ISERROR(VLOOKUP($F210,'Pay scales'!$B$3:$AC$61,N$1,1)),0,VLOOKUP($F210,'Pay scales'!$B$3:$AC$61,N$1,1))</f>
        <v>49353</v>
      </c>
      <c r="O210" s="2"/>
      <c r="Q210" s="20">
        <f t="shared" si="37"/>
        <v>3</v>
      </c>
      <c r="R210" s="37">
        <f t="shared" si="38"/>
        <v>1.1649133994010396E-4</v>
      </c>
      <c r="S210" s="38">
        <f t="shared" si="39"/>
        <v>6.5404062809371366</v>
      </c>
      <c r="T210" s="38">
        <f t="shared" si="40"/>
        <v>6.3161604515524363</v>
      </c>
      <c r="U210" s="38">
        <f t="shared" si="41"/>
        <v>6.2074740313883199</v>
      </c>
      <c r="V210" s="38">
        <f t="shared" si="42"/>
        <v>6.0413573806337313</v>
      </c>
      <c r="W210" s="38">
        <f t="shared" si="43"/>
        <v>5.9228856879146461</v>
      </c>
      <c r="X210" s="38">
        <f t="shared" si="44"/>
        <v>5.8067438219943623</v>
      </c>
      <c r="Y210" s="38">
        <f t="shared" si="45"/>
        <v>5.7491971000639506</v>
      </c>
      <c r="Z210" s="38">
        <f t="shared" si="46"/>
        <v>5.7491971000639506</v>
      </c>
    </row>
    <row r="211" spans="1:26">
      <c r="A211" s="20">
        <v>0.41</v>
      </c>
      <c r="B211" s="2">
        <v>49840</v>
      </c>
      <c r="E211" s="20">
        <f t="shared" si="36"/>
        <v>0</v>
      </c>
      <c r="F211" s="2">
        <v>55678</v>
      </c>
      <c r="G211" s="2">
        <f>IF(ISERROR(VLOOKUP($F211,'Pay scales'!$B$3:$AC$61,G$1,1)),0,VLOOKUP($F211,'Pay scales'!$B$3:$AC$61,G$1,1))</f>
        <v>57168</v>
      </c>
      <c r="H211" s="2">
        <f>IF(ISERROR(VLOOKUP($F211,'Pay scales'!$B$3:$AC$61,H$1,1)),0,VLOOKUP($F211,'Pay scales'!$B$3:$AC$61,H$1,1))</f>
        <v>55243</v>
      </c>
      <c r="I211" s="2">
        <f>IF(ISERROR(VLOOKUP($F211,'Pay scales'!$B$3:$AC$61,I$1,1)),0,VLOOKUP($F211,'Pay scales'!$B$3:$AC$61,I$1,1))</f>
        <v>54293</v>
      </c>
      <c r="J211" s="2">
        <f>IF(ISERROR(VLOOKUP($F211,'Pay scales'!$B$3:$AC$61,J$1,1)),0,VLOOKUP($F211,'Pay scales'!$B$3:$AC$61,J$1,1))</f>
        <v>52840</v>
      </c>
      <c r="K211" s="2">
        <f>IF(ISERROR(VLOOKUP($F211,'Pay scales'!$B$3:$AC$61,K$1,1)),0,VLOOKUP($F211,'Pay scales'!$B$3:$AC$61,K$1,1))</f>
        <v>51804</v>
      </c>
      <c r="L211" s="2">
        <f>IF(ISERROR(VLOOKUP($F211,'Pay scales'!$B$3:$AC$61,L$1,1)),0,VLOOKUP($F211,'Pay scales'!$B$3:$AC$61,L$1,1))</f>
        <v>50788</v>
      </c>
      <c r="M211" s="2">
        <f>IF(ISERROR(VLOOKUP($F211,'Pay scales'!$B$3:$AC$61,M$1,1)),0,VLOOKUP($F211,'Pay scales'!$B$3:$AC$61,M$1,1))</f>
        <v>50285</v>
      </c>
      <c r="N211" s="2">
        <f>IF(ISERROR(VLOOKUP($F211,'Pay scales'!$B$3:$AC$61,N$1,1)),0,VLOOKUP($F211,'Pay scales'!$B$3:$AC$61,N$1,1))</f>
        <v>50285</v>
      </c>
      <c r="O211" s="2"/>
      <c r="Q211" s="20">
        <f t="shared" si="37"/>
        <v>0</v>
      </c>
      <c r="R211" s="37">
        <f t="shared" si="38"/>
        <v>0</v>
      </c>
      <c r="S211" s="38">
        <f t="shared" si="39"/>
        <v>0</v>
      </c>
      <c r="T211" s="38">
        <f t="shared" si="40"/>
        <v>0</v>
      </c>
      <c r="U211" s="38">
        <f t="shared" si="41"/>
        <v>0</v>
      </c>
      <c r="V211" s="38">
        <f t="shared" si="42"/>
        <v>0</v>
      </c>
      <c r="W211" s="38">
        <f t="shared" si="43"/>
        <v>0</v>
      </c>
      <c r="X211" s="38">
        <f t="shared" si="44"/>
        <v>0</v>
      </c>
      <c r="Y211" s="38">
        <f t="shared" si="45"/>
        <v>0</v>
      </c>
      <c r="Z211" s="38">
        <f t="shared" si="46"/>
        <v>0</v>
      </c>
    </row>
    <row r="212" spans="1:26">
      <c r="A212" s="20">
        <v>2</v>
      </c>
      <c r="B212" s="2">
        <v>50451</v>
      </c>
      <c r="E212" s="20">
        <f t="shared" si="36"/>
        <v>0</v>
      </c>
      <c r="F212" s="2">
        <v>55941.610724999999</v>
      </c>
      <c r="G212" s="2">
        <f>IF(ISERROR(VLOOKUP($F212,'Pay scales'!$B$3:$AC$61,G$1,1)),0,VLOOKUP($F212,'Pay scales'!$B$3:$AC$61,G$1,1))</f>
        <v>57168</v>
      </c>
      <c r="H212" s="2">
        <f>IF(ISERROR(VLOOKUP($F212,'Pay scales'!$B$3:$AC$61,H$1,1)),0,VLOOKUP($F212,'Pay scales'!$B$3:$AC$61,H$1,1))</f>
        <v>55243</v>
      </c>
      <c r="I212" s="2">
        <f>IF(ISERROR(VLOOKUP($F212,'Pay scales'!$B$3:$AC$61,I$1,1)),0,VLOOKUP($F212,'Pay scales'!$B$3:$AC$61,I$1,1))</f>
        <v>54293</v>
      </c>
      <c r="J212" s="2">
        <f>IF(ISERROR(VLOOKUP($F212,'Pay scales'!$B$3:$AC$61,J$1,1)),0,VLOOKUP($F212,'Pay scales'!$B$3:$AC$61,J$1,1))</f>
        <v>52840</v>
      </c>
      <c r="K212" s="2">
        <f>IF(ISERROR(VLOOKUP($F212,'Pay scales'!$B$3:$AC$61,K$1,1)),0,VLOOKUP($F212,'Pay scales'!$B$3:$AC$61,K$1,1))</f>
        <v>51804</v>
      </c>
      <c r="L212" s="2">
        <f>IF(ISERROR(VLOOKUP($F212,'Pay scales'!$B$3:$AC$61,L$1,1)),0,VLOOKUP($F212,'Pay scales'!$B$3:$AC$61,L$1,1))</f>
        <v>50788</v>
      </c>
      <c r="M212" s="2">
        <f>IF(ISERROR(VLOOKUP($F212,'Pay scales'!$B$3:$AC$61,M$1,1)),0,VLOOKUP($F212,'Pay scales'!$B$3:$AC$61,M$1,1))</f>
        <v>50285</v>
      </c>
      <c r="N212" s="2">
        <f>IF(ISERROR(VLOOKUP($F212,'Pay scales'!$B$3:$AC$61,N$1,1)),0,VLOOKUP($F212,'Pay scales'!$B$3:$AC$61,N$1,1))</f>
        <v>50285</v>
      </c>
      <c r="O212" s="2"/>
      <c r="Q212" s="20">
        <f t="shared" si="37"/>
        <v>0</v>
      </c>
      <c r="R212" s="37">
        <f t="shared" si="38"/>
        <v>0</v>
      </c>
      <c r="S212" s="38">
        <f t="shared" si="39"/>
        <v>0</v>
      </c>
      <c r="T212" s="38">
        <f t="shared" si="40"/>
        <v>0</v>
      </c>
      <c r="U212" s="38">
        <f t="shared" si="41"/>
        <v>0</v>
      </c>
      <c r="V212" s="38">
        <f t="shared" si="42"/>
        <v>0</v>
      </c>
      <c r="W212" s="38">
        <f t="shared" si="43"/>
        <v>0</v>
      </c>
      <c r="X212" s="38">
        <f t="shared" si="44"/>
        <v>0</v>
      </c>
      <c r="Y212" s="38">
        <f t="shared" si="45"/>
        <v>0</v>
      </c>
      <c r="Z212" s="38">
        <f t="shared" si="46"/>
        <v>0</v>
      </c>
    </row>
    <row r="213" spans="1:26">
      <c r="A213" s="39">
        <v>2</v>
      </c>
      <c r="B213" s="40">
        <v>50739</v>
      </c>
      <c r="E213" s="20">
        <f t="shared" si="36"/>
        <v>1</v>
      </c>
      <c r="F213" s="2">
        <v>56126</v>
      </c>
      <c r="G213" s="2">
        <f>IF(ISERROR(VLOOKUP($F213,'Pay scales'!$B$3:$AC$61,G$1,1)),0,VLOOKUP($F213,'Pay scales'!$B$3:$AC$61,G$1,1))</f>
        <v>57168</v>
      </c>
      <c r="H213" s="2">
        <f>IF(ISERROR(VLOOKUP($F213,'Pay scales'!$B$3:$AC$61,H$1,1)),0,VLOOKUP($F213,'Pay scales'!$B$3:$AC$61,H$1,1))</f>
        <v>55243</v>
      </c>
      <c r="I213" s="2">
        <f>IF(ISERROR(VLOOKUP($F213,'Pay scales'!$B$3:$AC$61,I$1,1)),0,VLOOKUP($F213,'Pay scales'!$B$3:$AC$61,I$1,1))</f>
        <v>54293</v>
      </c>
      <c r="J213" s="2">
        <f>IF(ISERROR(VLOOKUP($F213,'Pay scales'!$B$3:$AC$61,J$1,1)),0,VLOOKUP($F213,'Pay scales'!$B$3:$AC$61,J$1,1))</f>
        <v>52840</v>
      </c>
      <c r="K213" s="2">
        <f>IF(ISERROR(VLOOKUP($F213,'Pay scales'!$B$3:$AC$61,K$1,1)),0,VLOOKUP($F213,'Pay scales'!$B$3:$AC$61,K$1,1))</f>
        <v>51804</v>
      </c>
      <c r="L213" s="2">
        <f>IF(ISERROR(VLOOKUP($F213,'Pay scales'!$B$3:$AC$61,L$1,1)),0,VLOOKUP($F213,'Pay scales'!$B$3:$AC$61,L$1,1))</f>
        <v>50788</v>
      </c>
      <c r="M213" s="2">
        <f>IF(ISERROR(VLOOKUP($F213,'Pay scales'!$B$3:$AC$61,M$1,1)),0,VLOOKUP($F213,'Pay scales'!$B$3:$AC$61,M$1,1))</f>
        <v>50285</v>
      </c>
      <c r="N213" s="2">
        <f>IF(ISERROR(VLOOKUP($F213,'Pay scales'!$B$3:$AC$61,N$1,1)),0,VLOOKUP($F213,'Pay scales'!$B$3:$AC$61,N$1,1))</f>
        <v>50285</v>
      </c>
      <c r="O213" s="2"/>
      <c r="Q213" s="20">
        <f t="shared" si="37"/>
        <v>1</v>
      </c>
      <c r="R213" s="37">
        <f t="shared" si="38"/>
        <v>3.883044664670132E-5</v>
      </c>
      <c r="S213" s="38">
        <f t="shared" si="39"/>
        <v>2.2198589738986212</v>
      </c>
      <c r="T213" s="38">
        <f t="shared" si="40"/>
        <v>2.1451103641037208</v>
      </c>
      <c r="U213" s="38">
        <f t="shared" si="41"/>
        <v>2.1082214397893546</v>
      </c>
      <c r="V213" s="38">
        <f t="shared" si="42"/>
        <v>2.0518008008116979</v>
      </c>
      <c r="W213" s="38">
        <f t="shared" si="43"/>
        <v>2.0115724580857153</v>
      </c>
      <c r="X213" s="38">
        <f t="shared" si="44"/>
        <v>1.9721207242926666</v>
      </c>
      <c r="Y213" s="38">
        <f t="shared" si="45"/>
        <v>1.9525890096293759</v>
      </c>
      <c r="Z213" s="38">
        <f t="shared" si="46"/>
        <v>1.9525890096293759</v>
      </c>
    </row>
    <row r="214" spans="1:26">
      <c r="A214" s="20">
        <v>0</v>
      </c>
      <c r="B214" s="2">
        <v>50747</v>
      </c>
      <c r="E214" s="20">
        <f t="shared" si="36"/>
        <v>4</v>
      </c>
      <c r="F214" s="2">
        <v>56640</v>
      </c>
      <c r="G214" s="2">
        <f>IF(ISERROR(VLOOKUP($F214,'Pay scales'!$B$3:$AC$61,G$1,1)),0,VLOOKUP($F214,'Pay scales'!$B$3:$AC$61,G$1,1))</f>
        <v>58193</v>
      </c>
      <c r="H214" s="2">
        <f>IF(ISERROR(VLOOKUP($F214,'Pay scales'!$B$3:$AC$61,H$1,1)),0,VLOOKUP($F214,'Pay scales'!$B$3:$AC$61,H$1,1))</f>
        <v>56268</v>
      </c>
      <c r="I214" s="2">
        <f>IF(ISERROR(VLOOKUP($F214,'Pay scales'!$B$3:$AC$61,I$1,1)),0,VLOOKUP($F214,'Pay scales'!$B$3:$AC$61,I$1,1))</f>
        <v>55300</v>
      </c>
      <c r="J214" s="2">
        <f>IF(ISERROR(VLOOKUP($F214,'Pay scales'!$B$3:$AC$61,J$1,1)),0,VLOOKUP($F214,'Pay scales'!$B$3:$AC$61,J$1,1))</f>
        <v>53820</v>
      </c>
      <c r="K214" s="2">
        <f>IF(ISERROR(VLOOKUP($F214,'Pay scales'!$B$3:$AC$61,K$1,1)),0,VLOOKUP($F214,'Pay scales'!$B$3:$AC$61,K$1,1))</f>
        <v>52765</v>
      </c>
      <c r="L214" s="2">
        <f>IF(ISERROR(VLOOKUP($F214,'Pay scales'!$B$3:$AC$61,L$1,1)),0,VLOOKUP($F214,'Pay scales'!$B$3:$AC$61,L$1,1))</f>
        <v>51730</v>
      </c>
      <c r="M214" s="2">
        <f>IF(ISERROR(VLOOKUP($F214,'Pay scales'!$B$3:$AC$61,M$1,1)),0,VLOOKUP($F214,'Pay scales'!$B$3:$AC$61,M$1,1))</f>
        <v>51218</v>
      </c>
      <c r="N214" s="2">
        <f>IF(ISERROR(VLOOKUP($F214,'Pay scales'!$B$3:$AC$61,N$1,1)),0,VLOOKUP($F214,'Pay scales'!$B$3:$AC$61,N$1,1))</f>
        <v>51218</v>
      </c>
      <c r="O214" s="2"/>
      <c r="Q214" s="20">
        <f t="shared" si="37"/>
        <v>4</v>
      </c>
      <c r="R214" s="37">
        <f t="shared" si="38"/>
        <v>1.5532178658680528E-4</v>
      </c>
      <c r="S214" s="38">
        <f t="shared" si="39"/>
        <v>9.0386407268459603</v>
      </c>
      <c r="T214" s="38">
        <f t="shared" si="40"/>
        <v>8.7396462876663588</v>
      </c>
      <c r="U214" s="38">
        <f t="shared" si="41"/>
        <v>8.5892947982503323</v>
      </c>
      <c r="V214" s="38">
        <f t="shared" si="42"/>
        <v>8.3594185541018593</v>
      </c>
      <c r="W214" s="38">
        <f t="shared" si="43"/>
        <v>8.1955540692527808</v>
      </c>
      <c r="X214" s="38">
        <f t="shared" si="44"/>
        <v>8.0347960201354365</v>
      </c>
      <c r="Y214" s="38">
        <f t="shared" si="45"/>
        <v>7.9552712654029927</v>
      </c>
      <c r="Z214" s="38">
        <f t="shared" si="46"/>
        <v>7.9552712654029927</v>
      </c>
    </row>
    <row r="215" spans="1:26">
      <c r="A215" s="20">
        <v>11</v>
      </c>
      <c r="B215" s="2">
        <v>51444</v>
      </c>
      <c r="E215" s="20">
        <f t="shared" si="36"/>
        <v>0</v>
      </c>
      <c r="F215" s="2">
        <v>56685</v>
      </c>
      <c r="G215" s="2">
        <f>IF(ISERROR(VLOOKUP($F215,'Pay scales'!$B$3:$AC$61,G$1,1)),0,VLOOKUP($F215,'Pay scales'!$B$3:$AC$61,G$1,1))</f>
        <v>58193</v>
      </c>
      <c r="H215" s="2">
        <f>IF(ISERROR(VLOOKUP($F215,'Pay scales'!$B$3:$AC$61,H$1,1)),0,VLOOKUP($F215,'Pay scales'!$B$3:$AC$61,H$1,1))</f>
        <v>56268</v>
      </c>
      <c r="I215" s="2">
        <f>IF(ISERROR(VLOOKUP($F215,'Pay scales'!$B$3:$AC$61,I$1,1)),0,VLOOKUP($F215,'Pay scales'!$B$3:$AC$61,I$1,1))</f>
        <v>55300</v>
      </c>
      <c r="J215" s="2">
        <f>IF(ISERROR(VLOOKUP($F215,'Pay scales'!$B$3:$AC$61,J$1,1)),0,VLOOKUP($F215,'Pay scales'!$B$3:$AC$61,J$1,1))</f>
        <v>53820</v>
      </c>
      <c r="K215" s="2">
        <f>IF(ISERROR(VLOOKUP($F215,'Pay scales'!$B$3:$AC$61,K$1,1)),0,VLOOKUP($F215,'Pay scales'!$B$3:$AC$61,K$1,1))</f>
        <v>52765</v>
      </c>
      <c r="L215" s="2">
        <f>IF(ISERROR(VLOOKUP($F215,'Pay scales'!$B$3:$AC$61,L$1,1)),0,VLOOKUP($F215,'Pay scales'!$B$3:$AC$61,L$1,1))</f>
        <v>51730</v>
      </c>
      <c r="M215" s="2">
        <f>IF(ISERROR(VLOOKUP($F215,'Pay scales'!$B$3:$AC$61,M$1,1)),0,VLOOKUP($F215,'Pay scales'!$B$3:$AC$61,M$1,1))</f>
        <v>51218</v>
      </c>
      <c r="N215" s="2">
        <f>IF(ISERROR(VLOOKUP($F215,'Pay scales'!$B$3:$AC$61,N$1,1)),0,VLOOKUP($F215,'Pay scales'!$B$3:$AC$61,N$1,1))</f>
        <v>51218</v>
      </c>
      <c r="O215" s="2"/>
      <c r="Q215" s="20">
        <f t="shared" si="37"/>
        <v>0</v>
      </c>
      <c r="R215" s="37">
        <f t="shared" si="38"/>
        <v>0</v>
      </c>
      <c r="S215" s="38">
        <f t="shared" si="39"/>
        <v>0</v>
      </c>
      <c r="T215" s="38">
        <f t="shared" si="40"/>
        <v>0</v>
      </c>
      <c r="U215" s="38">
        <f t="shared" si="41"/>
        <v>0</v>
      </c>
      <c r="V215" s="38">
        <f t="shared" si="42"/>
        <v>0</v>
      </c>
      <c r="W215" s="38">
        <f t="shared" si="43"/>
        <v>0</v>
      </c>
      <c r="X215" s="38">
        <f t="shared" si="44"/>
        <v>0</v>
      </c>
      <c r="Y215" s="38">
        <f t="shared" si="45"/>
        <v>0</v>
      </c>
      <c r="Z215" s="38">
        <f t="shared" si="46"/>
        <v>0</v>
      </c>
    </row>
    <row r="216" spans="1:26">
      <c r="A216" s="20">
        <v>1</v>
      </c>
      <c r="B216" s="2">
        <v>51675</v>
      </c>
      <c r="E216" s="20">
        <f t="shared" si="36"/>
        <v>0</v>
      </c>
      <c r="F216" s="2">
        <v>56989.182937500002</v>
      </c>
      <c r="G216" s="2">
        <f>IF(ISERROR(VLOOKUP($F216,'Pay scales'!$B$3:$AC$61,G$1,1)),0,VLOOKUP($F216,'Pay scales'!$B$3:$AC$61,G$1,1))</f>
        <v>58193</v>
      </c>
      <c r="H216" s="2">
        <f>IF(ISERROR(VLOOKUP($F216,'Pay scales'!$B$3:$AC$61,H$1,1)),0,VLOOKUP($F216,'Pay scales'!$B$3:$AC$61,H$1,1))</f>
        <v>56268</v>
      </c>
      <c r="I216" s="2">
        <f>IF(ISERROR(VLOOKUP($F216,'Pay scales'!$B$3:$AC$61,I$1,1)),0,VLOOKUP($F216,'Pay scales'!$B$3:$AC$61,I$1,1))</f>
        <v>55300</v>
      </c>
      <c r="J216" s="2">
        <f>IF(ISERROR(VLOOKUP($F216,'Pay scales'!$B$3:$AC$61,J$1,1)),0,VLOOKUP($F216,'Pay scales'!$B$3:$AC$61,J$1,1))</f>
        <v>53820</v>
      </c>
      <c r="K216" s="2">
        <f>IF(ISERROR(VLOOKUP($F216,'Pay scales'!$B$3:$AC$61,K$1,1)),0,VLOOKUP($F216,'Pay scales'!$B$3:$AC$61,K$1,1))</f>
        <v>52765</v>
      </c>
      <c r="L216" s="2">
        <f>IF(ISERROR(VLOOKUP($F216,'Pay scales'!$B$3:$AC$61,L$1,1)),0,VLOOKUP($F216,'Pay scales'!$B$3:$AC$61,L$1,1))</f>
        <v>51730</v>
      </c>
      <c r="M216" s="2">
        <f>IF(ISERROR(VLOOKUP($F216,'Pay scales'!$B$3:$AC$61,M$1,1)),0,VLOOKUP($F216,'Pay scales'!$B$3:$AC$61,M$1,1))</f>
        <v>51218</v>
      </c>
      <c r="N216" s="2">
        <f>IF(ISERROR(VLOOKUP($F216,'Pay scales'!$B$3:$AC$61,N$1,1)),0,VLOOKUP($F216,'Pay scales'!$B$3:$AC$61,N$1,1))</f>
        <v>51218</v>
      </c>
      <c r="O216" s="2"/>
      <c r="Q216" s="20">
        <f t="shared" si="37"/>
        <v>0</v>
      </c>
      <c r="R216" s="37">
        <f t="shared" si="38"/>
        <v>0</v>
      </c>
      <c r="S216" s="38">
        <f t="shared" si="39"/>
        <v>0</v>
      </c>
      <c r="T216" s="38">
        <f t="shared" si="40"/>
        <v>0</v>
      </c>
      <c r="U216" s="38">
        <f t="shared" si="41"/>
        <v>0</v>
      </c>
      <c r="V216" s="38">
        <f t="shared" si="42"/>
        <v>0</v>
      </c>
      <c r="W216" s="38">
        <f t="shared" si="43"/>
        <v>0</v>
      </c>
      <c r="X216" s="38">
        <f t="shared" si="44"/>
        <v>0</v>
      </c>
      <c r="Y216" s="38">
        <f t="shared" si="45"/>
        <v>0</v>
      </c>
      <c r="Z216" s="38">
        <f t="shared" si="46"/>
        <v>0</v>
      </c>
    </row>
    <row r="217" spans="1:26">
      <c r="A217" s="39">
        <v>3.8378399999999999</v>
      </c>
      <c r="B217" s="40">
        <v>51772</v>
      </c>
      <c r="E217" s="20">
        <f t="shared" si="36"/>
        <v>0</v>
      </c>
      <c r="F217" s="2">
        <v>57248</v>
      </c>
      <c r="G217" s="2">
        <f>IF(ISERROR(VLOOKUP($F217,'Pay scales'!$B$3:$AC$61,G$1,1)),0,VLOOKUP($F217,'Pay scales'!$B$3:$AC$61,G$1,1))</f>
        <v>58193</v>
      </c>
      <c r="H217" s="2">
        <f>IF(ISERROR(VLOOKUP($F217,'Pay scales'!$B$3:$AC$61,H$1,1)),0,VLOOKUP($F217,'Pay scales'!$B$3:$AC$61,H$1,1))</f>
        <v>56268</v>
      </c>
      <c r="I217" s="2">
        <f>IF(ISERROR(VLOOKUP($F217,'Pay scales'!$B$3:$AC$61,I$1,1)),0,VLOOKUP($F217,'Pay scales'!$B$3:$AC$61,I$1,1))</f>
        <v>55300</v>
      </c>
      <c r="J217" s="2">
        <f>IF(ISERROR(VLOOKUP($F217,'Pay scales'!$B$3:$AC$61,J$1,1)),0,VLOOKUP($F217,'Pay scales'!$B$3:$AC$61,J$1,1))</f>
        <v>53820</v>
      </c>
      <c r="K217" s="2">
        <f>IF(ISERROR(VLOOKUP($F217,'Pay scales'!$B$3:$AC$61,K$1,1)),0,VLOOKUP($F217,'Pay scales'!$B$3:$AC$61,K$1,1))</f>
        <v>52765</v>
      </c>
      <c r="L217" s="2">
        <f>IF(ISERROR(VLOOKUP($F217,'Pay scales'!$B$3:$AC$61,L$1,1)),0,VLOOKUP($F217,'Pay scales'!$B$3:$AC$61,L$1,1))</f>
        <v>51730</v>
      </c>
      <c r="M217" s="2">
        <f>IF(ISERROR(VLOOKUP($F217,'Pay scales'!$B$3:$AC$61,M$1,1)),0,VLOOKUP($F217,'Pay scales'!$B$3:$AC$61,M$1,1))</f>
        <v>51218</v>
      </c>
      <c r="N217" s="2">
        <f>IF(ISERROR(VLOOKUP($F217,'Pay scales'!$B$3:$AC$61,N$1,1)),0,VLOOKUP($F217,'Pay scales'!$B$3:$AC$61,N$1,1))</f>
        <v>51218</v>
      </c>
      <c r="O217" s="2"/>
      <c r="Q217" s="20">
        <f t="shared" si="37"/>
        <v>0</v>
      </c>
      <c r="R217" s="37">
        <f t="shared" si="38"/>
        <v>0</v>
      </c>
      <c r="S217" s="38">
        <f t="shared" si="39"/>
        <v>0</v>
      </c>
      <c r="T217" s="38">
        <f t="shared" si="40"/>
        <v>0</v>
      </c>
      <c r="U217" s="38">
        <f t="shared" si="41"/>
        <v>0</v>
      </c>
      <c r="V217" s="38">
        <f t="shared" si="42"/>
        <v>0</v>
      </c>
      <c r="W217" s="38">
        <f t="shared" si="43"/>
        <v>0</v>
      </c>
      <c r="X217" s="38">
        <f t="shared" si="44"/>
        <v>0</v>
      </c>
      <c r="Y217" s="38">
        <f t="shared" si="45"/>
        <v>0</v>
      </c>
      <c r="Z217" s="38">
        <f t="shared" si="46"/>
        <v>0</v>
      </c>
    </row>
    <row r="218" spans="1:26">
      <c r="A218" s="20">
        <v>2</v>
      </c>
      <c r="B218" s="2">
        <v>52677</v>
      </c>
      <c r="E218" s="20">
        <f t="shared" si="36"/>
        <v>1</v>
      </c>
      <c r="F218" s="2">
        <v>57709</v>
      </c>
      <c r="G218" s="2">
        <f>IF(ISERROR(VLOOKUP($F218,'Pay scales'!$B$3:$AC$61,G$1,1)),0,VLOOKUP($F218,'Pay scales'!$B$3:$AC$61,G$1,1))</f>
        <v>59214</v>
      </c>
      <c r="H218" s="2">
        <f>IF(ISERROR(VLOOKUP($F218,'Pay scales'!$B$3:$AC$61,H$1,1)),0,VLOOKUP($F218,'Pay scales'!$B$3:$AC$61,H$1,1))</f>
        <v>57289</v>
      </c>
      <c r="I218" s="2">
        <f>IF(ISERROR(VLOOKUP($F218,'Pay scales'!$B$3:$AC$61,I$1,1)),0,VLOOKUP($F218,'Pay scales'!$B$3:$AC$61,I$1,1))</f>
        <v>56304</v>
      </c>
      <c r="J218" s="2">
        <f>IF(ISERROR(VLOOKUP($F218,'Pay scales'!$B$3:$AC$61,J$1,1)),0,VLOOKUP($F218,'Pay scales'!$B$3:$AC$61,J$1,1))</f>
        <v>54797</v>
      </c>
      <c r="K218" s="2">
        <f>IF(ISERROR(VLOOKUP($F218,'Pay scales'!$B$3:$AC$61,K$1,1)),0,VLOOKUP($F218,'Pay scales'!$B$3:$AC$61,K$1,1))</f>
        <v>53723</v>
      </c>
      <c r="L218" s="2">
        <f>IF(ISERROR(VLOOKUP($F218,'Pay scales'!$B$3:$AC$61,L$1,1)),0,VLOOKUP($F218,'Pay scales'!$B$3:$AC$61,L$1,1))</f>
        <v>52670</v>
      </c>
      <c r="M218" s="2">
        <f>IF(ISERROR(VLOOKUP($F218,'Pay scales'!$B$3:$AC$61,M$1,1)),0,VLOOKUP($F218,'Pay scales'!$B$3:$AC$61,M$1,1))</f>
        <v>52149</v>
      </c>
      <c r="N218" s="2">
        <f>IF(ISERROR(VLOOKUP($F218,'Pay scales'!$B$3:$AC$61,N$1,1)),0,VLOOKUP($F218,'Pay scales'!$B$3:$AC$61,N$1,1))</f>
        <v>52149</v>
      </c>
      <c r="O218" s="2"/>
      <c r="Q218" s="20">
        <f t="shared" si="37"/>
        <v>1</v>
      </c>
      <c r="R218" s="37">
        <f t="shared" si="38"/>
        <v>3.883044664670132E-5</v>
      </c>
      <c r="S218" s="38">
        <f t="shared" si="39"/>
        <v>2.2993060677377719</v>
      </c>
      <c r="T218" s="38">
        <f t="shared" si="40"/>
        <v>2.224557457942872</v>
      </c>
      <c r="U218" s="38">
        <f t="shared" si="41"/>
        <v>2.186309467995871</v>
      </c>
      <c r="V218" s="38">
        <f t="shared" si="42"/>
        <v>2.1277919848992921</v>
      </c>
      <c r="W218" s="38">
        <f t="shared" si="43"/>
        <v>2.0860880852007351</v>
      </c>
      <c r="X218" s="38">
        <f t="shared" si="44"/>
        <v>2.0451996248817585</v>
      </c>
      <c r="Y218" s="38">
        <f t="shared" si="45"/>
        <v>2.0249689621788272</v>
      </c>
      <c r="Z218" s="38">
        <f t="shared" si="46"/>
        <v>2.0249689621788272</v>
      </c>
    </row>
    <row r="219" spans="1:26">
      <c r="A219" s="39">
        <v>11.59595</v>
      </c>
      <c r="B219" s="40">
        <v>52811</v>
      </c>
      <c r="E219" s="20">
        <f t="shared" si="36"/>
        <v>0</v>
      </c>
      <c r="F219" s="2">
        <v>57831.840824999992</v>
      </c>
      <c r="G219" s="2">
        <f>IF(ISERROR(VLOOKUP($F219,'Pay scales'!$B$3:$AC$61,G$1,1)),0,VLOOKUP($F219,'Pay scales'!$B$3:$AC$61,G$1,1))</f>
        <v>59214</v>
      </c>
      <c r="H219" s="2">
        <f>IF(ISERROR(VLOOKUP($F219,'Pay scales'!$B$3:$AC$61,H$1,1)),0,VLOOKUP($F219,'Pay scales'!$B$3:$AC$61,H$1,1))</f>
        <v>57289</v>
      </c>
      <c r="I219" s="2">
        <f>IF(ISERROR(VLOOKUP($F219,'Pay scales'!$B$3:$AC$61,I$1,1)),0,VLOOKUP($F219,'Pay scales'!$B$3:$AC$61,I$1,1))</f>
        <v>56304</v>
      </c>
      <c r="J219" s="2">
        <f>IF(ISERROR(VLOOKUP($F219,'Pay scales'!$B$3:$AC$61,J$1,1)),0,VLOOKUP($F219,'Pay scales'!$B$3:$AC$61,J$1,1))</f>
        <v>54797</v>
      </c>
      <c r="K219" s="2">
        <f>IF(ISERROR(VLOOKUP($F219,'Pay scales'!$B$3:$AC$61,K$1,1)),0,VLOOKUP($F219,'Pay scales'!$B$3:$AC$61,K$1,1))</f>
        <v>53723</v>
      </c>
      <c r="L219" s="2">
        <f>IF(ISERROR(VLOOKUP($F219,'Pay scales'!$B$3:$AC$61,L$1,1)),0,VLOOKUP($F219,'Pay scales'!$B$3:$AC$61,L$1,1))</f>
        <v>52670</v>
      </c>
      <c r="M219" s="2">
        <f>IF(ISERROR(VLOOKUP($F219,'Pay scales'!$B$3:$AC$61,M$1,1)),0,VLOOKUP($F219,'Pay scales'!$B$3:$AC$61,M$1,1))</f>
        <v>52149</v>
      </c>
      <c r="N219" s="2">
        <f>IF(ISERROR(VLOOKUP($F219,'Pay scales'!$B$3:$AC$61,N$1,1)),0,VLOOKUP($F219,'Pay scales'!$B$3:$AC$61,N$1,1))</f>
        <v>52149</v>
      </c>
      <c r="O219" s="2"/>
      <c r="Q219" s="20">
        <f t="shared" si="37"/>
        <v>0</v>
      </c>
      <c r="R219" s="37">
        <f t="shared" si="38"/>
        <v>0</v>
      </c>
      <c r="S219" s="38">
        <f t="shared" si="39"/>
        <v>0</v>
      </c>
      <c r="T219" s="38">
        <f t="shared" si="40"/>
        <v>0</v>
      </c>
      <c r="U219" s="38">
        <f t="shared" si="41"/>
        <v>0</v>
      </c>
      <c r="V219" s="38">
        <f t="shared" si="42"/>
        <v>0</v>
      </c>
      <c r="W219" s="38">
        <f t="shared" si="43"/>
        <v>0</v>
      </c>
      <c r="X219" s="38">
        <f t="shared" si="44"/>
        <v>0</v>
      </c>
      <c r="Y219" s="38">
        <f t="shared" si="45"/>
        <v>0</v>
      </c>
      <c r="Z219" s="38">
        <f t="shared" si="46"/>
        <v>0</v>
      </c>
    </row>
    <row r="220" spans="1:26">
      <c r="A220" s="20">
        <v>0</v>
      </c>
      <c r="B220" s="2">
        <v>53671</v>
      </c>
      <c r="E220" s="20">
        <f t="shared" si="36"/>
        <v>1</v>
      </c>
      <c r="F220" s="2">
        <v>58725</v>
      </c>
      <c r="G220" s="2">
        <f>IF(ISERROR(VLOOKUP($F220,'Pay scales'!$B$3:$AC$61,G$1,1)),0,VLOOKUP($F220,'Pay scales'!$B$3:$AC$61,G$1,1))</f>
        <v>60237</v>
      </c>
      <c r="H220" s="2">
        <f>IF(ISERROR(VLOOKUP($F220,'Pay scales'!$B$3:$AC$61,H$1,1)),0,VLOOKUP($F220,'Pay scales'!$B$3:$AC$61,H$1,1))</f>
        <v>58312</v>
      </c>
      <c r="I220" s="2">
        <f>IF(ISERROR(VLOOKUP($F220,'Pay scales'!$B$3:$AC$61,I$1,1)),0,VLOOKUP($F220,'Pay scales'!$B$3:$AC$61,I$1,1))</f>
        <v>57309</v>
      </c>
      <c r="J220" s="2">
        <f>IF(ISERROR(VLOOKUP($F220,'Pay scales'!$B$3:$AC$61,J$1,1)),0,VLOOKUP($F220,'Pay scales'!$B$3:$AC$61,J$1,1))</f>
        <v>55775</v>
      </c>
      <c r="K220" s="2">
        <f>IF(ISERROR(VLOOKUP($F220,'Pay scales'!$B$3:$AC$61,K$1,1)),0,VLOOKUP($F220,'Pay scales'!$B$3:$AC$61,K$1,1))</f>
        <v>54681</v>
      </c>
      <c r="L220" s="2">
        <f>IF(ISERROR(VLOOKUP($F220,'Pay scales'!$B$3:$AC$61,L$1,1)),0,VLOOKUP($F220,'Pay scales'!$B$3:$AC$61,L$1,1))</f>
        <v>53609</v>
      </c>
      <c r="M220" s="2">
        <f>IF(ISERROR(VLOOKUP($F220,'Pay scales'!$B$3:$AC$61,M$1,1)),0,VLOOKUP($F220,'Pay scales'!$B$3:$AC$61,M$1,1))</f>
        <v>53078</v>
      </c>
      <c r="N220" s="2">
        <f>IF(ISERROR(VLOOKUP($F220,'Pay scales'!$B$3:$AC$61,N$1,1)),0,VLOOKUP($F220,'Pay scales'!$B$3:$AC$61,N$1,1))</f>
        <v>53078</v>
      </c>
      <c r="O220" s="2"/>
      <c r="Q220" s="20">
        <f t="shared" si="37"/>
        <v>1</v>
      </c>
      <c r="R220" s="37">
        <f t="shared" si="38"/>
        <v>3.883044664670132E-5</v>
      </c>
      <c r="S220" s="38">
        <f t="shared" si="39"/>
        <v>2.3390296146573473</v>
      </c>
      <c r="T220" s="38">
        <f t="shared" si="40"/>
        <v>2.2642810048624473</v>
      </c>
      <c r="U220" s="38">
        <f t="shared" si="41"/>
        <v>2.2253340668758059</v>
      </c>
      <c r="V220" s="38">
        <f t="shared" si="42"/>
        <v>2.1657681617197659</v>
      </c>
      <c r="W220" s="38">
        <f t="shared" si="43"/>
        <v>2.1232876530882749</v>
      </c>
      <c r="X220" s="38">
        <f t="shared" si="44"/>
        <v>2.081661414283011</v>
      </c>
      <c r="Y220" s="38">
        <f t="shared" si="45"/>
        <v>2.0610424471136128</v>
      </c>
      <c r="Z220" s="38">
        <f t="shared" si="46"/>
        <v>2.0610424471136128</v>
      </c>
    </row>
    <row r="221" spans="1:26">
      <c r="A221" s="20">
        <v>0</v>
      </c>
      <c r="B221" s="2">
        <v>54678</v>
      </c>
      <c r="E221" s="20">
        <f t="shared" si="36"/>
        <v>0</v>
      </c>
      <c r="F221" s="2">
        <v>59682</v>
      </c>
      <c r="G221" s="2">
        <f>IF(ISERROR(VLOOKUP($F221,'Pay scales'!$B$3:$AC$61,G$1,1)),0,VLOOKUP($F221,'Pay scales'!$B$3:$AC$61,G$1,1))</f>
        <v>61475</v>
      </c>
      <c r="H221" s="2">
        <f>IF(ISERROR(VLOOKUP($F221,'Pay scales'!$B$3:$AC$61,H$1,1)),0,VLOOKUP($F221,'Pay scales'!$B$3:$AC$61,H$1,1))</f>
        <v>59550</v>
      </c>
      <c r="I221" s="2">
        <f>IF(ISERROR(VLOOKUP($F221,'Pay scales'!$B$3:$AC$61,I$1,1)),0,VLOOKUP($F221,'Pay scales'!$B$3:$AC$61,I$1,1))</f>
        <v>58526</v>
      </c>
      <c r="J221" s="2">
        <f>IF(ISERROR(VLOOKUP($F221,'Pay scales'!$B$3:$AC$61,J$1,1)),0,VLOOKUP($F221,'Pay scales'!$B$3:$AC$61,J$1,1))</f>
        <v>56960</v>
      </c>
      <c r="K221" s="2">
        <f>IF(ISERROR(VLOOKUP($F221,'Pay scales'!$B$3:$AC$61,K$1,1)),0,VLOOKUP($F221,'Pay scales'!$B$3:$AC$61,K$1,1))</f>
        <v>55843</v>
      </c>
      <c r="L221" s="2">
        <f>IF(ISERROR(VLOOKUP($F221,'Pay scales'!$B$3:$AC$61,L$1,1)),0,VLOOKUP($F221,'Pay scales'!$B$3:$AC$61,L$1,1))</f>
        <v>54748</v>
      </c>
      <c r="M221" s="2">
        <f>IF(ISERROR(VLOOKUP($F221,'Pay scales'!$B$3:$AC$61,M$1,1)),0,VLOOKUP($F221,'Pay scales'!$B$3:$AC$61,M$1,1))</f>
        <v>54206</v>
      </c>
      <c r="N221" s="2">
        <f>IF(ISERROR(VLOOKUP($F221,'Pay scales'!$B$3:$AC$61,N$1,1)),0,VLOOKUP($F221,'Pay scales'!$B$3:$AC$61,N$1,1))</f>
        <v>54206</v>
      </c>
      <c r="O221" s="2"/>
      <c r="Q221" s="20">
        <f t="shared" si="37"/>
        <v>0</v>
      </c>
      <c r="R221" s="37">
        <f t="shared" si="38"/>
        <v>0</v>
      </c>
      <c r="S221" s="38">
        <f t="shared" si="39"/>
        <v>0</v>
      </c>
      <c r="T221" s="38">
        <f t="shared" si="40"/>
        <v>0</v>
      </c>
      <c r="U221" s="38">
        <f t="shared" si="41"/>
        <v>0</v>
      </c>
      <c r="V221" s="38">
        <f t="shared" si="42"/>
        <v>0</v>
      </c>
      <c r="W221" s="38">
        <f t="shared" si="43"/>
        <v>0</v>
      </c>
      <c r="X221" s="38">
        <f t="shared" si="44"/>
        <v>0</v>
      </c>
      <c r="Y221" s="38">
        <f t="shared" si="45"/>
        <v>0</v>
      </c>
      <c r="Z221" s="38">
        <f t="shared" si="46"/>
        <v>0</v>
      </c>
    </row>
    <row r="222" spans="1:26">
      <c r="A222" s="20">
        <v>0</v>
      </c>
      <c r="B222" s="2">
        <v>55678</v>
      </c>
      <c r="E222" s="20">
        <f t="shared" si="36"/>
        <v>0</v>
      </c>
      <c r="F222" s="2">
        <v>59754</v>
      </c>
      <c r="G222" s="2">
        <f>IF(ISERROR(VLOOKUP($F222,'Pay scales'!$B$3:$AC$61,G$1,1)),0,VLOOKUP($F222,'Pay scales'!$B$3:$AC$61,G$1,1))</f>
        <v>61475</v>
      </c>
      <c r="H222" s="2">
        <f>IF(ISERROR(VLOOKUP($F222,'Pay scales'!$B$3:$AC$61,H$1,1)),0,VLOOKUP($F222,'Pay scales'!$B$3:$AC$61,H$1,1))</f>
        <v>59550</v>
      </c>
      <c r="I222" s="2">
        <f>IF(ISERROR(VLOOKUP($F222,'Pay scales'!$B$3:$AC$61,I$1,1)),0,VLOOKUP($F222,'Pay scales'!$B$3:$AC$61,I$1,1))</f>
        <v>58526</v>
      </c>
      <c r="J222" s="2">
        <f>IF(ISERROR(VLOOKUP($F222,'Pay scales'!$B$3:$AC$61,J$1,1)),0,VLOOKUP($F222,'Pay scales'!$B$3:$AC$61,J$1,1))</f>
        <v>56960</v>
      </c>
      <c r="K222" s="2">
        <f>IF(ISERROR(VLOOKUP($F222,'Pay scales'!$B$3:$AC$61,K$1,1)),0,VLOOKUP($F222,'Pay scales'!$B$3:$AC$61,K$1,1))</f>
        <v>55843</v>
      </c>
      <c r="L222" s="2">
        <f>IF(ISERROR(VLOOKUP($F222,'Pay scales'!$B$3:$AC$61,L$1,1)),0,VLOOKUP($F222,'Pay scales'!$B$3:$AC$61,L$1,1))</f>
        <v>54748</v>
      </c>
      <c r="M222" s="2">
        <f>IF(ISERROR(VLOOKUP($F222,'Pay scales'!$B$3:$AC$61,M$1,1)),0,VLOOKUP($F222,'Pay scales'!$B$3:$AC$61,M$1,1))</f>
        <v>54206</v>
      </c>
      <c r="N222" s="2">
        <f>IF(ISERROR(VLOOKUP($F222,'Pay scales'!$B$3:$AC$61,N$1,1)),0,VLOOKUP($F222,'Pay scales'!$B$3:$AC$61,N$1,1))</f>
        <v>54206</v>
      </c>
      <c r="O222" s="2"/>
      <c r="Q222" s="20">
        <f t="shared" si="37"/>
        <v>0</v>
      </c>
      <c r="R222" s="37">
        <f t="shared" si="38"/>
        <v>0</v>
      </c>
      <c r="S222" s="38">
        <f t="shared" si="39"/>
        <v>0</v>
      </c>
      <c r="T222" s="38">
        <f t="shared" si="40"/>
        <v>0</v>
      </c>
      <c r="U222" s="38">
        <f t="shared" si="41"/>
        <v>0</v>
      </c>
      <c r="V222" s="38">
        <f t="shared" si="42"/>
        <v>0</v>
      </c>
      <c r="W222" s="38">
        <f t="shared" si="43"/>
        <v>0</v>
      </c>
      <c r="X222" s="38">
        <f t="shared" si="44"/>
        <v>0</v>
      </c>
      <c r="Y222" s="38">
        <f t="shared" si="45"/>
        <v>0</v>
      </c>
      <c r="Z222" s="38">
        <f t="shared" si="46"/>
        <v>0</v>
      </c>
    </row>
    <row r="223" spans="1:26">
      <c r="A223" s="20">
        <v>4</v>
      </c>
      <c r="B223" s="2">
        <v>56640</v>
      </c>
      <c r="E223" s="20">
        <f t="shared" si="36"/>
        <v>1</v>
      </c>
      <c r="F223" s="2">
        <v>61330</v>
      </c>
      <c r="G223" s="2">
        <f>IF(ISERROR(VLOOKUP($F223,'Pay scales'!$B$3:$AC$61,G$1,1)),0,VLOOKUP($F223,'Pay scales'!$B$3:$AC$61,G$1,1))</f>
        <v>62724</v>
      </c>
      <c r="H223" s="2">
        <f>IF(ISERROR(VLOOKUP($F223,'Pay scales'!$B$3:$AC$61,H$1,1)),0,VLOOKUP($F223,'Pay scales'!$B$3:$AC$61,H$1,1))</f>
        <v>60799</v>
      </c>
      <c r="I223" s="2">
        <f>IF(ISERROR(VLOOKUP($F223,'Pay scales'!$B$3:$AC$61,I$1,1)),0,VLOOKUP($F223,'Pay scales'!$B$3:$AC$61,I$1,1))</f>
        <v>59753</v>
      </c>
      <c r="J223" s="2">
        <f>IF(ISERROR(VLOOKUP($F223,'Pay scales'!$B$3:$AC$61,J$1,1)),0,VLOOKUP($F223,'Pay scales'!$B$3:$AC$61,J$1,1))</f>
        <v>58154</v>
      </c>
      <c r="K223" s="2">
        <f>IF(ISERROR(VLOOKUP($F223,'Pay scales'!$B$3:$AC$61,K$1,1)),0,VLOOKUP($F223,'Pay scales'!$B$3:$AC$61,K$1,1))</f>
        <v>57014</v>
      </c>
      <c r="L223" s="2">
        <f>IF(ISERROR(VLOOKUP($F223,'Pay scales'!$B$3:$AC$61,L$1,1)),0,VLOOKUP($F223,'Pay scales'!$B$3:$AC$61,L$1,1))</f>
        <v>55896</v>
      </c>
      <c r="M223" s="2">
        <f>IF(ISERROR(VLOOKUP($F223,'Pay scales'!$B$3:$AC$61,M$1,1)),0,VLOOKUP($F223,'Pay scales'!$B$3:$AC$61,M$1,1))</f>
        <v>55343</v>
      </c>
      <c r="N223" s="2">
        <f>IF(ISERROR(VLOOKUP($F223,'Pay scales'!$B$3:$AC$61,N$1,1)),0,VLOOKUP($F223,'Pay scales'!$B$3:$AC$61,N$1,1))</f>
        <v>55343</v>
      </c>
      <c r="O223" s="2"/>
      <c r="Q223" s="20">
        <f t="shared" si="37"/>
        <v>1</v>
      </c>
      <c r="R223" s="37">
        <f t="shared" si="38"/>
        <v>3.883044664670132E-5</v>
      </c>
      <c r="S223" s="38">
        <f t="shared" si="39"/>
        <v>2.4356009354676935</v>
      </c>
      <c r="T223" s="38">
        <f t="shared" si="40"/>
        <v>2.3608523256727936</v>
      </c>
      <c r="U223" s="38">
        <f t="shared" si="41"/>
        <v>2.3202356784803442</v>
      </c>
      <c r="V223" s="38">
        <f t="shared" si="42"/>
        <v>2.2581457942922687</v>
      </c>
      <c r="W223" s="38">
        <f t="shared" si="43"/>
        <v>2.2138790851150292</v>
      </c>
      <c r="X223" s="38">
        <f t="shared" si="44"/>
        <v>2.1704666457640172</v>
      </c>
      <c r="Y223" s="38">
        <f t="shared" si="45"/>
        <v>2.1489934087683911</v>
      </c>
      <c r="Z223" s="38">
        <f t="shared" si="46"/>
        <v>2.1489934087683911</v>
      </c>
    </row>
    <row r="224" spans="1:26">
      <c r="A224" s="20">
        <v>0</v>
      </c>
      <c r="B224" s="2">
        <v>56685</v>
      </c>
      <c r="E224" s="20">
        <f t="shared" si="36"/>
        <v>1</v>
      </c>
      <c r="F224" s="2">
        <v>62127</v>
      </c>
      <c r="G224" s="2">
        <f>IF(ISERROR(VLOOKUP($F224,'Pay scales'!$B$3:$AC$61,G$1,1)),0,VLOOKUP($F224,'Pay scales'!$B$3:$AC$61,G$1,1))</f>
        <v>63993</v>
      </c>
      <c r="H224" s="2">
        <f>IF(ISERROR(VLOOKUP($F224,'Pay scales'!$B$3:$AC$61,H$1,1)),0,VLOOKUP($F224,'Pay scales'!$B$3:$AC$61,H$1,1))</f>
        <v>62068</v>
      </c>
      <c r="I224" s="2">
        <f>IF(ISERROR(VLOOKUP($F224,'Pay scales'!$B$3:$AC$61,I$1,1)),0,VLOOKUP($F224,'Pay scales'!$B$3:$AC$61,I$1,1))</f>
        <v>61000</v>
      </c>
      <c r="J224" s="2">
        <f>IF(ISERROR(VLOOKUP($F224,'Pay scales'!$B$3:$AC$61,J$1,1)),0,VLOOKUP($F224,'Pay scales'!$B$3:$AC$61,J$1,1))</f>
        <v>59367</v>
      </c>
      <c r="K224" s="2">
        <f>IF(ISERROR(VLOOKUP($F224,'Pay scales'!$B$3:$AC$61,K$1,1)),0,VLOOKUP($F224,'Pay scales'!$B$3:$AC$61,K$1,1))</f>
        <v>58203</v>
      </c>
      <c r="L224" s="2">
        <f>IF(ISERROR(VLOOKUP($F224,'Pay scales'!$B$3:$AC$61,L$1,1)),0,VLOOKUP($F224,'Pay scales'!$B$3:$AC$61,L$1,1))</f>
        <v>57062</v>
      </c>
      <c r="M224" s="2">
        <f>IF(ISERROR(VLOOKUP($F224,'Pay scales'!$B$3:$AC$61,M$1,1)),0,VLOOKUP($F224,'Pay scales'!$B$3:$AC$61,M$1,1))</f>
        <v>56497</v>
      </c>
      <c r="N224" s="2">
        <f>IF(ISERROR(VLOOKUP($F224,'Pay scales'!$B$3:$AC$61,N$1,1)),0,VLOOKUP($F224,'Pay scales'!$B$3:$AC$61,N$1,1))</f>
        <v>56497</v>
      </c>
      <c r="O224" s="2"/>
      <c r="Q224" s="20">
        <f t="shared" si="37"/>
        <v>1</v>
      </c>
      <c r="R224" s="37">
        <f t="shared" si="38"/>
        <v>3.883044664670132E-5</v>
      </c>
      <c r="S224" s="38">
        <f t="shared" si="39"/>
        <v>2.4848767722623575</v>
      </c>
      <c r="T224" s="38">
        <f t="shared" si="40"/>
        <v>2.4101281624674575</v>
      </c>
      <c r="U224" s="38">
        <f t="shared" si="41"/>
        <v>2.3686572454487806</v>
      </c>
      <c r="V224" s="38">
        <f t="shared" si="42"/>
        <v>2.3052471260747174</v>
      </c>
      <c r="W224" s="38">
        <f t="shared" si="43"/>
        <v>2.2600484861779568</v>
      </c>
      <c r="X224" s="38">
        <f t="shared" si="44"/>
        <v>2.2157429465540708</v>
      </c>
      <c r="Y224" s="38">
        <f t="shared" si="45"/>
        <v>2.1938037441986844</v>
      </c>
      <c r="Z224" s="38">
        <f t="shared" si="46"/>
        <v>2.1938037441986844</v>
      </c>
    </row>
    <row r="225" spans="1:26">
      <c r="A225" s="20">
        <v>1</v>
      </c>
      <c r="B225" s="2">
        <v>57709</v>
      </c>
      <c r="E225" s="20">
        <f t="shared" si="36"/>
        <v>0</v>
      </c>
      <c r="F225" s="2">
        <v>62237</v>
      </c>
      <c r="G225" s="2">
        <f>IF(ISERROR(VLOOKUP($F225,'Pay scales'!$B$3:$AC$61,G$1,1)),0,VLOOKUP($F225,'Pay scales'!$B$3:$AC$61,G$1,1))</f>
        <v>63993</v>
      </c>
      <c r="H225" s="2">
        <f>IF(ISERROR(VLOOKUP($F225,'Pay scales'!$B$3:$AC$61,H$1,1)),0,VLOOKUP($F225,'Pay scales'!$B$3:$AC$61,H$1,1))</f>
        <v>62068</v>
      </c>
      <c r="I225" s="2">
        <f>IF(ISERROR(VLOOKUP($F225,'Pay scales'!$B$3:$AC$61,I$1,1)),0,VLOOKUP($F225,'Pay scales'!$B$3:$AC$61,I$1,1))</f>
        <v>61000</v>
      </c>
      <c r="J225" s="2">
        <f>IF(ISERROR(VLOOKUP($F225,'Pay scales'!$B$3:$AC$61,J$1,1)),0,VLOOKUP($F225,'Pay scales'!$B$3:$AC$61,J$1,1))</f>
        <v>59367</v>
      </c>
      <c r="K225" s="2">
        <f>IF(ISERROR(VLOOKUP($F225,'Pay scales'!$B$3:$AC$61,K$1,1)),0,VLOOKUP($F225,'Pay scales'!$B$3:$AC$61,K$1,1))</f>
        <v>58203</v>
      </c>
      <c r="L225" s="2">
        <f>IF(ISERROR(VLOOKUP($F225,'Pay scales'!$B$3:$AC$61,L$1,1)),0,VLOOKUP($F225,'Pay scales'!$B$3:$AC$61,L$1,1))</f>
        <v>57062</v>
      </c>
      <c r="M225" s="2">
        <f>IF(ISERROR(VLOOKUP($F225,'Pay scales'!$B$3:$AC$61,M$1,1)),0,VLOOKUP($F225,'Pay scales'!$B$3:$AC$61,M$1,1))</f>
        <v>56497</v>
      </c>
      <c r="N225" s="2">
        <f>IF(ISERROR(VLOOKUP($F225,'Pay scales'!$B$3:$AC$61,N$1,1)),0,VLOOKUP($F225,'Pay scales'!$B$3:$AC$61,N$1,1))</f>
        <v>56497</v>
      </c>
      <c r="O225" s="2"/>
      <c r="Q225" s="20">
        <f t="shared" si="37"/>
        <v>0</v>
      </c>
      <c r="R225" s="37">
        <f t="shared" si="38"/>
        <v>0</v>
      </c>
      <c r="S225" s="38">
        <f t="shared" si="39"/>
        <v>0</v>
      </c>
      <c r="T225" s="38">
        <f t="shared" si="40"/>
        <v>0</v>
      </c>
      <c r="U225" s="38">
        <f t="shared" si="41"/>
        <v>0</v>
      </c>
      <c r="V225" s="38">
        <f t="shared" si="42"/>
        <v>0</v>
      </c>
      <c r="W225" s="38">
        <f t="shared" si="43"/>
        <v>0</v>
      </c>
      <c r="X225" s="38">
        <f t="shared" si="44"/>
        <v>0</v>
      </c>
      <c r="Y225" s="38">
        <f t="shared" si="45"/>
        <v>0</v>
      </c>
      <c r="Z225" s="38">
        <f t="shared" si="46"/>
        <v>0</v>
      </c>
    </row>
    <row r="226" spans="1:26">
      <c r="A226" s="20">
        <v>1</v>
      </c>
      <c r="B226" s="2">
        <v>58725</v>
      </c>
      <c r="E226" s="20">
        <f t="shared" si="36"/>
        <v>3</v>
      </c>
      <c r="F226" s="2">
        <v>63234</v>
      </c>
      <c r="G226" s="2">
        <f>IF(ISERROR(VLOOKUP($F226,'Pay scales'!$B$3:$AC$61,G$1,1)),0,VLOOKUP($F226,'Pay scales'!$B$3:$AC$61,G$1,1))</f>
        <v>63993</v>
      </c>
      <c r="H226" s="2">
        <f>IF(ISERROR(VLOOKUP($F226,'Pay scales'!$B$3:$AC$61,H$1,1)),0,VLOOKUP($F226,'Pay scales'!$B$3:$AC$61,H$1,1))</f>
        <v>62068</v>
      </c>
      <c r="I226" s="2">
        <f>IF(ISERROR(VLOOKUP($F226,'Pay scales'!$B$3:$AC$61,I$1,1)),0,VLOOKUP($F226,'Pay scales'!$B$3:$AC$61,I$1,1))</f>
        <v>61000</v>
      </c>
      <c r="J226" s="2">
        <f>IF(ISERROR(VLOOKUP($F226,'Pay scales'!$B$3:$AC$61,J$1,1)),0,VLOOKUP($F226,'Pay scales'!$B$3:$AC$61,J$1,1))</f>
        <v>59367</v>
      </c>
      <c r="K226" s="2">
        <f>IF(ISERROR(VLOOKUP($F226,'Pay scales'!$B$3:$AC$61,K$1,1)),0,VLOOKUP($F226,'Pay scales'!$B$3:$AC$61,K$1,1))</f>
        <v>58203</v>
      </c>
      <c r="L226" s="2">
        <f>IF(ISERROR(VLOOKUP($F226,'Pay scales'!$B$3:$AC$61,L$1,1)),0,VLOOKUP($F226,'Pay scales'!$B$3:$AC$61,L$1,1))</f>
        <v>57062</v>
      </c>
      <c r="M226" s="2">
        <f>IF(ISERROR(VLOOKUP($F226,'Pay scales'!$B$3:$AC$61,M$1,1)),0,VLOOKUP($F226,'Pay scales'!$B$3:$AC$61,M$1,1))</f>
        <v>56497</v>
      </c>
      <c r="N226" s="2">
        <f>IF(ISERROR(VLOOKUP($F226,'Pay scales'!$B$3:$AC$61,N$1,1)),0,VLOOKUP($F226,'Pay scales'!$B$3:$AC$61,N$1,1))</f>
        <v>56497</v>
      </c>
      <c r="O226" s="2"/>
      <c r="Q226" s="20">
        <f t="shared" si="37"/>
        <v>3</v>
      </c>
      <c r="R226" s="37">
        <f t="shared" si="38"/>
        <v>1.1649133994010396E-4</v>
      </c>
      <c r="S226" s="38">
        <f t="shared" si="39"/>
        <v>7.4546303167870729</v>
      </c>
      <c r="T226" s="38">
        <f t="shared" si="40"/>
        <v>7.2303844874023726</v>
      </c>
      <c r="U226" s="38">
        <f t="shared" si="41"/>
        <v>7.1059717363463415</v>
      </c>
      <c r="V226" s="38">
        <f t="shared" si="42"/>
        <v>6.9157413782241521</v>
      </c>
      <c r="W226" s="38">
        <f t="shared" si="43"/>
        <v>6.7801454585338705</v>
      </c>
      <c r="X226" s="38">
        <f t="shared" si="44"/>
        <v>6.6472288396622119</v>
      </c>
      <c r="Y226" s="38">
        <f t="shared" si="45"/>
        <v>6.5814112325960537</v>
      </c>
      <c r="Z226" s="38">
        <f t="shared" si="46"/>
        <v>6.5814112325960537</v>
      </c>
    </row>
    <row r="227" spans="1:26">
      <c r="A227" s="20">
        <v>0</v>
      </c>
      <c r="B227" s="2">
        <v>59754</v>
      </c>
      <c r="E227" s="20">
        <f t="shared" si="36"/>
        <v>0</v>
      </c>
      <c r="F227" s="2">
        <v>64556</v>
      </c>
      <c r="G227" s="2">
        <f>IF(ISERROR(VLOOKUP($F227,'Pay scales'!$B$3:$AC$61,G$1,1)),0,VLOOKUP($F227,'Pay scales'!$B$3:$AC$61,G$1,1))</f>
        <v>65290</v>
      </c>
      <c r="H227" s="2">
        <f>IF(ISERROR(VLOOKUP($F227,'Pay scales'!$B$3:$AC$61,H$1,1)),0,VLOOKUP($F227,'Pay scales'!$B$3:$AC$61,H$1,1))</f>
        <v>63365</v>
      </c>
      <c r="I227" s="2">
        <f>IF(ISERROR(VLOOKUP($F227,'Pay scales'!$B$3:$AC$61,I$1,1)),0,VLOOKUP($F227,'Pay scales'!$B$3:$AC$61,I$1,1))</f>
        <v>62275</v>
      </c>
      <c r="J227" s="2">
        <f>IF(ISERROR(VLOOKUP($F227,'Pay scales'!$B$3:$AC$61,J$1,1)),0,VLOOKUP($F227,'Pay scales'!$B$3:$AC$61,J$1,1))</f>
        <v>60608</v>
      </c>
      <c r="K227" s="2">
        <f>IF(ISERROR(VLOOKUP($F227,'Pay scales'!$B$3:$AC$61,K$1,1)),0,VLOOKUP($F227,'Pay scales'!$B$3:$AC$61,K$1,1))</f>
        <v>59420</v>
      </c>
      <c r="L227" s="2">
        <f>IF(ISERROR(VLOOKUP($F227,'Pay scales'!$B$3:$AC$61,L$1,1)),0,VLOOKUP($F227,'Pay scales'!$B$3:$AC$61,L$1,1))</f>
        <v>58255</v>
      </c>
      <c r="M227" s="2">
        <f>IF(ISERROR(VLOOKUP($F227,'Pay scales'!$B$3:$AC$61,M$1,1)),0,VLOOKUP($F227,'Pay scales'!$B$3:$AC$61,M$1,1))</f>
        <v>57678</v>
      </c>
      <c r="N227" s="2">
        <f>IF(ISERROR(VLOOKUP($F227,'Pay scales'!$B$3:$AC$61,N$1,1)),0,VLOOKUP($F227,'Pay scales'!$B$3:$AC$61,N$1,1))</f>
        <v>57678</v>
      </c>
      <c r="O227" s="2"/>
      <c r="Q227" s="20">
        <f t="shared" si="37"/>
        <v>0</v>
      </c>
      <c r="R227" s="37">
        <f t="shared" si="38"/>
        <v>0</v>
      </c>
      <c r="S227" s="38">
        <f t="shared" si="39"/>
        <v>0</v>
      </c>
      <c r="T227" s="38">
        <f t="shared" si="40"/>
        <v>0</v>
      </c>
      <c r="U227" s="38">
        <f t="shared" si="41"/>
        <v>0</v>
      </c>
      <c r="V227" s="38">
        <f t="shared" si="42"/>
        <v>0</v>
      </c>
      <c r="W227" s="38">
        <f t="shared" si="43"/>
        <v>0</v>
      </c>
      <c r="X227" s="38">
        <f t="shared" si="44"/>
        <v>0</v>
      </c>
      <c r="Y227" s="38">
        <f t="shared" si="45"/>
        <v>0</v>
      </c>
      <c r="Z227" s="38">
        <f t="shared" si="46"/>
        <v>0</v>
      </c>
    </row>
    <row r="228" spans="1:26">
      <c r="A228" s="39">
        <v>1</v>
      </c>
      <c r="B228" s="40">
        <v>61330</v>
      </c>
      <c r="E228" s="20">
        <f t="shared" si="36"/>
        <v>0</v>
      </c>
      <c r="F228" s="2">
        <v>66991</v>
      </c>
      <c r="G228" s="2">
        <f>IF(ISERROR(VLOOKUP($F228,'Pay scales'!$B$3:$AC$61,G$1,1)),0,VLOOKUP($F228,'Pay scales'!$B$3:$AC$61,G$1,1))</f>
        <v>66621</v>
      </c>
      <c r="H228" s="2">
        <f>IF(ISERROR(VLOOKUP($F228,'Pay scales'!$B$3:$AC$61,H$1,1)),0,VLOOKUP($F228,'Pay scales'!$B$3:$AC$61,H$1,1))</f>
        <v>64696</v>
      </c>
      <c r="I228" s="2">
        <f>IF(ISERROR(VLOOKUP($F228,'Pay scales'!$B$3:$AC$61,I$1,1)),0,VLOOKUP($F228,'Pay scales'!$B$3:$AC$61,I$1,1))</f>
        <v>63583</v>
      </c>
      <c r="J228" s="2">
        <f>IF(ISERROR(VLOOKUP($F228,'Pay scales'!$B$3:$AC$61,J$1,1)),0,VLOOKUP($F228,'Pay scales'!$B$3:$AC$61,J$1,1))</f>
        <v>61881</v>
      </c>
      <c r="K228" s="2">
        <f>IF(ISERROR(VLOOKUP($F228,'Pay scales'!$B$3:$AC$61,K$1,1)),0,VLOOKUP($F228,'Pay scales'!$B$3:$AC$61,K$1,1))</f>
        <v>60668</v>
      </c>
      <c r="L228" s="2">
        <f>IF(ISERROR(VLOOKUP($F228,'Pay scales'!$B$3:$AC$61,L$1,1)),0,VLOOKUP($F228,'Pay scales'!$B$3:$AC$61,L$1,1))</f>
        <v>59478</v>
      </c>
      <c r="M228" s="2">
        <f>IF(ISERROR(VLOOKUP($F228,'Pay scales'!$B$3:$AC$61,M$1,1)),0,VLOOKUP($F228,'Pay scales'!$B$3:$AC$61,M$1,1))</f>
        <v>58889</v>
      </c>
      <c r="N228" s="2">
        <f>IF(ISERROR(VLOOKUP($F228,'Pay scales'!$B$3:$AC$61,N$1,1)),0,VLOOKUP($F228,'Pay scales'!$B$3:$AC$61,N$1,1))</f>
        <v>58889</v>
      </c>
      <c r="O228" s="2"/>
      <c r="Q228" s="20">
        <f t="shared" si="37"/>
        <v>0</v>
      </c>
      <c r="R228" s="37">
        <f t="shared" si="38"/>
        <v>0</v>
      </c>
      <c r="S228" s="38">
        <f t="shared" si="39"/>
        <v>0</v>
      </c>
      <c r="T228" s="38">
        <f t="shared" si="40"/>
        <v>0</v>
      </c>
      <c r="U228" s="38">
        <f t="shared" si="41"/>
        <v>0</v>
      </c>
      <c r="V228" s="38">
        <f t="shared" si="42"/>
        <v>0</v>
      </c>
      <c r="W228" s="38">
        <f t="shared" si="43"/>
        <v>0</v>
      </c>
      <c r="X228" s="38">
        <f t="shared" si="44"/>
        <v>0</v>
      </c>
      <c r="Y228" s="38">
        <f t="shared" si="45"/>
        <v>0</v>
      </c>
      <c r="Z228" s="38">
        <f t="shared" si="46"/>
        <v>0</v>
      </c>
    </row>
    <row r="229" spans="1:26">
      <c r="A229" s="20">
        <v>1</v>
      </c>
      <c r="B229" s="2">
        <v>62127</v>
      </c>
      <c r="E229" s="20">
        <f t="shared" si="36"/>
        <v>1</v>
      </c>
      <c r="F229" s="2">
        <v>67364</v>
      </c>
      <c r="G229" s="2">
        <f>IF(ISERROR(VLOOKUP($F229,'Pay scales'!$B$3:$AC$61,G$1,1)),0,VLOOKUP($F229,'Pay scales'!$B$3:$AC$61,G$1,1))</f>
        <v>66621</v>
      </c>
      <c r="H229" s="2">
        <f>IF(ISERROR(VLOOKUP($F229,'Pay scales'!$B$3:$AC$61,H$1,1)),0,VLOOKUP($F229,'Pay scales'!$B$3:$AC$61,H$1,1))</f>
        <v>64696</v>
      </c>
      <c r="I229" s="2">
        <f>IF(ISERROR(VLOOKUP($F229,'Pay scales'!$B$3:$AC$61,I$1,1)),0,VLOOKUP($F229,'Pay scales'!$B$3:$AC$61,I$1,1))</f>
        <v>63583</v>
      </c>
      <c r="J229" s="2">
        <f>IF(ISERROR(VLOOKUP($F229,'Pay scales'!$B$3:$AC$61,J$1,1)),0,VLOOKUP($F229,'Pay scales'!$B$3:$AC$61,J$1,1))</f>
        <v>61881</v>
      </c>
      <c r="K229" s="2">
        <f>IF(ISERROR(VLOOKUP($F229,'Pay scales'!$B$3:$AC$61,K$1,1)),0,VLOOKUP($F229,'Pay scales'!$B$3:$AC$61,K$1,1))</f>
        <v>60668</v>
      </c>
      <c r="L229" s="2">
        <f>IF(ISERROR(VLOOKUP($F229,'Pay scales'!$B$3:$AC$61,L$1,1)),0,VLOOKUP($F229,'Pay scales'!$B$3:$AC$61,L$1,1))</f>
        <v>59478</v>
      </c>
      <c r="M229" s="2">
        <f>IF(ISERROR(VLOOKUP($F229,'Pay scales'!$B$3:$AC$61,M$1,1)),0,VLOOKUP($F229,'Pay scales'!$B$3:$AC$61,M$1,1))</f>
        <v>58889</v>
      </c>
      <c r="N229" s="2">
        <f>IF(ISERROR(VLOOKUP($F229,'Pay scales'!$B$3:$AC$61,N$1,1)),0,VLOOKUP($F229,'Pay scales'!$B$3:$AC$61,N$1,1))</f>
        <v>58889</v>
      </c>
      <c r="O229" s="2"/>
      <c r="Q229" s="20">
        <f t="shared" si="37"/>
        <v>1</v>
      </c>
      <c r="R229" s="37">
        <f t="shared" si="38"/>
        <v>3.883044664670132E-5</v>
      </c>
      <c r="S229" s="38">
        <f t="shared" si="39"/>
        <v>2.5869231860498885</v>
      </c>
      <c r="T229" s="38">
        <f t="shared" si="40"/>
        <v>2.5121745762549885</v>
      </c>
      <c r="U229" s="38">
        <f t="shared" si="41"/>
        <v>2.4689562891372101</v>
      </c>
      <c r="V229" s="38">
        <f t="shared" si="42"/>
        <v>2.4028668689445243</v>
      </c>
      <c r="W229" s="38">
        <f t="shared" si="43"/>
        <v>2.3557655371620756</v>
      </c>
      <c r="X229" s="38">
        <f t="shared" si="44"/>
        <v>2.3095573056525009</v>
      </c>
      <c r="Y229" s="38">
        <f t="shared" si="45"/>
        <v>2.286686172577594</v>
      </c>
      <c r="Z229" s="38">
        <f t="shared" si="46"/>
        <v>2.286686172577594</v>
      </c>
    </row>
    <row r="230" spans="1:26">
      <c r="A230" s="20">
        <v>3</v>
      </c>
      <c r="B230" s="2">
        <v>63234</v>
      </c>
      <c r="E230" s="20">
        <f t="shared" si="36"/>
        <v>2</v>
      </c>
      <c r="F230" s="2">
        <v>67599</v>
      </c>
      <c r="G230" s="2">
        <f>IF(ISERROR(VLOOKUP($F230,'Pay scales'!$B$3:$AC$61,G$1,1)),0,VLOOKUP($F230,'Pay scales'!$B$3:$AC$61,G$1,1))</f>
        <v>66621</v>
      </c>
      <c r="H230" s="2">
        <f>IF(ISERROR(VLOOKUP($F230,'Pay scales'!$B$3:$AC$61,H$1,1)),0,VLOOKUP($F230,'Pay scales'!$B$3:$AC$61,H$1,1))</f>
        <v>64696</v>
      </c>
      <c r="I230" s="2">
        <f>IF(ISERROR(VLOOKUP($F230,'Pay scales'!$B$3:$AC$61,I$1,1)),0,VLOOKUP($F230,'Pay scales'!$B$3:$AC$61,I$1,1))</f>
        <v>63583</v>
      </c>
      <c r="J230" s="2">
        <f>IF(ISERROR(VLOOKUP($F230,'Pay scales'!$B$3:$AC$61,J$1,1)),0,VLOOKUP($F230,'Pay scales'!$B$3:$AC$61,J$1,1))</f>
        <v>61881</v>
      </c>
      <c r="K230" s="2">
        <f>IF(ISERROR(VLOOKUP($F230,'Pay scales'!$B$3:$AC$61,K$1,1)),0,VLOOKUP($F230,'Pay scales'!$B$3:$AC$61,K$1,1))</f>
        <v>60668</v>
      </c>
      <c r="L230" s="2">
        <f>IF(ISERROR(VLOOKUP($F230,'Pay scales'!$B$3:$AC$61,L$1,1)),0,VLOOKUP($F230,'Pay scales'!$B$3:$AC$61,L$1,1))</f>
        <v>59478</v>
      </c>
      <c r="M230" s="2">
        <f>IF(ISERROR(VLOOKUP($F230,'Pay scales'!$B$3:$AC$61,M$1,1)),0,VLOOKUP($F230,'Pay scales'!$B$3:$AC$61,M$1,1))</f>
        <v>58889</v>
      </c>
      <c r="N230" s="2">
        <f>IF(ISERROR(VLOOKUP($F230,'Pay scales'!$B$3:$AC$61,N$1,1)),0,VLOOKUP($F230,'Pay scales'!$B$3:$AC$61,N$1,1))</f>
        <v>58889</v>
      </c>
      <c r="O230" s="2"/>
      <c r="Q230" s="20">
        <f t="shared" si="37"/>
        <v>2</v>
      </c>
      <c r="R230" s="37">
        <f t="shared" si="38"/>
        <v>7.7660893293402639E-5</v>
      </c>
      <c r="S230" s="38">
        <f t="shared" si="39"/>
        <v>5.1738463720997769</v>
      </c>
      <c r="T230" s="38">
        <f t="shared" si="40"/>
        <v>5.024349152509977</v>
      </c>
      <c r="U230" s="38">
        <f t="shared" si="41"/>
        <v>4.9379125782744202</v>
      </c>
      <c r="V230" s="38">
        <f t="shared" si="42"/>
        <v>4.8057337378890486</v>
      </c>
      <c r="W230" s="38">
        <f t="shared" si="43"/>
        <v>4.7115310743241512</v>
      </c>
      <c r="X230" s="38">
        <f t="shared" si="44"/>
        <v>4.6191146113050019</v>
      </c>
      <c r="Y230" s="38">
        <f t="shared" si="45"/>
        <v>4.573372345155188</v>
      </c>
      <c r="Z230" s="38">
        <f t="shared" si="46"/>
        <v>4.573372345155188</v>
      </c>
    </row>
    <row r="231" spans="1:26">
      <c r="A231" s="20">
        <v>2</v>
      </c>
      <c r="B231" s="2">
        <v>67599</v>
      </c>
      <c r="E231" s="20">
        <f t="shared" si="36"/>
        <v>0</v>
      </c>
      <c r="F231" s="2">
        <v>68209</v>
      </c>
      <c r="G231" s="2">
        <f>IF(ISERROR(VLOOKUP($F231,'Pay scales'!$B$3:$AC$61,G$1,1)),0,VLOOKUP($F231,'Pay scales'!$B$3:$AC$61,G$1,1))</f>
        <v>66621</v>
      </c>
      <c r="H231" s="2">
        <f>IF(ISERROR(VLOOKUP($F231,'Pay scales'!$B$3:$AC$61,H$1,1)),0,VLOOKUP($F231,'Pay scales'!$B$3:$AC$61,H$1,1))</f>
        <v>64696</v>
      </c>
      <c r="I231" s="2">
        <f>IF(ISERROR(VLOOKUP($F231,'Pay scales'!$B$3:$AC$61,I$1,1)),0,VLOOKUP($F231,'Pay scales'!$B$3:$AC$61,I$1,1))</f>
        <v>63583</v>
      </c>
      <c r="J231" s="2">
        <f>IF(ISERROR(VLOOKUP($F231,'Pay scales'!$B$3:$AC$61,J$1,1)),0,VLOOKUP($F231,'Pay scales'!$B$3:$AC$61,J$1,1))</f>
        <v>61881</v>
      </c>
      <c r="K231" s="2">
        <f>IF(ISERROR(VLOOKUP($F231,'Pay scales'!$B$3:$AC$61,K$1,1)),0,VLOOKUP($F231,'Pay scales'!$B$3:$AC$61,K$1,1))</f>
        <v>60668</v>
      </c>
      <c r="L231" s="2">
        <f>IF(ISERROR(VLOOKUP($F231,'Pay scales'!$B$3:$AC$61,L$1,1)),0,VLOOKUP($F231,'Pay scales'!$B$3:$AC$61,L$1,1))</f>
        <v>59478</v>
      </c>
      <c r="M231" s="2">
        <f>IF(ISERROR(VLOOKUP($F231,'Pay scales'!$B$3:$AC$61,M$1,1)),0,VLOOKUP($F231,'Pay scales'!$B$3:$AC$61,M$1,1))</f>
        <v>58889</v>
      </c>
      <c r="N231" s="2">
        <f>IF(ISERROR(VLOOKUP($F231,'Pay scales'!$B$3:$AC$61,N$1,1)),0,VLOOKUP($F231,'Pay scales'!$B$3:$AC$61,N$1,1))</f>
        <v>58889</v>
      </c>
      <c r="O231" s="2"/>
      <c r="Q231" s="20">
        <f t="shared" si="37"/>
        <v>0</v>
      </c>
      <c r="R231" s="37">
        <f t="shared" si="38"/>
        <v>0</v>
      </c>
      <c r="S231" s="38">
        <f t="shared" si="39"/>
        <v>0</v>
      </c>
      <c r="T231" s="38">
        <f t="shared" si="40"/>
        <v>0</v>
      </c>
      <c r="U231" s="38">
        <f t="shared" si="41"/>
        <v>0</v>
      </c>
      <c r="V231" s="38">
        <f t="shared" si="42"/>
        <v>0</v>
      </c>
      <c r="W231" s="38">
        <f t="shared" si="43"/>
        <v>0</v>
      </c>
      <c r="X231" s="38">
        <f t="shared" si="44"/>
        <v>0</v>
      </c>
      <c r="Y231" s="38">
        <f t="shared" si="45"/>
        <v>0</v>
      </c>
      <c r="Z231" s="38">
        <f t="shared" si="46"/>
        <v>0</v>
      </c>
    </row>
    <row r="232" spans="1:26">
      <c r="A232" s="20">
        <v>5</v>
      </c>
      <c r="B232" s="2">
        <v>68703</v>
      </c>
      <c r="E232" s="20">
        <f t="shared" si="36"/>
        <v>5</v>
      </c>
      <c r="F232" s="2">
        <v>68703</v>
      </c>
      <c r="G232" s="2">
        <f>IF(ISERROR(VLOOKUP($F232,'Pay scales'!$B$3:$AC$61,G$1,1)),0,VLOOKUP($F232,'Pay scales'!$B$3:$AC$61,G$1,1))</f>
        <v>66621</v>
      </c>
      <c r="H232" s="2">
        <f>IF(ISERROR(VLOOKUP($F232,'Pay scales'!$B$3:$AC$61,H$1,1)),0,VLOOKUP($F232,'Pay scales'!$B$3:$AC$61,H$1,1))</f>
        <v>64696</v>
      </c>
      <c r="I232" s="2">
        <f>IF(ISERROR(VLOOKUP($F232,'Pay scales'!$B$3:$AC$61,I$1,1)),0,VLOOKUP($F232,'Pay scales'!$B$3:$AC$61,I$1,1))</f>
        <v>63583</v>
      </c>
      <c r="J232" s="2">
        <f>IF(ISERROR(VLOOKUP($F232,'Pay scales'!$B$3:$AC$61,J$1,1)),0,VLOOKUP($F232,'Pay scales'!$B$3:$AC$61,J$1,1))</f>
        <v>61881</v>
      </c>
      <c r="K232" s="2">
        <f>IF(ISERROR(VLOOKUP($F232,'Pay scales'!$B$3:$AC$61,K$1,1)),0,VLOOKUP($F232,'Pay scales'!$B$3:$AC$61,K$1,1))</f>
        <v>60668</v>
      </c>
      <c r="L232" s="2">
        <f>IF(ISERROR(VLOOKUP($F232,'Pay scales'!$B$3:$AC$61,L$1,1)),0,VLOOKUP($F232,'Pay scales'!$B$3:$AC$61,L$1,1))</f>
        <v>59478</v>
      </c>
      <c r="M232" s="2">
        <f>IF(ISERROR(VLOOKUP($F232,'Pay scales'!$B$3:$AC$61,M$1,1)),0,VLOOKUP($F232,'Pay scales'!$B$3:$AC$61,M$1,1))</f>
        <v>58889</v>
      </c>
      <c r="N232" s="2">
        <f>IF(ISERROR(VLOOKUP($F232,'Pay scales'!$B$3:$AC$61,N$1,1)),0,VLOOKUP($F232,'Pay scales'!$B$3:$AC$61,N$1,1))</f>
        <v>58889</v>
      </c>
      <c r="O232" s="2"/>
      <c r="Q232" s="20">
        <f t="shared" si="37"/>
        <v>5</v>
      </c>
      <c r="R232" s="37">
        <f t="shared" si="38"/>
        <v>1.941522332335066E-4</v>
      </c>
      <c r="S232" s="38">
        <f t="shared" si="39"/>
        <v>12.934615930249443</v>
      </c>
      <c r="T232" s="38">
        <f t="shared" si="40"/>
        <v>12.560872881274943</v>
      </c>
      <c r="U232" s="38">
        <f t="shared" si="41"/>
        <v>12.344781445686049</v>
      </c>
      <c r="V232" s="38">
        <f t="shared" si="42"/>
        <v>12.014334344722622</v>
      </c>
      <c r="W232" s="38">
        <f t="shared" si="43"/>
        <v>11.778827685810379</v>
      </c>
      <c r="X232" s="38">
        <f t="shared" si="44"/>
        <v>11.547786528262506</v>
      </c>
      <c r="Y232" s="38">
        <f t="shared" si="45"/>
        <v>11.43343086288797</v>
      </c>
      <c r="Z232" s="38">
        <f t="shared" si="46"/>
        <v>11.43343086288797</v>
      </c>
    </row>
    <row r="233" spans="1:26">
      <c r="A233" s="20">
        <v>111</v>
      </c>
      <c r="B233" s="2">
        <v>18333</v>
      </c>
      <c r="E233" s="20">
        <f t="shared" si="36"/>
        <v>0</v>
      </c>
      <c r="F233" s="2">
        <v>70646</v>
      </c>
      <c r="G233" s="2">
        <f>IF(ISERROR(VLOOKUP($F233,'Pay scales'!$B$3:$AC$61,G$1,1)),0,VLOOKUP($F233,'Pay scales'!$B$3:$AC$61,G$1,1))</f>
        <v>66621</v>
      </c>
      <c r="H233" s="2">
        <f>IF(ISERROR(VLOOKUP($F233,'Pay scales'!$B$3:$AC$61,H$1,1)),0,VLOOKUP($F233,'Pay scales'!$B$3:$AC$61,H$1,1))</f>
        <v>64696</v>
      </c>
      <c r="I233" s="2">
        <f>IF(ISERROR(VLOOKUP($F233,'Pay scales'!$B$3:$AC$61,I$1,1)),0,VLOOKUP($F233,'Pay scales'!$B$3:$AC$61,I$1,1))</f>
        <v>63583</v>
      </c>
      <c r="J233" s="2">
        <f>IF(ISERROR(VLOOKUP($F233,'Pay scales'!$B$3:$AC$61,J$1,1)),0,VLOOKUP($F233,'Pay scales'!$B$3:$AC$61,J$1,1))</f>
        <v>61881</v>
      </c>
      <c r="K233" s="2">
        <f>IF(ISERROR(VLOOKUP($F233,'Pay scales'!$B$3:$AC$61,K$1,1)),0,VLOOKUP($F233,'Pay scales'!$B$3:$AC$61,K$1,1))</f>
        <v>60668</v>
      </c>
      <c r="L233" s="2">
        <f>IF(ISERROR(VLOOKUP($F233,'Pay scales'!$B$3:$AC$61,L$1,1)),0,VLOOKUP($F233,'Pay scales'!$B$3:$AC$61,L$1,1))</f>
        <v>59478</v>
      </c>
      <c r="M233" s="2">
        <f>IF(ISERROR(VLOOKUP($F233,'Pay scales'!$B$3:$AC$61,M$1,1)),0,VLOOKUP($F233,'Pay scales'!$B$3:$AC$61,M$1,1))</f>
        <v>58889</v>
      </c>
      <c r="N233" s="2">
        <f>IF(ISERROR(VLOOKUP($F233,'Pay scales'!$B$3:$AC$61,N$1,1)),0,VLOOKUP($F233,'Pay scales'!$B$3:$AC$61,N$1,1))</f>
        <v>58889</v>
      </c>
      <c r="O233" s="2"/>
      <c r="Q233" s="20">
        <f t="shared" si="37"/>
        <v>0</v>
      </c>
      <c r="R233" s="37">
        <f t="shared" si="38"/>
        <v>0</v>
      </c>
      <c r="S233" s="38">
        <f t="shared" si="39"/>
        <v>0</v>
      </c>
      <c r="T233" s="38">
        <f t="shared" si="40"/>
        <v>0</v>
      </c>
      <c r="U233" s="38">
        <f t="shared" si="41"/>
        <v>0</v>
      </c>
      <c r="V233" s="38">
        <f t="shared" si="42"/>
        <v>0</v>
      </c>
      <c r="W233" s="38">
        <f t="shared" si="43"/>
        <v>0</v>
      </c>
      <c r="X233" s="38">
        <f t="shared" si="44"/>
        <v>0</v>
      </c>
      <c r="Y233" s="38">
        <f t="shared" si="45"/>
        <v>0</v>
      </c>
      <c r="Z233" s="38">
        <f t="shared" si="46"/>
        <v>0</v>
      </c>
    </row>
    <row r="234" spans="1:26">
      <c r="A234" s="20">
        <v>156</v>
      </c>
      <c r="B234" s="2">
        <v>18516</v>
      </c>
      <c r="E234" s="20">
        <f t="shared" si="36"/>
        <v>0</v>
      </c>
      <c r="F234" s="2">
        <v>73082</v>
      </c>
      <c r="G234" s="2">
        <f>IF(ISERROR(VLOOKUP($F234,'Pay scales'!$B$3:$AC$61,G$1,1)),0,VLOOKUP($F234,'Pay scales'!$B$3:$AC$61,G$1,1))</f>
        <v>66621</v>
      </c>
      <c r="H234" s="2">
        <f>IF(ISERROR(VLOOKUP($F234,'Pay scales'!$B$3:$AC$61,H$1,1)),0,VLOOKUP($F234,'Pay scales'!$B$3:$AC$61,H$1,1))</f>
        <v>64696</v>
      </c>
      <c r="I234" s="2">
        <f>IF(ISERROR(VLOOKUP($F234,'Pay scales'!$B$3:$AC$61,I$1,1)),0,VLOOKUP($F234,'Pay scales'!$B$3:$AC$61,I$1,1))</f>
        <v>63583</v>
      </c>
      <c r="J234" s="2">
        <f>IF(ISERROR(VLOOKUP($F234,'Pay scales'!$B$3:$AC$61,J$1,1)),0,VLOOKUP($F234,'Pay scales'!$B$3:$AC$61,J$1,1))</f>
        <v>61881</v>
      </c>
      <c r="K234" s="2">
        <f>IF(ISERROR(VLOOKUP($F234,'Pay scales'!$B$3:$AC$61,K$1,1)),0,VLOOKUP($F234,'Pay scales'!$B$3:$AC$61,K$1,1))</f>
        <v>60668</v>
      </c>
      <c r="L234" s="2">
        <f>IF(ISERROR(VLOOKUP($F234,'Pay scales'!$B$3:$AC$61,L$1,1)),0,VLOOKUP($F234,'Pay scales'!$B$3:$AC$61,L$1,1))</f>
        <v>59478</v>
      </c>
      <c r="M234" s="2">
        <f>IF(ISERROR(VLOOKUP($F234,'Pay scales'!$B$3:$AC$61,M$1,1)),0,VLOOKUP($F234,'Pay scales'!$B$3:$AC$61,M$1,1))</f>
        <v>58889</v>
      </c>
      <c r="N234" s="2">
        <f>IF(ISERROR(VLOOKUP($F234,'Pay scales'!$B$3:$AC$61,N$1,1)),0,VLOOKUP($F234,'Pay scales'!$B$3:$AC$61,N$1,1))</f>
        <v>58889</v>
      </c>
      <c r="O234" s="2"/>
      <c r="Q234" s="20">
        <f t="shared" si="37"/>
        <v>0</v>
      </c>
      <c r="R234" s="37">
        <f t="shared" si="38"/>
        <v>0</v>
      </c>
      <c r="S234" s="38">
        <f t="shared" si="39"/>
        <v>0</v>
      </c>
      <c r="T234" s="38">
        <f t="shared" si="40"/>
        <v>0</v>
      </c>
      <c r="U234" s="38">
        <f t="shared" si="41"/>
        <v>0</v>
      </c>
      <c r="V234" s="38">
        <f t="shared" si="42"/>
        <v>0</v>
      </c>
      <c r="W234" s="38">
        <f t="shared" si="43"/>
        <v>0</v>
      </c>
      <c r="X234" s="38">
        <f t="shared" si="44"/>
        <v>0</v>
      </c>
      <c r="Y234" s="38">
        <f t="shared" si="45"/>
        <v>0</v>
      </c>
      <c r="Z234" s="38">
        <f t="shared" si="46"/>
        <v>0</v>
      </c>
    </row>
    <row r="235" spans="1:26">
      <c r="A235" s="20">
        <v>615</v>
      </c>
      <c r="B235" s="2">
        <v>18887</v>
      </c>
      <c r="E235" s="20">
        <f t="shared" si="36"/>
        <v>0</v>
      </c>
      <c r="F235" s="2">
        <v>75517</v>
      </c>
      <c r="G235" s="2">
        <f>IF(ISERROR(VLOOKUP($F235,'Pay scales'!$B$3:$AC$61,G$1,1)),0,VLOOKUP($F235,'Pay scales'!$B$3:$AC$61,G$1,1))</f>
        <v>66621</v>
      </c>
      <c r="H235" s="2">
        <f>IF(ISERROR(VLOOKUP($F235,'Pay scales'!$B$3:$AC$61,H$1,1)),0,VLOOKUP($F235,'Pay scales'!$B$3:$AC$61,H$1,1))</f>
        <v>64696</v>
      </c>
      <c r="I235" s="2">
        <f>IF(ISERROR(VLOOKUP($F235,'Pay scales'!$B$3:$AC$61,I$1,1)),0,VLOOKUP($F235,'Pay scales'!$B$3:$AC$61,I$1,1))</f>
        <v>63583</v>
      </c>
      <c r="J235" s="2">
        <f>IF(ISERROR(VLOOKUP($F235,'Pay scales'!$B$3:$AC$61,J$1,1)),0,VLOOKUP($F235,'Pay scales'!$B$3:$AC$61,J$1,1))</f>
        <v>61881</v>
      </c>
      <c r="K235" s="2">
        <f>IF(ISERROR(VLOOKUP($F235,'Pay scales'!$B$3:$AC$61,K$1,1)),0,VLOOKUP($F235,'Pay scales'!$B$3:$AC$61,K$1,1))</f>
        <v>60668</v>
      </c>
      <c r="L235" s="2">
        <f>IF(ISERROR(VLOOKUP($F235,'Pay scales'!$B$3:$AC$61,L$1,1)),0,VLOOKUP($F235,'Pay scales'!$B$3:$AC$61,L$1,1))</f>
        <v>59478</v>
      </c>
      <c r="M235" s="2">
        <f>IF(ISERROR(VLOOKUP($F235,'Pay scales'!$B$3:$AC$61,M$1,1)),0,VLOOKUP($F235,'Pay scales'!$B$3:$AC$61,M$1,1))</f>
        <v>58889</v>
      </c>
      <c r="N235" s="2">
        <f>IF(ISERROR(VLOOKUP($F235,'Pay scales'!$B$3:$AC$61,N$1,1)),0,VLOOKUP($F235,'Pay scales'!$B$3:$AC$61,N$1,1))</f>
        <v>58889</v>
      </c>
      <c r="O235" s="2"/>
      <c r="Q235" s="20">
        <f t="shared" si="37"/>
        <v>0</v>
      </c>
      <c r="R235" s="37">
        <f t="shared" si="38"/>
        <v>0</v>
      </c>
      <c r="S235" s="38">
        <f t="shared" si="39"/>
        <v>0</v>
      </c>
      <c r="T235" s="38">
        <f t="shared" si="40"/>
        <v>0</v>
      </c>
      <c r="U235" s="38">
        <f t="shared" si="41"/>
        <v>0</v>
      </c>
      <c r="V235" s="38">
        <f t="shared" si="42"/>
        <v>0</v>
      </c>
      <c r="W235" s="38">
        <f t="shared" si="43"/>
        <v>0</v>
      </c>
      <c r="X235" s="38">
        <f t="shared" si="44"/>
        <v>0</v>
      </c>
      <c r="Y235" s="38">
        <f t="shared" si="45"/>
        <v>0</v>
      </c>
      <c r="Z235" s="38">
        <f t="shared" si="46"/>
        <v>0</v>
      </c>
    </row>
    <row r="236" spans="1:26">
      <c r="A236" s="20">
        <v>299</v>
      </c>
      <c r="B236" s="2">
        <v>19264</v>
      </c>
      <c r="E236" s="20">
        <f t="shared" si="36"/>
        <v>0</v>
      </c>
      <c r="F236" s="2">
        <v>77954</v>
      </c>
      <c r="G236" s="2">
        <f>IF(ISERROR(VLOOKUP($F236,'Pay scales'!$B$3:$AC$61,G$1,1)),0,VLOOKUP($F236,'Pay scales'!$B$3:$AC$61,G$1,1))</f>
        <v>66621</v>
      </c>
      <c r="H236" s="2">
        <f>IF(ISERROR(VLOOKUP($F236,'Pay scales'!$B$3:$AC$61,H$1,1)),0,VLOOKUP($F236,'Pay scales'!$B$3:$AC$61,H$1,1))</f>
        <v>64696</v>
      </c>
      <c r="I236" s="2">
        <f>IF(ISERROR(VLOOKUP($F236,'Pay scales'!$B$3:$AC$61,I$1,1)),0,VLOOKUP($F236,'Pay scales'!$B$3:$AC$61,I$1,1))</f>
        <v>63583</v>
      </c>
      <c r="J236" s="2">
        <f>IF(ISERROR(VLOOKUP($F236,'Pay scales'!$B$3:$AC$61,J$1,1)),0,VLOOKUP($F236,'Pay scales'!$B$3:$AC$61,J$1,1))</f>
        <v>61881</v>
      </c>
      <c r="K236" s="2">
        <f>IF(ISERROR(VLOOKUP($F236,'Pay scales'!$B$3:$AC$61,K$1,1)),0,VLOOKUP($F236,'Pay scales'!$B$3:$AC$61,K$1,1))</f>
        <v>60668</v>
      </c>
      <c r="L236" s="2">
        <f>IF(ISERROR(VLOOKUP($F236,'Pay scales'!$B$3:$AC$61,L$1,1)),0,VLOOKUP($F236,'Pay scales'!$B$3:$AC$61,L$1,1))</f>
        <v>59478</v>
      </c>
      <c r="M236" s="2">
        <f>IF(ISERROR(VLOOKUP($F236,'Pay scales'!$B$3:$AC$61,M$1,1)),0,VLOOKUP($F236,'Pay scales'!$B$3:$AC$61,M$1,1))</f>
        <v>58889</v>
      </c>
      <c r="N236" s="2">
        <f>IF(ISERROR(VLOOKUP($F236,'Pay scales'!$B$3:$AC$61,N$1,1)),0,VLOOKUP($F236,'Pay scales'!$B$3:$AC$61,N$1,1))</f>
        <v>58889</v>
      </c>
      <c r="O236" s="2"/>
      <c r="Q236" s="20">
        <f t="shared" si="37"/>
        <v>0</v>
      </c>
      <c r="R236" s="37">
        <f t="shared" si="38"/>
        <v>0</v>
      </c>
      <c r="S236" s="38">
        <f t="shared" si="39"/>
        <v>0</v>
      </c>
      <c r="T236" s="38">
        <f t="shared" si="40"/>
        <v>0</v>
      </c>
      <c r="U236" s="38">
        <f t="shared" si="41"/>
        <v>0</v>
      </c>
      <c r="V236" s="38">
        <f t="shared" si="42"/>
        <v>0</v>
      </c>
      <c r="W236" s="38">
        <f t="shared" si="43"/>
        <v>0</v>
      </c>
      <c r="X236" s="38">
        <f t="shared" si="44"/>
        <v>0</v>
      </c>
      <c r="Y236" s="38">
        <f t="shared" si="45"/>
        <v>0</v>
      </c>
      <c r="Z236" s="38">
        <f t="shared" si="46"/>
        <v>0</v>
      </c>
    </row>
    <row r="237" spans="1:26">
      <c r="A237" s="20">
        <v>318</v>
      </c>
      <c r="B237" s="2">
        <v>19650</v>
      </c>
      <c r="E237" s="20">
        <f t="shared" si="36"/>
        <v>2</v>
      </c>
      <c r="F237" s="2">
        <v>88187</v>
      </c>
      <c r="G237" s="2">
        <f>IF(ISERROR(VLOOKUP($F237,'Pay scales'!$B$3:$AC$61,G$1,1)),0,VLOOKUP($F237,'Pay scales'!$B$3:$AC$61,G$1,1))</f>
        <v>66621</v>
      </c>
      <c r="H237" s="2">
        <f>IF(ISERROR(VLOOKUP($F237,'Pay scales'!$B$3:$AC$61,H$1,1)),0,VLOOKUP($F237,'Pay scales'!$B$3:$AC$61,H$1,1))</f>
        <v>64696</v>
      </c>
      <c r="I237" s="2">
        <f>IF(ISERROR(VLOOKUP($F237,'Pay scales'!$B$3:$AC$61,I$1,1)),0,VLOOKUP($F237,'Pay scales'!$B$3:$AC$61,I$1,1))</f>
        <v>63583</v>
      </c>
      <c r="J237" s="2">
        <f>IF(ISERROR(VLOOKUP($F237,'Pay scales'!$B$3:$AC$61,J$1,1)),0,VLOOKUP($F237,'Pay scales'!$B$3:$AC$61,J$1,1))</f>
        <v>61881</v>
      </c>
      <c r="K237" s="2">
        <f>IF(ISERROR(VLOOKUP($F237,'Pay scales'!$B$3:$AC$61,K$1,1)),0,VLOOKUP($F237,'Pay scales'!$B$3:$AC$61,K$1,1))</f>
        <v>60668</v>
      </c>
      <c r="L237" s="2">
        <f>IF(ISERROR(VLOOKUP($F237,'Pay scales'!$B$3:$AC$61,L$1,1)),0,VLOOKUP($F237,'Pay scales'!$B$3:$AC$61,L$1,1))</f>
        <v>59478</v>
      </c>
      <c r="M237" s="2">
        <f>IF(ISERROR(VLOOKUP($F237,'Pay scales'!$B$3:$AC$61,M$1,1)),0,VLOOKUP($F237,'Pay scales'!$B$3:$AC$61,M$1,1))</f>
        <v>58889</v>
      </c>
      <c r="N237" s="2">
        <f>IF(ISERROR(VLOOKUP($F237,'Pay scales'!$B$3:$AC$61,N$1,1)),0,VLOOKUP($F237,'Pay scales'!$B$3:$AC$61,N$1,1))</f>
        <v>58889</v>
      </c>
      <c r="O237" s="2"/>
      <c r="Q237" s="20">
        <f t="shared" si="37"/>
        <v>2</v>
      </c>
      <c r="R237" s="37">
        <f t="shared" si="38"/>
        <v>7.7660893293402639E-5</v>
      </c>
      <c r="S237" s="38">
        <f t="shared" si="39"/>
        <v>5.1738463720997769</v>
      </c>
      <c r="T237" s="38">
        <f t="shared" si="40"/>
        <v>5.024349152509977</v>
      </c>
      <c r="U237" s="38">
        <f t="shared" si="41"/>
        <v>4.9379125782744202</v>
      </c>
      <c r="V237" s="38">
        <f t="shared" si="42"/>
        <v>4.8057337378890486</v>
      </c>
      <c r="W237" s="38">
        <f t="shared" si="43"/>
        <v>4.7115310743241512</v>
      </c>
      <c r="X237" s="38">
        <f t="shared" si="44"/>
        <v>4.6191146113050019</v>
      </c>
      <c r="Y237" s="38">
        <f t="shared" si="45"/>
        <v>4.573372345155188</v>
      </c>
      <c r="Z237" s="38">
        <f t="shared" si="46"/>
        <v>4.573372345155188</v>
      </c>
    </row>
    <row r="238" spans="1:26">
      <c r="A238" s="20">
        <v>194</v>
      </c>
      <c r="B238" s="2">
        <v>20043</v>
      </c>
      <c r="E238" s="20">
        <f t="shared" si="36"/>
        <v>0</v>
      </c>
      <c r="F238" s="2">
        <v>0</v>
      </c>
    </row>
    <row r="239" spans="1:26">
      <c r="A239" s="20">
        <v>136</v>
      </c>
      <c r="B239" s="2">
        <v>20444</v>
      </c>
    </row>
    <row r="240" spans="1:26">
      <c r="A240" s="20">
        <v>56</v>
      </c>
      <c r="B240" s="2">
        <v>20852</v>
      </c>
    </row>
    <row r="241" spans="1:2">
      <c r="A241" s="20">
        <v>36</v>
      </c>
      <c r="B241" s="2">
        <v>21269</v>
      </c>
    </row>
    <row r="242" spans="1:2">
      <c r="A242" s="20">
        <v>26</v>
      </c>
      <c r="B242" s="2">
        <v>21695</v>
      </c>
    </row>
    <row r="243" spans="1:2">
      <c r="A243" s="20">
        <v>4</v>
      </c>
      <c r="B243" s="2">
        <v>22129</v>
      </c>
    </row>
    <row r="244" spans="1:2">
      <c r="A244" s="20">
        <v>3</v>
      </c>
      <c r="B244" s="2">
        <v>22571</v>
      </c>
    </row>
    <row r="245" spans="1:2">
      <c r="A245" s="20">
        <v>8</v>
      </c>
      <c r="B245" s="2">
        <v>23023</v>
      </c>
    </row>
    <row r="246" spans="1:2">
      <c r="A246" s="20">
        <v>1</v>
      </c>
      <c r="B246" s="2">
        <v>23484</v>
      </c>
    </row>
    <row r="247" spans="1:2">
      <c r="A247">
        <v>221.67</v>
      </c>
      <c r="B247">
        <v>18333</v>
      </c>
    </row>
    <row r="248" spans="1:2">
      <c r="A248">
        <v>0.84</v>
      </c>
      <c r="B248">
        <v>18459</v>
      </c>
    </row>
    <row r="249" spans="1:2">
      <c r="A249">
        <v>46.01</v>
      </c>
      <c r="B249">
        <v>18516</v>
      </c>
    </row>
    <row r="250" spans="1:2">
      <c r="A250">
        <v>308.97000000000003</v>
      </c>
      <c r="B250">
        <v>18887</v>
      </c>
    </row>
    <row r="251" spans="1:2">
      <c r="A251">
        <v>766.83</v>
      </c>
      <c r="B251">
        <v>19650</v>
      </c>
    </row>
    <row r="252" spans="1:2">
      <c r="A252">
        <v>256.64</v>
      </c>
      <c r="B252">
        <v>20043</v>
      </c>
    </row>
    <row r="253" spans="1:2">
      <c r="A253">
        <v>100.93</v>
      </c>
      <c r="B253">
        <v>22129</v>
      </c>
    </row>
    <row r="254" spans="1:2">
      <c r="A254">
        <v>130.03</v>
      </c>
      <c r="B254">
        <v>24920</v>
      </c>
    </row>
    <row r="255" spans="1:2">
      <c r="A255">
        <v>30.61</v>
      </c>
      <c r="B255">
        <v>27514</v>
      </c>
    </row>
    <row r="256" spans="1:2">
      <c r="A256">
        <v>37.03</v>
      </c>
      <c r="B256">
        <v>30095</v>
      </c>
    </row>
    <row r="257" spans="1:2">
      <c r="A257">
        <v>18.260000000000002</v>
      </c>
      <c r="B257">
        <v>33486</v>
      </c>
    </row>
    <row r="258" spans="1:2">
      <c r="A258">
        <v>2.0699999999999998</v>
      </c>
      <c r="B258">
        <v>36371</v>
      </c>
    </row>
    <row r="259" spans="1:2">
      <c r="A259">
        <v>7.95</v>
      </c>
      <c r="B259">
        <v>40578</v>
      </c>
    </row>
    <row r="260" spans="1:2">
      <c r="A260">
        <v>12.27</v>
      </c>
      <c r="B260">
        <v>18333</v>
      </c>
    </row>
    <row r="261" spans="1:2">
      <c r="A261">
        <v>6.65</v>
      </c>
      <c r="B261">
        <v>18516.518418750002</v>
      </c>
    </row>
    <row r="262" spans="1:2">
      <c r="A262">
        <v>118.35</v>
      </c>
      <c r="B262">
        <v>18886.618781250003</v>
      </c>
    </row>
    <row r="263" spans="1:2">
      <c r="A263">
        <v>189.28</v>
      </c>
      <c r="B263">
        <v>19264.037512499999</v>
      </c>
    </row>
    <row r="264" spans="1:2">
      <c r="A264">
        <v>32.36</v>
      </c>
      <c r="B264">
        <v>19649.820093750001</v>
      </c>
    </row>
    <row r="265" spans="1:2">
      <c r="A265">
        <v>242.66</v>
      </c>
      <c r="B265">
        <v>20042.921043750001</v>
      </c>
    </row>
    <row r="266" spans="1:2">
      <c r="A266">
        <v>94.06</v>
      </c>
      <c r="B266">
        <v>20443.340362499999</v>
      </c>
    </row>
    <row r="267" spans="1:2">
      <c r="A267">
        <v>71.78</v>
      </c>
      <c r="B267">
        <v>20852.123531249999</v>
      </c>
    </row>
    <row r="268" spans="1:2">
      <c r="A268">
        <v>79.39</v>
      </c>
      <c r="B268">
        <v>21269.270549999997</v>
      </c>
    </row>
    <row r="269" spans="1:2">
      <c r="A269">
        <v>0</v>
      </c>
      <c r="B269">
        <v>21694.781418750001</v>
      </c>
    </row>
    <row r="270" spans="1:2">
      <c r="A270">
        <v>569.77</v>
      </c>
      <c r="B270">
        <v>22128.656137499998</v>
      </c>
    </row>
    <row r="271" spans="1:2">
      <c r="A271">
        <v>34.799999999999997</v>
      </c>
      <c r="B271">
        <v>22570.894706249997</v>
      </c>
    </row>
    <row r="272" spans="1:2">
      <c r="A272">
        <v>0</v>
      </c>
      <c r="B272">
        <v>23022.542606250001</v>
      </c>
    </row>
    <row r="273" spans="1:2">
      <c r="A273">
        <v>36.03</v>
      </c>
      <c r="B273">
        <v>23483.599837500002</v>
      </c>
    </row>
    <row r="274" spans="1:2">
      <c r="A274">
        <v>33.42</v>
      </c>
      <c r="B274">
        <v>23953.02091875</v>
      </c>
    </row>
    <row r="275" spans="1:2">
      <c r="A275">
        <v>0</v>
      </c>
      <c r="B275">
        <v>24431.85133125</v>
      </c>
    </row>
    <row r="276" spans="1:2">
      <c r="A276">
        <v>377.31</v>
      </c>
      <c r="B276">
        <v>24920.091075</v>
      </c>
    </row>
    <row r="277" spans="1:2">
      <c r="A277">
        <v>0</v>
      </c>
      <c r="B277">
        <v>25418.785631249997</v>
      </c>
    </row>
    <row r="278" spans="1:2">
      <c r="A278">
        <v>42.81</v>
      </c>
      <c r="B278">
        <v>25926.889518749998</v>
      </c>
    </row>
    <row r="279" spans="1:2">
      <c r="A279">
        <v>28.36</v>
      </c>
      <c r="B279">
        <v>26445.44821875</v>
      </c>
    </row>
    <row r="280" spans="1:2">
      <c r="A280">
        <v>0</v>
      </c>
      <c r="B280">
        <v>26974.461731250001</v>
      </c>
    </row>
    <row r="281" spans="1:2">
      <c r="A281">
        <v>29.09</v>
      </c>
      <c r="B281">
        <v>27513.930056250003</v>
      </c>
    </row>
    <row r="282" spans="1:2">
      <c r="A282">
        <v>352.25</v>
      </c>
      <c r="B282">
        <v>28226.948268749999</v>
      </c>
    </row>
    <row r="283" spans="1:2">
      <c r="A283">
        <v>8.42</v>
      </c>
      <c r="B283">
        <v>29174.154281250001</v>
      </c>
    </row>
    <row r="284" spans="1:2">
      <c r="A284">
        <v>9.01</v>
      </c>
      <c r="B284">
        <v>30094.17778125</v>
      </c>
    </row>
    <row r="285" spans="1:2">
      <c r="A285">
        <v>12.55</v>
      </c>
      <c r="B285">
        <v>30983.882325000002</v>
      </c>
    </row>
    <row r="286" spans="1:2">
      <c r="A286">
        <v>120.96</v>
      </c>
      <c r="B286">
        <v>31894.496493750001</v>
      </c>
    </row>
    <row r="287" spans="1:2">
      <c r="A287">
        <v>3.95</v>
      </c>
      <c r="B287">
        <v>32797.792293749997</v>
      </c>
    </row>
    <row r="288" spans="1:2">
      <c r="A288">
        <v>4.88</v>
      </c>
      <c r="B288">
        <v>33485.718956249999</v>
      </c>
    </row>
    <row r="289" spans="1:2">
      <c r="A289">
        <v>6.81</v>
      </c>
      <c r="B289">
        <v>34373.332537499999</v>
      </c>
    </row>
    <row r="290" spans="1:2">
      <c r="A290">
        <v>43.42</v>
      </c>
      <c r="B290">
        <v>35336.220768750005</v>
      </c>
    </row>
    <row r="291" spans="1:2">
      <c r="A291">
        <v>3</v>
      </c>
      <c r="B291">
        <v>36370.201724999999</v>
      </c>
    </row>
    <row r="292" spans="1:2">
      <c r="A292">
        <v>2</v>
      </c>
      <c r="B292">
        <v>37568.323237500001</v>
      </c>
    </row>
    <row r="293" spans="1:2">
      <c r="A293">
        <v>4</v>
      </c>
      <c r="B293">
        <v>38553.166574999996</v>
      </c>
    </row>
    <row r="294" spans="1:2">
      <c r="A294">
        <v>20.09</v>
      </c>
      <c r="B294">
        <v>39570.419831250001</v>
      </c>
    </row>
    <row r="295" spans="1:2">
      <c r="A295">
        <v>0</v>
      </c>
      <c r="B295">
        <v>40578.263756249995</v>
      </c>
    </row>
    <row r="296" spans="1:2">
      <c r="A296">
        <v>0</v>
      </c>
      <c r="B296">
        <v>41591.335087499996</v>
      </c>
    </row>
    <row r="297" spans="1:2">
      <c r="A297">
        <v>0</v>
      </c>
      <c r="B297">
        <v>42613.815750000002</v>
      </c>
    </row>
    <row r="298" spans="1:2">
      <c r="A298">
        <v>1.89</v>
      </c>
      <c r="B298">
        <v>43570.431093749998</v>
      </c>
    </row>
    <row r="299" spans="1:2">
      <c r="A299">
        <v>1</v>
      </c>
      <c r="B299">
        <v>44624.276193750004</v>
      </c>
    </row>
    <row r="300" spans="1:2">
      <c r="A300">
        <v>1</v>
      </c>
      <c r="B300">
        <v>45647.802337500005</v>
      </c>
    </row>
    <row r="301" spans="1:2">
      <c r="A301">
        <v>2</v>
      </c>
      <c r="B301">
        <v>46661.919149999994</v>
      </c>
    </row>
    <row r="302" spans="1:2">
      <c r="A302">
        <v>0</v>
      </c>
      <c r="B302">
        <v>47664.535668750003</v>
      </c>
    </row>
    <row r="303" spans="1:2">
      <c r="A303">
        <v>0</v>
      </c>
      <c r="B303">
        <v>48680.743443749998</v>
      </c>
    </row>
    <row r="304" spans="1:2">
      <c r="A304">
        <v>0</v>
      </c>
      <c r="B304">
        <v>49700.087662499995</v>
      </c>
    </row>
    <row r="305" spans="1:2">
      <c r="A305">
        <v>0</v>
      </c>
      <c r="B305">
        <v>50730.932175000002</v>
      </c>
    </row>
    <row r="306" spans="1:2">
      <c r="A306">
        <v>0</v>
      </c>
      <c r="B306">
        <v>51772.231499999994</v>
      </c>
    </row>
    <row r="307" spans="1:2">
      <c r="A307">
        <v>0</v>
      </c>
      <c r="B307">
        <v>52814.576306249997</v>
      </c>
    </row>
    <row r="308" spans="1:2">
      <c r="A308">
        <v>0</v>
      </c>
      <c r="B308">
        <v>53854.830150000002</v>
      </c>
    </row>
    <row r="309" spans="1:2">
      <c r="A309">
        <v>1</v>
      </c>
      <c r="B309">
        <v>54901.356881250002</v>
      </c>
    </row>
    <row r="310" spans="1:2">
      <c r="A310">
        <v>0</v>
      </c>
      <c r="B310">
        <v>55941.610724999999</v>
      </c>
    </row>
    <row r="311" spans="1:2">
      <c r="A311">
        <v>0</v>
      </c>
      <c r="B311">
        <v>56989.182937500002</v>
      </c>
    </row>
    <row r="312" spans="1:2">
      <c r="A312">
        <v>0</v>
      </c>
      <c r="B312">
        <v>57831.840824999992</v>
      </c>
    </row>
    <row r="313" spans="1:2">
      <c r="A313">
        <v>86.180199999999971</v>
      </c>
      <c r="B313">
        <v>18333</v>
      </c>
    </row>
    <row r="314" spans="1:2">
      <c r="A314">
        <v>120.65730000000011</v>
      </c>
      <c r="B314">
        <v>18516</v>
      </c>
    </row>
    <row r="315" spans="1:2">
      <c r="A315">
        <v>47.281900000000007</v>
      </c>
      <c r="B315">
        <v>18887</v>
      </c>
    </row>
    <row r="316" spans="1:2">
      <c r="A316">
        <v>268.24679999999944</v>
      </c>
      <c r="B316">
        <v>19264</v>
      </c>
    </row>
    <row r="317" spans="1:2">
      <c r="A317">
        <v>41.702899999999978</v>
      </c>
      <c r="B317">
        <v>19650</v>
      </c>
    </row>
    <row r="318" spans="1:2">
      <c r="A318">
        <v>439.25010000000054</v>
      </c>
      <c r="B318">
        <v>20043</v>
      </c>
    </row>
    <row r="319" spans="1:2">
      <c r="A319">
        <v>22.589400000000005</v>
      </c>
      <c r="B319">
        <v>20444</v>
      </c>
    </row>
    <row r="320" spans="1:2">
      <c r="A320">
        <v>19.123600000000003</v>
      </c>
      <c r="B320">
        <v>20852</v>
      </c>
    </row>
    <row r="321" spans="1:2">
      <c r="A321">
        <v>26.802600000000002</v>
      </c>
      <c r="B321">
        <v>21269</v>
      </c>
    </row>
    <row r="322" spans="1:2">
      <c r="A322">
        <v>13.102499999999999</v>
      </c>
      <c r="B322">
        <v>21695</v>
      </c>
    </row>
    <row r="323" spans="1:2">
      <c r="A323">
        <v>164.95260000000002</v>
      </c>
      <c r="B323">
        <v>22129</v>
      </c>
    </row>
    <row r="324" spans="1:2">
      <c r="A324">
        <v>12.828199999999999</v>
      </c>
      <c r="B324">
        <v>22571</v>
      </c>
    </row>
    <row r="325" spans="1:2">
      <c r="A325">
        <v>8.6975999999999996</v>
      </c>
      <c r="B325">
        <v>23023</v>
      </c>
    </row>
    <row r="326" spans="1:2">
      <c r="A326">
        <v>10.206099999999998</v>
      </c>
      <c r="B326">
        <v>23484</v>
      </c>
    </row>
    <row r="327" spans="1:2">
      <c r="A327">
        <v>14.996400000000003</v>
      </c>
      <c r="B327">
        <v>23953</v>
      </c>
    </row>
    <row r="328" spans="1:2">
      <c r="A328">
        <v>11.9793</v>
      </c>
      <c r="B328">
        <v>24432</v>
      </c>
    </row>
    <row r="329" spans="1:2">
      <c r="A329">
        <v>131.10010000000005</v>
      </c>
      <c r="B329">
        <v>24920</v>
      </c>
    </row>
    <row r="330" spans="1:2">
      <c r="A330">
        <v>18.948599999999995</v>
      </c>
      <c r="B330">
        <v>25419</v>
      </c>
    </row>
    <row r="331" spans="1:2">
      <c r="A331">
        <v>14.6196</v>
      </c>
      <c r="B331">
        <v>25927</v>
      </c>
    </row>
    <row r="332" spans="1:2">
      <c r="A332">
        <v>17.356599999999997</v>
      </c>
      <c r="B332">
        <v>26446</v>
      </c>
    </row>
    <row r="333" spans="1:2">
      <c r="A333">
        <v>10.056100000000002</v>
      </c>
      <c r="B333">
        <v>26975</v>
      </c>
    </row>
    <row r="334" spans="1:2">
      <c r="A334">
        <v>86.327999999999989</v>
      </c>
      <c r="B334">
        <v>27514</v>
      </c>
    </row>
    <row r="335" spans="1:2">
      <c r="A335">
        <v>6.6986999999999997</v>
      </c>
      <c r="B335">
        <v>28226</v>
      </c>
    </row>
    <row r="336" spans="1:2">
      <c r="A336">
        <v>6.0506000000000011</v>
      </c>
      <c r="B336">
        <v>29174</v>
      </c>
    </row>
    <row r="337" spans="1:2">
      <c r="A337">
        <v>68.797700000000006</v>
      </c>
      <c r="B337">
        <v>30095</v>
      </c>
    </row>
    <row r="338" spans="1:2">
      <c r="A338">
        <v>0.88</v>
      </c>
      <c r="B338">
        <v>30984</v>
      </c>
    </row>
    <row r="339" spans="1:2">
      <c r="A339">
        <v>1.9470000000000001</v>
      </c>
      <c r="B339">
        <v>31895</v>
      </c>
    </row>
    <row r="340" spans="1:2">
      <c r="A340">
        <v>15.1472</v>
      </c>
      <c r="B340">
        <v>32798</v>
      </c>
    </row>
    <row r="341" spans="1:2">
      <c r="A341">
        <v>0</v>
      </c>
      <c r="B341">
        <v>31895</v>
      </c>
    </row>
    <row r="342" spans="1:2">
      <c r="A342">
        <v>0</v>
      </c>
      <c r="B342">
        <v>32798</v>
      </c>
    </row>
    <row r="343" spans="1:2">
      <c r="A343">
        <v>0.92500000000000004</v>
      </c>
      <c r="B343">
        <v>33486</v>
      </c>
    </row>
    <row r="344" spans="1:2">
      <c r="A344">
        <v>16.107900000000001</v>
      </c>
      <c r="B344">
        <v>34373</v>
      </c>
    </row>
    <row r="345" spans="1:2">
      <c r="A345">
        <v>0</v>
      </c>
      <c r="B345">
        <v>33486</v>
      </c>
    </row>
    <row r="346" spans="1:2">
      <c r="A346">
        <v>0.90200000000000002</v>
      </c>
      <c r="B346">
        <v>34373</v>
      </c>
    </row>
    <row r="347" spans="1:2">
      <c r="A347">
        <v>0</v>
      </c>
      <c r="B347">
        <v>35336</v>
      </c>
    </row>
    <row r="348" spans="1:2">
      <c r="A348">
        <v>8.4640000000000004</v>
      </c>
      <c r="B348">
        <v>36371</v>
      </c>
    </row>
    <row r="349" spans="1:2">
      <c r="A349">
        <v>0.88</v>
      </c>
      <c r="B349">
        <v>36371</v>
      </c>
    </row>
    <row r="350" spans="1:2">
      <c r="A350">
        <v>1.7549999999999999</v>
      </c>
      <c r="B350">
        <v>37568</v>
      </c>
    </row>
    <row r="351" spans="1:2">
      <c r="A351">
        <v>3.6619999999999999</v>
      </c>
      <c r="B351">
        <v>38553</v>
      </c>
    </row>
    <row r="352" spans="1:2">
      <c r="A352">
        <v>13.227100000000002</v>
      </c>
      <c r="B352">
        <v>39571</v>
      </c>
    </row>
    <row r="353" spans="1:2">
      <c r="A353">
        <v>0.93500000000000005</v>
      </c>
      <c r="B353">
        <v>39571</v>
      </c>
    </row>
    <row r="354" spans="1:2">
      <c r="A354">
        <v>1</v>
      </c>
      <c r="B354">
        <v>40578</v>
      </c>
    </row>
    <row r="355" spans="1:2">
      <c r="A355">
        <v>2.4676</v>
      </c>
      <c r="B355">
        <v>41591</v>
      </c>
    </row>
    <row r="356" spans="1:2">
      <c r="A356">
        <v>4.673</v>
      </c>
      <c r="B356">
        <v>42614</v>
      </c>
    </row>
    <row r="357" spans="1:2">
      <c r="A357">
        <v>0</v>
      </c>
      <c r="B357">
        <v>42614</v>
      </c>
    </row>
    <row r="358" spans="1:2">
      <c r="A358">
        <v>0</v>
      </c>
      <c r="B358">
        <v>43570</v>
      </c>
    </row>
    <row r="359" spans="1:2">
      <c r="A359">
        <v>0</v>
      </c>
      <c r="B359">
        <v>44624</v>
      </c>
    </row>
    <row r="360" spans="1:2">
      <c r="A360">
        <v>1.7190999999999999</v>
      </c>
      <c r="B360">
        <v>45648</v>
      </c>
    </row>
    <row r="361" spans="1:2">
      <c r="A361">
        <v>0</v>
      </c>
      <c r="B361">
        <v>44624</v>
      </c>
    </row>
    <row r="362" spans="1:2">
      <c r="A362">
        <v>1</v>
      </c>
      <c r="B362">
        <v>45648</v>
      </c>
    </row>
    <row r="363" spans="1:2">
      <c r="A363">
        <v>0</v>
      </c>
      <c r="B363">
        <v>46662</v>
      </c>
    </row>
    <row r="364" spans="1:2">
      <c r="A364">
        <v>1.8108</v>
      </c>
      <c r="B364">
        <v>47665</v>
      </c>
    </row>
    <row r="365" spans="1:2">
      <c r="A365">
        <v>0</v>
      </c>
      <c r="B365">
        <v>46657</v>
      </c>
    </row>
    <row r="366" spans="1:2">
      <c r="A366">
        <v>0</v>
      </c>
      <c r="B366">
        <v>47644</v>
      </c>
    </row>
    <row r="367" spans="1:2">
      <c r="A367">
        <v>0</v>
      </c>
      <c r="B367">
        <v>48646</v>
      </c>
    </row>
    <row r="368" spans="1:2">
      <c r="A368">
        <v>0</v>
      </c>
      <c r="B368">
        <v>49527</v>
      </c>
    </row>
    <row r="369" spans="1:2">
      <c r="A369">
        <v>0</v>
      </c>
      <c r="B369">
        <v>50422</v>
      </c>
    </row>
    <row r="370" spans="1:2">
      <c r="A370">
        <v>0</v>
      </c>
      <c r="B370">
        <v>49658</v>
      </c>
    </row>
    <row r="371" spans="1:2">
      <c r="A371">
        <v>0</v>
      </c>
      <c r="B371">
        <v>50534</v>
      </c>
    </row>
    <row r="372" spans="1:2">
      <c r="A372">
        <v>1</v>
      </c>
      <c r="B372">
        <v>51436</v>
      </c>
    </row>
    <row r="373" spans="1:2">
      <c r="A373">
        <v>1</v>
      </c>
      <c r="B373">
        <v>52332</v>
      </c>
    </row>
    <row r="374" spans="1:2">
      <c r="A374">
        <v>1</v>
      </c>
      <c r="B374">
        <v>53217</v>
      </c>
    </row>
    <row r="375" spans="1:2">
      <c r="A375">
        <v>1.2161999999999999</v>
      </c>
      <c r="B375">
        <v>52556</v>
      </c>
    </row>
    <row r="376" spans="1:2">
      <c r="A376">
        <v>0</v>
      </c>
      <c r="B376">
        <v>53449</v>
      </c>
    </row>
    <row r="377" spans="1:2">
      <c r="A377">
        <v>0</v>
      </c>
      <c r="B377">
        <v>54355</v>
      </c>
    </row>
    <row r="378" spans="1:2">
      <c r="A378">
        <v>0</v>
      </c>
      <c r="B378">
        <v>55170</v>
      </c>
    </row>
    <row r="379" spans="1:2">
      <c r="A379">
        <v>1</v>
      </c>
      <c r="B379">
        <v>56126</v>
      </c>
    </row>
    <row r="380" spans="1:2">
      <c r="A380">
        <v>0</v>
      </c>
      <c r="B380">
        <v>57248</v>
      </c>
    </row>
    <row r="381" spans="1:2">
      <c r="A381">
        <v>0</v>
      </c>
      <c r="B381">
        <v>59682</v>
      </c>
    </row>
    <row r="382" spans="1:2">
      <c r="A382">
        <v>0</v>
      </c>
      <c r="B382">
        <v>62237</v>
      </c>
    </row>
    <row r="383" spans="1:2">
      <c r="A383">
        <v>0</v>
      </c>
      <c r="B383">
        <v>64556</v>
      </c>
    </row>
    <row r="384" spans="1:2">
      <c r="A384">
        <v>0</v>
      </c>
      <c r="B384">
        <v>66991</v>
      </c>
    </row>
    <row r="385" spans="1:2">
      <c r="A385">
        <v>0</v>
      </c>
      <c r="B385">
        <v>68209</v>
      </c>
    </row>
    <row r="386" spans="1:2">
      <c r="A386">
        <v>0</v>
      </c>
      <c r="B386">
        <v>70646</v>
      </c>
    </row>
    <row r="387" spans="1:2">
      <c r="A387">
        <v>0</v>
      </c>
      <c r="B387">
        <v>73082</v>
      </c>
    </row>
    <row r="388" spans="1:2">
      <c r="A388">
        <v>0</v>
      </c>
      <c r="B388">
        <v>75517</v>
      </c>
    </row>
    <row r="389" spans="1:2">
      <c r="A389">
        <v>0</v>
      </c>
      <c r="B389">
        <v>77954</v>
      </c>
    </row>
    <row r="390" spans="1:2">
      <c r="A390">
        <v>4.6602000000000006</v>
      </c>
      <c r="B390">
        <v>18328.214285714286</v>
      </c>
    </row>
    <row r="391" spans="1:2">
      <c r="A391">
        <v>8.0078000000000014</v>
      </c>
      <c r="B391">
        <v>17710.842857142856</v>
      </c>
    </row>
    <row r="392" spans="1:2">
      <c r="A392">
        <v>5.7052000000000005</v>
      </c>
      <c r="B392">
        <v>13177.021428571428</v>
      </c>
    </row>
    <row r="393" spans="1:2">
      <c r="A393">
        <v>0.83400000000000007</v>
      </c>
      <c r="B393">
        <v>9279.8642857142859</v>
      </c>
    </row>
    <row r="394" spans="1:2">
      <c r="A394">
        <v>15.9442</v>
      </c>
      <c r="B394">
        <v>9279.8642857142859</v>
      </c>
    </row>
    <row r="395" spans="1:2">
      <c r="A395">
        <v>4.8918999999999997</v>
      </c>
      <c r="B395">
        <v>19000</v>
      </c>
    </row>
    <row r="396" spans="1:2">
      <c r="A396">
        <v>7.9322999999999997</v>
      </c>
      <c r="B396">
        <v>21000</v>
      </c>
    </row>
    <row r="397" spans="1:2">
      <c r="A397">
        <v>2.08</v>
      </c>
      <c r="B397">
        <v>18333</v>
      </c>
    </row>
    <row r="398" spans="1:2">
      <c r="A398">
        <v>0.41</v>
      </c>
      <c r="B398">
        <v>18333</v>
      </c>
    </row>
    <row r="399" spans="1:2">
      <c r="A399">
        <v>1.9</v>
      </c>
      <c r="B399">
        <v>18516</v>
      </c>
    </row>
    <row r="400" spans="1:2">
      <c r="A400">
        <v>3.36</v>
      </c>
      <c r="B400">
        <v>18516</v>
      </c>
    </row>
    <row r="401" spans="1:2">
      <c r="A401">
        <v>1.79</v>
      </c>
      <c r="B401">
        <v>18887</v>
      </c>
    </row>
    <row r="402" spans="1:2">
      <c r="A402">
        <v>1.44</v>
      </c>
      <c r="B402">
        <v>18887</v>
      </c>
    </row>
    <row r="403" spans="1:2">
      <c r="A403">
        <v>8.9499999999999993</v>
      </c>
      <c r="B403">
        <v>19264</v>
      </c>
    </row>
    <row r="404" spans="1:2">
      <c r="A404">
        <v>1.68</v>
      </c>
      <c r="B404">
        <v>19650</v>
      </c>
    </row>
    <row r="405" spans="1:2">
      <c r="A405">
        <v>2.2400000000000002</v>
      </c>
      <c r="B405">
        <v>20043</v>
      </c>
    </row>
    <row r="406" spans="1:2">
      <c r="A406">
        <v>2.74</v>
      </c>
      <c r="B406">
        <v>20444</v>
      </c>
    </row>
    <row r="407" spans="1:2">
      <c r="A407">
        <v>2.62</v>
      </c>
      <c r="B407">
        <v>21695</v>
      </c>
    </row>
    <row r="408" spans="1:2">
      <c r="A408">
        <v>1</v>
      </c>
      <c r="B408">
        <v>22129</v>
      </c>
    </row>
    <row r="409" spans="1:2">
      <c r="A409">
        <v>8.81</v>
      </c>
      <c r="B409">
        <v>23484</v>
      </c>
    </row>
    <row r="410" spans="1:2">
      <c r="A410">
        <v>1</v>
      </c>
      <c r="B410">
        <v>23953</v>
      </c>
    </row>
    <row r="411" spans="1:2">
      <c r="A411">
        <v>1.59</v>
      </c>
      <c r="B411">
        <v>24432</v>
      </c>
    </row>
    <row r="412" spans="1:2">
      <c r="A412">
        <v>1</v>
      </c>
      <c r="B412">
        <v>24920</v>
      </c>
    </row>
    <row r="413" spans="1:2">
      <c r="A413">
        <v>2.59</v>
      </c>
      <c r="B413">
        <v>25419</v>
      </c>
    </row>
    <row r="414" spans="1:2">
      <c r="A414">
        <v>8.39</v>
      </c>
      <c r="B414">
        <v>25927</v>
      </c>
    </row>
    <row r="415" spans="1:2">
      <c r="A415">
        <v>1</v>
      </c>
      <c r="B415">
        <v>27514</v>
      </c>
    </row>
    <row r="416" spans="1:2">
      <c r="A416">
        <v>0.9</v>
      </c>
      <c r="B416">
        <v>29174</v>
      </c>
    </row>
    <row r="417" spans="1:2">
      <c r="A417">
        <v>0.28000000000000003</v>
      </c>
      <c r="B417">
        <v>30095</v>
      </c>
    </row>
    <row r="418" spans="1:2">
      <c r="A418">
        <v>4.04</v>
      </c>
      <c r="B418">
        <v>30984</v>
      </c>
    </row>
    <row r="419" spans="1:2">
      <c r="A419">
        <v>1</v>
      </c>
      <c r="B419">
        <v>31895</v>
      </c>
    </row>
    <row r="420" spans="1:2">
      <c r="A420">
        <v>1.54</v>
      </c>
      <c r="B420">
        <v>32798</v>
      </c>
    </row>
    <row r="421" spans="1:2">
      <c r="A421">
        <v>1</v>
      </c>
      <c r="B421">
        <v>33486</v>
      </c>
    </row>
    <row r="422" spans="1:2">
      <c r="A422">
        <v>4.5199999999999996</v>
      </c>
      <c r="B422">
        <v>35336</v>
      </c>
    </row>
    <row r="423" spans="1:2">
      <c r="A423">
        <v>2</v>
      </c>
      <c r="B423">
        <v>36961</v>
      </c>
    </row>
    <row r="424" spans="1:2">
      <c r="A424">
        <v>3</v>
      </c>
      <c r="B424">
        <v>41591</v>
      </c>
    </row>
    <row r="425" spans="1:2">
      <c r="A425">
        <v>1</v>
      </c>
      <c r="B425">
        <v>41604</v>
      </c>
    </row>
    <row r="426" spans="1:2">
      <c r="A426">
        <v>1.81</v>
      </c>
      <c r="B426">
        <v>43570</v>
      </c>
    </row>
    <row r="427" spans="1:2">
      <c r="A427">
        <v>1</v>
      </c>
      <c r="B427">
        <v>44331</v>
      </c>
    </row>
    <row r="428" spans="1:2">
      <c r="A428">
        <v>2</v>
      </c>
      <c r="B428">
        <v>45648</v>
      </c>
    </row>
    <row r="429" spans="1:2">
      <c r="A429">
        <v>0.6</v>
      </c>
      <c r="B429">
        <v>46566</v>
      </c>
    </row>
    <row r="430" spans="1:2">
      <c r="A430">
        <v>1.81</v>
      </c>
      <c r="B430">
        <v>51610</v>
      </c>
    </row>
    <row r="431" spans="1:2">
      <c r="A431">
        <v>1</v>
      </c>
      <c r="B431">
        <v>54091</v>
      </c>
    </row>
    <row r="432" spans="1:2">
      <c r="A432">
        <v>1</v>
      </c>
      <c r="B432">
        <v>67364</v>
      </c>
    </row>
    <row r="433" spans="1:2">
      <c r="A433">
        <v>2</v>
      </c>
      <c r="B433">
        <v>88187</v>
      </c>
    </row>
    <row r="434" spans="1:2">
      <c r="A434">
        <v>34.5</v>
      </c>
      <c r="B434">
        <v>18333</v>
      </c>
    </row>
    <row r="435" spans="1:2">
      <c r="A435">
        <v>81</v>
      </c>
      <c r="B435">
        <v>18516</v>
      </c>
    </row>
    <row r="436" spans="1:2">
      <c r="A436">
        <v>18.8</v>
      </c>
      <c r="B436">
        <v>18887</v>
      </c>
    </row>
    <row r="437" spans="1:2">
      <c r="A437">
        <v>36.200000000000003</v>
      </c>
      <c r="B437">
        <v>19264</v>
      </c>
    </row>
    <row r="438" spans="1:2">
      <c r="A438">
        <v>10</v>
      </c>
      <c r="B438">
        <v>19650</v>
      </c>
    </row>
    <row r="439" spans="1:2">
      <c r="A439">
        <v>50.6</v>
      </c>
      <c r="B439">
        <v>20444</v>
      </c>
    </row>
    <row r="440" spans="1:2">
      <c r="A440">
        <v>27</v>
      </c>
      <c r="B440">
        <v>20852</v>
      </c>
    </row>
    <row r="441" spans="1:2">
      <c r="A441">
        <v>19</v>
      </c>
      <c r="B441">
        <v>21269</v>
      </c>
    </row>
    <row r="442" spans="1:2">
      <c r="A442">
        <v>9.1</v>
      </c>
      <c r="B442">
        <v>21695</v>
      </c>
    </row>
    <row r="443" spans="1:2">
      <c r="A443">
        <v>92.5</v>
      </c>
      <c r="B443">
        <v>22129</v>
      </c>
    </row>
    <row r="444" spans="1:2">
      <c r="A444">
        <v>28.2</v>
      </c>
      <c r="B444">
        <v>22571</v>
      </c>
    </row>
    <row r="445" spans="1:2">
      <c r="A445">
        <v>29.5</v>
      </c>
      <c r="B445">
        <v>23023</v>
      </c>
    </row>
    <row r="446" spans="1:2">
      <c r="A446">
        <v>17.100000000000001</v>
      </c>
      <c r="B446">
        <v>23484</v>
      </c>
    </row>
    <row r="447" spans="1:2">
      <c r="A447">
        <v>11.3</v>
      </c>
      <c r="B447">
        <v>23953</v>
      </c>
    </row>
    <row r="448" spans="1:2">
      <c r="A448">
        <v>2.6</v>
      </c>
      <c r="B448">
        <v>24432</v>
      </c>
    </row>
    <row r="449" spans="1:2">
      <c r="A449">
        <v>110.5</v>
      </c>
      <c r="B449">
        <v>24920</v>
      </c>
    </row>
    <row r="450" spans="1:2">
      <c r="A450">
        <v>14.9</v>
      </c>
      <c r="B450">
        <v>25419</v>
      </c>
    </row>
    <row r="451" spans="1:2">
      <c r="A451">
        <v>17.600000000000001</v>
      </c>
      <c r="B451">
        <v>25927</v>
      </c>
    </row>
    <row r="452" spans="1:2">
      <c r="A452">
        <v>2.4</v>
      </c>
      <c r="B452">
        <v>26446</v>
      </c>
    </row>
    <row r="453" spans="1:2">
      <c r="A453">
        <v>4.7</v>
      </c>
      <c r="B453">
        <v>26975</v>
      </c>
    </row>
    <row r="454" spans="1:2">
      <c r="A454">
        <v>7.9</v>
      </c>
      <c r="B454">
        <v>27514</v>
      </c>
    </row>
    <row r="455" spans="1:2">
      <c r="A455">
        <v>54.8</v>
      </c>
      <c r="B455">
        <v>28226</v>
      </c>
    </row>
    <row r="456" spans="1:2">
      <c r="A456">
        <v>1</v>
      </c>
      <c r="B456">
        <v>29174</v>
      </c>
    </row>
    <row r="457" spans="1:2">
      <c r="A457">
        <v>5</v>
      </c>
      <c r="B457">
        <v>30095</v>
      </c>
    </row>
    <row r="458" spans="1:2">
      <c r="A458">
        <v>4.7</v>
      </c>
      <c r="B458">
        <v>30984</v>
      </c>
    </row>
    <row r="459" spans="1:2">
      <c r="A459">
        <v>2</v>
      </c>
      <c r="B459">
        <v>31895</v>
      </c>
    </row>
    <row r="460" spans="1:2">
      <c r="A460">
        <v>12</v>
      </c>
      <c r="B460">
        <v>32798</v>
      </c>
    </row>
    <row r="461" spans="1:2">
      <c r="A461">
        <v>2</v>
      </c>
      <c r="B461">
        <v>33486</v>
      </c>
    </row>
    <row r="462" spans="1:2">
      <c r="A462">
        <v>4.2</v>
      </c>
      <c r="B462">
        <v>35336</v>
      </c>
    </row>
    <row r="463" spans="1:2">
      <c r="A463">
        <v>2</v>
      </c>
      <c r="B463">
        <v>39516</v>
      </c>
    </row>
    <row r="464" spans="1:2">
      <c r="A464">
        <v>3</v>
      </c>
      <c r="B464">
        <v>41441</v>
      </c>
    </row>
    <row r="465" spans="1:2">
      <c r="A465">
        <v>3</v>
      </c>
      <c r="B465">
        <v>55204</v>
      </c>
    </row>
    <row r="466" spans="1:2">
      <c r="A466">
        <v>99.494054054054203</v>
      </c>
      <c r="B466">
        <v>18333</v>
      </c>
    </row>
    <row r="467" spans="1:2">
      <c r="A467">
        <v>162.74202702702601</v>
      </c>
      <c r="B467">
        <v>18516</v>
      </c>
    </row>
    <row r="468" spans="1:2">
      <c r="A468">
        <v>7.2567567567567597</v>
      </c>
      <c r="B468">
        <v>18887</v>
      </c>
    </row>
    <row r="469" spans="1:2">
      <c r="A469">
        <v>317.82354155071499</v>
      </c>
      <c r="B469">
        <v>19264</v>
      </c>
    </row>
    <row r="470" spans="1:2">
      <c r="A470">
        <v>89.529111091561106</v>
      </c>
      <c r="B470">
        <v>19650</v>
      </c>
    </row>
    <row r="471" spans="1:2">
      <c r="A471">
        <v>773.099802348136</v>
      </c>
      <c r="B471">
        <v>20444</v>
      </c>
    </row>
    <row r="472" spans="1:2">
      <c r="A472">
        <v>166.59459459459501</v>
      </c>
      <c r="B472">
        <v>22571</v>
      </c>
    </row>
    <row r="473" spans="1:2">
      <c r="A473">
        <v>233.76273212677501</v>
      </c>
      <c r="B473">
        <v>24920</v>
      </c>
    </row>
    <row r="474" spans="1:2">
      <c r="A474">
        <v>137.688108108108</v>
      </c>
      <c r="B474">
        <v>27514</v>
      </c>
    </row>
    <row r="475" spans="1:2">
      <c r="A475">
        <v>26.6437837837838</v>
      </c>
      <c r="B475">
        <v>30095</v>
      </c>
    </row>
    <row r="476" spans="1:2">
      <c r="A476">
        <v>8.7972972972973</v>
      </c>
      <c r="B476">
        <v>32798</v>
      </c>
    </row>
    <row r="477" spans="1:2">
      <c r="A477">
        <v>6.6081081081081097</v>
      </c>
      <c r="B477">
        <v>37568</v>
      </c>
    </row>
  </sheetData>
  <mergeCells count="5">
    <mergeCell ref="E1:F1"/>
    <mergeCell ref="A2:B2"/>
    <mergeCell ref="S2:Z2"/>
    <mergeCell ref="C4:D4"/>
    <mergeCell ref="G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5FF22-5EBF-410B-B776-A98E8F7DCF4E}">
  <dimension ref="A1:S61"/>
  <sheetViews>
    <sheetView workbookViewId="0">
      <pane xSplit="1" ySplit="2" topLeftCell="B26" activePane="bottomRight" state="frozen"/>
      <selection pane="topRight" activeCell="B1" sqref="B1"/>
      <selection pane="bottomLeft" activeCell="A2" sqref="A2"/>
      <selection pane="bottomRight" activeCell="B28" sqref="B28"/>
    </sheetView>
  </sheetViews>
  <sheetFormatPr defaultColWidth="10.5703125" defaultRowHeight="15"/>
  <cols>
    <col min="2" max="2" width="13.28515625" customWidth="1"/>
  </cols>
  <sheetData>
    <row r="1" spans="1:19">
      <c r="A1" s="170" t="s">
        <v>1</v>
      </c>
      <c r="B1" s="171" t="s">
        <v>570</v>
      </c>
      <c r="C1" s="168" t="s">
        <v>257</v>
      </c>
      <c r="D1" s="168"/>
      <c r="E1" s="168"/>
      <c r="F1" s="168"/>
      <c r="G1" s="168"/>
      <c r="H1" s="168"/>
      <c r="I1" s="168"/>
      <c r="J1" s="168"/>
      <c r="K1" s="13"/>
      <c r="L1" s="170" t="s">
        <v>1</v>
      </c>
      <c r="M1" s="168" t="s">
        <v>271</v>
      </c>
      <c r="N1" s="168"/>
      <c r="O1" s="168"/>
      <c r="P1" s="168"/>
      <c r="Q1" s="168"/>
      <c r="R1" s="168"/>
      <c r="S1" s="168"/>
    </row>
    <row r="2" spans="1:19" s="3" customFormat="1">
      <c r="A2" s="170"/>
      <c r="B2" s="171"/>
      <c r="C2" s="41">
        <v>44652</v>
      </c>
      <c r="D2" s="41">
        <v>44287</v>
      </c>
      <c r="E2" s="41">
        <v>43922</v>
      </c>
      <c r="F2" s="41">
        <v>43556</v>
      </c>
      <c r="G2" s="41">
        <v>43191</v>
      </c>
      <c r="H2" s="41">
        <v>42826</v>
      </c>
      <c r="I2" s="41">
        <v>42461</v>
      </c>
      <c r="J2" s="41">
        <v>42095</v>
      </c>
      <c r="K2" s="41"/>
      <c r="L2" s="170"/>
      <c r="M2" s="41">
        <v>44652</v>
      </c>
      <c r="N2" s="41">
        <v>44287</v>
      </c>
      <c r="O2" s="41">
        <v>43922</v>
      </c>
      <c r="P2" s="41">
        <v>43556</v>
      </c>
      <c r="Q2" s="41">
        <v>43191</v>
      </c>
      <c r="R2" s="41">
        <v>42826</v>
      </c>
      <c r="S2" s="41">
        <v>42461</v>
      </c>
    </row>
    <row r="3" spans="1:19">
      <c r="A3">
        <v>1</v>
      </c>
      <c r="B3" s="2">
        <v>18333</v>
      </c>
      <c r="C3" s="2">
        <f>D3+1925</f>
        <v>20258</v>
      </c>
      <c r="D3" s="2">
        <v>18333</v>
      </c>
      <c r="E3" s="2">
        <v>17842</v>
      </c>
      <c r="F3" s="2">
        <v>17364</v>
      </c>
      <c r="G3" s="2">
        <v>16495</v>
      </c>
      <c r="H3" s="2">
        <v>15115</v>
      </c>
      <c r="I3" s="2">
        <v>14615</v>
      </c>
      <c r="J3" s="2">
        <v>13715</v>
      </c>
      <c r="L3">
        <v>1</v>
      </c>
      <c r="M3" s="37">
        <f t="shared" ref="M3:M61" si="0">C3/D3-1</f>
        <v>0.10500190912562046</v>
      </c>
      <c r="N3" s="37">
        <f t="shared" ref="N3:N61" si="1">D3/E3-1</f>
        <v>2.7519336397264782E-2</v>
      </c>
      <c r="O3" s="37">
        <f t="shared" ref="O3:O61" si="2">E3/F3-1</f>
        <v>2.7528219304307822E-2</v>
      </c>
      <c r="P3" s="37">
        <f t="shared" ref="P3:P61" si="3">F3/G3-1</f>
        <v>5.2682631100333444E-2</v>
      </c>
      <c r="Q3" s="37">
        <f t="shared" ref="Q3:Q61" si="4">G3/H3-1</f>
        <v>9.1300033079722231E-2</v>
      </c>
      <c r="R3" s="37">
        <f t="shared" ref="R3:R61" si="5">H3/I3-1</f>
        <v>3.4211426616489904E-2</v>
      </c>
      <c r="S3" s="37">
        <f>I3/J3-1</f>
        <v>6.5621582209259843E-2</v>
      </c>
    </row>
    <row r="4" spans="1:19">
      <c r="A4">
        <v>2</v>
      </c>
      <c r="B4" s="2">
        <v>18516</v>
      </c>
      <c r="C4" s="2">
        <f t="shared" ref="C4:C61" si="6">D4+1925</f>
        <v>20441</v>
      </c>
      <c r="D4" s="2">
        <v>18516</v>
      </c>
      <c r="E4" s="2">
        <v>18198</v>
      </c>
      <c r="F4" s="2">
        <v>17711</v>
      </c>
      <c r="G4" s="2">
        <v>16755</v>
      </c>
      <c r="H4" s="2">
        <v>15375</v>
      </c>
      <c r="I4" s="2">
        <v>14975</v>
      </c>
      <c r="J4" s="2">
        <v>14075</v>
      </c>
      <c r="L4">
        <v>2</v>
      </c>
      <c r="M4" s="37">
        <f t="shared" si="0"/>
        <v>0.10396413912292068</v>
      </c>
      <c r="N4" s="37">
        <f t="shared" si="1"/>
        <v>1.747444774151008E-2</v>
      </c>
      <c r="O4" s="37">
        <f t="shared" si="2"/>
        <v>2.749703574050022E-2</v>
      </c>
      <c r="P4" s="37">
        <f t="shared" si="3"/>
        <v>5.7057594747836449E-2</v>
      </c>
      <c r="Q4" s="37">
        <f t="shared" si="4"/>
        <v>8.9756097560975689E-2</v>
      </c>
      <c r="R4" s="37">
        <f t="shared" si="5"/>
        <v>2.6711185308847973E-2</v>
      </c>
      <c r="S4" s="37">
        <f t="shared" ref="S4:S61" si="7">I4/J4-1</f>
        <v>6.3943161634103074E-2</v>
      </c>
    </row>
    <row r="5" spans="1:19">
      <c r="A5">
        <v>3</v>
      </c>
      <c r="B5" s="2">
        <v>18887</v>
      </c>
      <c r="C5" s="2">
        <f t="shared" si="6"/>
        <v>20812</v>
      </c>
      <c r="D5" s="2">
        <v>18887</v>
      </c>
      <c r="E5" s="2">
        <v>18562</v>
      </c>
      <c r="F5" s="2">
        <v>18065</v>
      </c>
      <c r="G5" s="2">
        <v>17007</v>
      </c>
      <c r="H5" s="2">
        <v>15807</v>
      </c>
      <c r="I5" s="2">
        <v>15507</v>
      </c>
      <c r="J5" s="2">
        <v>15207</v>
      </c>
      <c r="L5">
        <v>3</v>
      </c>
      <c r="M5" s="37">
        <f t="shared" si="0"/>
        <v>0.10192195690157257</v>
      </c>
      <c r="N5" s="37">
        <f t="shared" si="1"/>
        <v>1.7508889128326599E-2</v>
      </c>
      <c r="O5" s="37">
        <f t="shared" si="2"/>
        <v>2.7511763077774809E-2</v>
      </c>
      <c r="P5" s="37">
        <f t="shared" si="3"/>
        <v>6.2209678367730836E-2</v>
      </c>
      <c r="Q5" s="37">
        <f t="shared" si="4"/>
        <v>7.5915733535775187E-2</v>
      </c>
      <c r="R5" s="37">
        <f t="shared" si="5"/>
        <v>1.9346101760495227E-2</v>
      </c>
      <c r="S5" s="37">
        <f t="shared" si="7"/>
        <v>1.9727756954034392E-2</v>
      </c>
    </row>
    <row r="6" spans="1:19">
      <c r="A6">
        <v>4</v>
      </c>
      <c r="B6" s="2">
        <v>19264</v>
      </c>
      <c r="C6" s="2">
        <f t="shared" si="6"/>
        <v>21189</v>
      </c>
      <c r="D6" s="2">
        <v>19264</v>
      </c>
      <c r="E6" s="2">
        <v>18933</v>
      </c>
      <c r="F6" s="2">
        <v>18426</v>
      </c>
      <c r="G6" s="2">
        <v>17391</v>
      </c>
      <c r="H6" s="2">
        <v>16491</v>
      </c>
      <c r="I6" s="2">
        <v>16191</v>
      </c>
      <c r="J6" s="2">
        <v>15941</v>
      </c>
      <c r="L6">
        <v>4</v>
      </c>
      <c r="M6" s="37">
        <f t="shared" si="0"/>
        <v>9.9927325581395277E-2</v>
      </c>
      <c r="N6" s="37">
        <f t="shared" si="1"/>
        <v>1.7482702160249275E-2</v>
      </c>
      <c r="O6" s="37">
        <f t="shared" si="2"/>
        <v>2.7515467274503491E-2</v>
      </c>
      <c r="P6" s="37">
        <f t="shared" si="3"/>
        <v>5.9513541486976074E-2</v>
      </c>
      <c r="Q6" s="37">
        <f t="shared" si="4"/>
        <v>5.4575222848826543E-2</v>
      </c>
      <c r="R6" s="37">
        <f t="shared" si="5"/>
        <v>1.8528812303131303E-2</v>
      </c>
      <c r="S6" s="37">
        <f t="shared" si="7"/>
        <v>1.5682830437237394E-2</v>
      </c>
    </row>
    <row r="7" spans="1:19">
      <c r="A7">
        <v>5</v>
      </c>
      <c r="B7" s="2">
        <v>19650</v>
      </c>
      <c r="C7" s="2">
        <f t="shared" si="6"/>
        <v>21575</v>
      </c>
      <c r="D7" s="2">
        <v>19650</v>
      </c>
      <c r="E7" s="2">
        <v>19312</v>
      </c>
      <c r="F7" s="2">
        <v>18795</v>
      </c>
      <c r="G7" s="2">
        <v>17972</v>
      </c>
      <c r="H7" s="2">
        <v>17072</v>
      </c>
      <c r="I7" s="2">
        <v>16772</v>
      </c>
      <c r="J7" s="2">
        <v>16572</v>
      </c>
      <c r="L7">
        <v>5</v>
      </c>
      <c r="M7" s="37">
        <f t="shared" si="0"/>
        <v>9.7964376590330859E-2</v>
      </c>
      <c r="N7" s="37">
        <f t="shared" si="1"/>
        <v>1.7502071251035645E-2</v>
      </c>
      <c r="O7" s="37">
        <f t="shared" si="2"/>
        <v>2.7507315775472163E-2</v>
      </c>
      <c r="P7" s="37">
        <f t="shared" si="3"/>
        <v>4.5793456487869921E-2</v>
      </c>
      <c r="Q7" s="37">
        <f t="shared" si="4"/>
        <v>5.271790065604498E-2</v>
      </c>
      <c r="R7" s="37">
        <f t="shared" si="5"/>
        <v>1.7886954447889236E-2</v>
      </c>
      <c r="S7" s="37">
        <f t="shared" si="7"/>
        <v>1.2068549360366942E-2</v>
      </c>
    </row>
    <row r="8" spans="1:19">
      <c r="A8">
        <v>6</v>
      </c>
      <c r="B8" s="2">
        <v>20043</v>
      </c>
      <c r="C8" s="2">
        <f t="shared" si="6"/>
        <v>21968</v>
      </c>
      <c r="D8" s="2">
        <v>20043</v>
      </c>
      <c r="E8" s="2">
        <v>19698</v>
      </c>
      <c r="F8" s="2">
        <v>19171</v>
      </c>
      <c r="G8" s="2">
        <v>18672</v>
      </c>
      <c r="H8" s="2">
        <v>17772</v>
      </c>
      <c r="I8" s="2">
        <v>17547</v>
      </c>
      <c r="J8" s="2">
        <v>17372</v>
      </c>
      <c r="L8">
        <v>6</v>
      </c>
      <c r="M8" s="37">
        <f t="shared" si="0"/>
        <v>9.6043506461108707E-2</v>
      </c>
      <c r="N8" s="37">
        <f t="shared" si="1"/>
        <v>1.7514468473956768E-2</v>
      </c>
      <c r="O8" s="37">
        <f t="shared" si="2"/>
        <v>2.7489437170726605E-2</v>
      </c>
      <c r="P8" s="37">
        <f t="shared" si="3"/>
        <v>2.6724507283633292E-2</v>
      </c>
      <c r="Q8" s="37">
        <f t="shared" si="4"/>
        <v>5.0641458474004031E-2</v>
      </c>
      <c r="R8" s="37">
        <f t="shared" si="5"/>
        <v>1.2822704735852231E-2</v>
      </c>
      <c r="S8" s="37">
        <f t="shared" si="7"/>
        <v>1.0073681786783251E-2</v>
      </c>
    </row>
    <row r="9" spans="1:19">
      <c r="A9">
        <v>7</v>
      </c>
      <c r="B9" s="2">
        <v>20444</v>
      </c>
      <c r="C9" s="2">
        <f t="shared" si="6"/>
        <v>22369</v>
      </c>
      <c r="D9" s="2">
        <v>20444</v>
      </c>
      <c r="E9" s="2">
        <v>20092</v>
      </c>
      <c r="F9" s="2">
        <v>19554</v>
      </c>
      <c r="G9" s="2">
        <v>18870</v>
      </c>
      <c r="H9" s="2">
        <v>18070</v>
      </c>
      <c r="I9" s="2">
        <v>17891</v>
      </c>
      <c r="J9" s="2">
        <v>17714</v>
      </c>
      <c r="L9">
        <v>7</v>
      </c>
      <c r="M9" s="37">
        <f t="shared" si="0"/>
        <v>9.4159655644687978E-2</v>
      </c>
      <c r="N9" s="37">
        <f t="shared" si="1"/>
        <v>1.7519410710730599E-2</v>
      </c>
      <c r="O9" s="37">
        <f t="shared" si="2"/>
        <v>2.7513552214380788E-2</v>
      </c>
      <c r="P9" s="37">
        <f t="shared" si="3"/>
        <v>3.6248012718600897E-2</v>
      </c>
      <c r="Q9" s="37">
        <f t="shared" si="4"/>
        <v>4.4272274488101893E-2</v>
      </c>
      <c r="R9" s="37">
        <f t="shared" si="5"/>
        <v>1.0005030462243658E-2</v>
      </c>
      <c r="S9" s="37">
        <f t="shared" si="7"/>
        <v>9.9920966467201833E-3</v>
      </c>
    </row>
    <row r="10" spans="1:19">
      <c r="A10">
        <v>8</v>
      </c>
      <c r="B10" s="2">
        <v>20852</v>
      </c>
      <c r="C10" s="2">
        <f t="shared" si="6"/>
        <v>22777</v>
      </c>
      <c r="D10" s="2">
        <v>20852</v>
      </c>
      <c r="E10" s="2">
        <v>20493</v>
      </c>
      <c r="F10" s="2">
        <v>19945</v>
      </c>
      <c r="G10" s="2">
        <v>19446</v>
      </c>
      <c r="H10" s="2">
        <v>18746</v>
      </c>
      <c r="I10" s="2">
        <v>18560</v>
      </c>
      <c r="J10" s="2">
        <v>18376</v>
      </c>
      <c r="L10">
        <v>8</v>
      </c>
      <c r="M10" s="37">
        <f t="shared" si="0"/>
        <v>9.2317283713792442E-2</v>
      </c>
      <c r="N10" s="37">
        <f t="shared" si="1"/>
        <v>1.751817693846669E-2</v>
      </c>
      <c r="O10" s="37">
        <f t="shared" si="2"/>
        <v>2.7475557783905646E-2</v>
      </c>
      <c r="P10" s="37">
        <f t="shared" si="3"/>
        <v>2.5660804278514915E-2</v>
      </c>
      <c r="Q10" s="37">
        <f t="shared" si="4"/>
        <v>3.7341299477221757E-2</v>
      </c>
      <c r="R10" s="37">
        <f t="shared" si="5"/>
        <v>1.0021551724137989E-2</v>
      </c>
      <c r="S10" s="37">
        <f t="shared" si="7"/>
        <v>1.0013060513713645E-2</v>
      </c>
    </row>
    <row r="11" spans="1:19">
      <c r="A11">
        <v>9</v>
      </c>
      <c r="B11" s="2">
        <v>21269</v>
      </c>
      <c r="C11" s="2">
        <f t="shared" si="6"/>
        <v>23194</v>
      </c>
      <c r="D11" s="2">
        <v>21269</v>
      </c>
      <c r="E11" s="2">
        <v>20903</v>
      </c>
      <c r="F11" s="2">
        <v>20344</v>
      </c>
      <c r="G11" s="2">
        <v>19819</v>
      </c>
      <c r="H11" s="2">
        <v>19430</v>
      </c>
      <c r="I11" s="2">
        <v>19238</v>
      </c>
      <c r="J11" s="2">
        <v>19048</v>
      </c>
      <c r="L11">
        <v>9</v>
      </c>
      <c r="M11" s="37">
        <f t="shared" si="0"/>
        <v>9.0507311110066269E-2</v>
      </c>
      <c r="N11" s="37">
        <f t="shared" si="1"/>
        <v>1.7509448404535277E-2</v>
      </c>
      <c r="O11" s="37">
        <f t="shared" si="2"/>
        <v>2.7477388910735367E-2</v>
      </c>
      <c r="P11" s="37">
        <f t="shared" si="3"/>
        <v>2.6489732075281269E-2</v>
      </c>
      <c r="Q11" s="37">
        <f t="shared" si="4"/>
        <v>2.0020586721564593E-2</v>
      </c>
      <c r="R11" s="37">
        <f t="shared" si="5"/>
        <v>9.980247426967459E-3</v>
      </c>
      <c r="S11" s="37">
        <f t="shared" si="7"/>
        <v>9.9748005039899112E-3</v>
      </c>
    </row>
    <row r="12" spans="1:19">
      <c r="A12">
        <v>10</v>
      </c>
      <c r="B12" s="2">
        <v>21695</v>
      </c>
      <c r="C12" s="2">
        <f t="shared" si="6"/>
        <v>23620</v>
      </c>
      <c r="D12" s="2">
        <v>21695</v>
      </c>
      <c r="E12" s="2">
        <v>21322</v>
      </c>
      <c r="F12" s="2">
        <v>20751</v>
      </c>
      <c r="G12" s="2">
        <v>19819</v>
      </c>
      <c r="H12" s="2">
        <v>19430</v>
      </c>
      <c r="I12" s="2">
        <v>19238</v>
      </c>
      <c r="J12" s="2">
        <v>19048</v>
      </c>
      <c r="L12">
        <v>10</v>
      </c>
      <c r="M12" s="37">
        <f t="shared" si="0"/>
        <v>8.8730122147960389E-2</v>
      </c>
      <c r="N12" s="37">
        <f t="shared" si="1"/>
        <v>1.7493668511396665E-2</v>
      </c>
      <c r="O12" s="37">
        <f t="shared" si="2"/>
        <v>2.7516746180906937E-2</v>
      </c>
      <c r="P12" s="37">
        <f t="shared" si="3"/>
        <v>4.7025581512689874E-2</v>
      </c>
      <c r="Q12" s="37">
        <f t="shared" si="4"/>
        <v>2.0020586721564593E-2</v>
      </c>
      <c r="R12" s="37">
        <f t="shared" si="5"/>
        <v>9.980247426967459E-3</v>
      </c>
      <c r="S12" s="37">
        <f t="shared" si="7"/>
        <v>9.9748005039899112E-3</v>
      </c>
    </row>
    <row r="13" spans="1:19">
      <c r="A13">
        <v>11</v>
      </c>
      <c r="B13" s="2">
        <v>22129</v>
      </c>
      <c r="C13" s="2">
        <f t="shared" si="6"/>
        <v>24054</v>
      </c>
      <c r="D13" s="2">
        <v>22129</v>
      </c>
      <c r="E13" s="2">
        <v>21748</v>
      </c>
      <c r="F13" s="2">
        <v>21166</v>
      </c>
      <c r="G13" s="2">
        <v>20541</v>
      </c>
      <c r="H13" s="2">
        <v>20138</v>
      </c>
      <c r="I13" s="2">
        <v>19939</v>
      </c>
      <c r="J13" s="2">
        <v>19742</v>
      </c>
      <c r="L13">
        <v>11</v>
      </c>
      <c r="M13" s="37">
        <f t="shared" si="0"/>
        <v>8.6989922725834834E-2</v>
      </c>
      <c r="N13" s="37">
        <f t="shared" si="1"/>
        <v>1.7518852308258337E-2</v>
      </c>
      <c r="O13" s="37">
        <f t="shared" si="2"/>
        <v>2.7496929037134965E-2</v>
      </c>
      <c r="P13" s="37">
        <f t="shared" si="3"/>
        <v>3.0426950976096601E-2</v>
      </c>
      <c r="Q13" s="37">
        <f t="shared" si="4"/>
        <v>2.0011917767404963E-2</v>
      </c>
      <c r="R13" s="37">
        <f t="shared" si="5"/>
        <v>9.9804403430463484E-3</v>
      </c>
      <c r="S13" s="37">
        <f t="shared" si="7"/>
        <v>9.9787255597203472E-3</v>
      </c>
    </row>
    <row r="14" spans="1:19">
      <c r="A14">
        <v>12</v>
      </c>
      <c r="B14" s="2">
        <v>22571</v>
      </c>
      <c r="C14" s="2">
        <f t="shared" si="6"/>
        <v>24496</v>
      </c>
      <c r="D14" s="2">
        <v>22571</v>
      </c>
      <c r="E14" s="2">
        <v>22183</v>
      </c>
      <c r="F14" s="2">
        <v>21589</v>
      </c>
      <c r="G14" s="2">
        <v>21074</v>
      </c>
      <c r="H14" s="2">
        <v>20661</v>
      </c>
      <c r="I14" s="2">
        <v>20456</v>
      </c>
      <c r="J14" s="2">
        <v>20253</v>
      </c>
      <c r="L14">
        <v>12</v>
      </c>
      <c r="M14" s="37">
        <f t="shared" si="0"/>
        <v>8.5286429489167537E-2</v>
      </c>
      <c r="N14" s="37">
        <f t="shared" si="1"/>
        <v>1.7490871387999762E-2</v>
      </c>
      <c r="O14" s="37">
        <f t="shared" si="2"/>
        <v>2.7514011765250812E-2</v>
      </c>
      <c r="P14" s="37">
        <f t="shared" si="3"/>
        <v>2.4437695738825038E-2</v>
      </c>
      <c r="Q14" s="37">
        <f t="shared" si="4"/>
        <v>1.9989351919074583E-2</v>
      </c>
      <c r="R14" s="37">
        <f t="shared" si="5"/>
        <v>1.00215095815408E-2</v>
      </c>
      <c r="S14" s="37">
        <f t="shared" si="7"/>
        <v>1.0023206438552368E-2</v>
      </c>
    </row>
    <row r="15" spans="1:19">
      <c r="A15">
        <v>13</v>
      </c>
      <c r="B15" s="2">
        <v>23023</v>
      </c>
      <c r="C15" s="2">
        <f t="shared" si="6"/>
        <v>24948</v>
      </c>
      <c r="D15" s="2">
        <v>23023</v>
      </c>
      <c r="E15" s="2">
        <v>22627</v>
      </c>
      <c r="F15" s="2">
        <v>22021</v>
      </c>
      <c r="G15" s="2">
        <v>21074</v>
      </c>
      <c r="H15" s="2">
        <v>20661</v>
      </c>
      <c r="I15" s="2">
        <v>20456</v>
      </c>
      <c r="J15" s="2">
        <v>20253</v>
      </c>
      <c r="L15">
        <v>13</v>
      </c>
      <c r="M15" s="37">
        <f t="shared" si="0"/>
        <v>8.3612040133779209E-2</v>
      </c>
      <c r="N15" s="37">
        <f t="shared" si="1"/>
        <v>1.7501215362177858E-2</v>
      </c>
      <c r="O15" s="37">
        <f t="shared" si="2"/>
        <v>2.7519186231324655E-2</v>
      </c>
      <c r="P15" s="37">
        <f t="shared" si="3"/>
        <v>4.4936889057606511E-2</v>
      </c>
      <c r="Q15" s="37">
        <f t="shared" si="4"/>
        <v>1.9989351919074583E-2</v>
      </c>
      <c r="R15" s="37">
        <f t="shared" si="5"/>
        <v>1.00215095815408E-2</v>
      </c>
      <c r="S15" s="37">
        <f t="shared" si="7"/>
        <v>1.0023206438552368E-2</v>
      </c>
    </row>
    <row r="16" spans="1:19">
      <c r="A16">
        <v>14</v>
      </c>
      <c r="B16" s="2">
        <v>23484</v>
      </c>
      <c r="C16" s="2">
        <f t="shared" si="6"/>
        <v>25409</v>
      </c>
      <c r="D16" s="2">
        <v>23484</v>
      </c>
      <c r="E16" s="2">
        <v>23080</v>
      </c>
      <c r="F16" s="2">
        <v>22462</v>
      </c>
      <c r="G16" s="2">
        <v>21693</v>
      </c>
      <c r="H16" s="2">
        <v>21268</v>
      </c>
      <c r="I16" s="2">
        <v>21057</v>
      </c>
      <c r="J16" s="2">
        <v>20849</v>
      </c>
      <c r="L16">
        <v>14</v>
      </c>
      <c r="M16" s="37">
        <f t="shared" si="0"/>
        <v>8.1970703457673322E-2</v>
      </c>
      <c r="N16" s="37">
        <f t="shared" si="1"/>
        <v>1.7504332755632568E-2</v>
      </c>
      <c r="O16" s="37">
        <f t="shared" si="2"/>
        <v>2.7513133291781733E-2</v>
      </c>
      <c r="P16" s="37">
        <f t="shared" si="3"/>
        <v>3.5449223251740269E-2</v>
      </c>
      <c r="Q16" s="37">
        <f t="shared" si="4"/>
        <v>1.9983073161557341E-2</v>
      </c>
      <c r="R16" s="37">
        <f t="shared" si="5"/>
        <v>1.0020420762691717E-2</v>
      </c>
      <c r="S16" s="37">
        <f t="shared" si="7"/>
        <v>9.9764976737493072E-3</v>
      </c>
    </row>
    <row r="17" spans="1:19">
      <c r="A17">
        <v>15</v>
      </c>
      <c r="B17" s="2">
        <v>23953</v>
      </c>
      <c r="C17" s="2">
        <f t="shared" si="6"/>
        <v>25878</v>
      </c>
      <c r="D17" s="2">
        <v>23953</v>
      </c>
      <c r="E17" s="2">
        <v>23541</v>
      </c>
      <c r="F17" s="2">
        <v>22911</v>
      </c>
      <c r="G17" s="2">
        <v>22401</v>
      </c>
      <c r="H17" s="2">
        <v>21962</v>
      </c>
      <c r="I17" s="2">
        <v>21745</v>
      </c>
      <c r="J17" s="2">
        <v>21530</v>
      </c>
      <c r="L17">
        <v>15</v>
      </c>
      <c r="M17" s="37">
        <f t="shared" si="0"/>
        <v>8.0365716194213732E-2</v>
      </c>
      <c r="N17" s="37">
        <f t="shared" si="1"/>
        <v>1.7501380570069225E-2</v>
      </c>
      <c r="O17" s="37">
        <f t="shared" si="2"/>
        <v>2.7497708524289566E-2</v>
      </c>
      <c r="P17" s="37">
        <f t="shared" si="3"/>
        <v>2.27668407660373E-2</v>
      </c>
      <c r="Q17" s="37">
        <f t="shared" si="4"/>
        <v>1.9989072033512523E-2</v>
      </c>
      <c r="R17" s="37">
        <f t="shared" si="5"/>
        <v>9.9793055874912717E-3</v>
      </c>
      <c r="S17" s="37">
        <f t="shared" si="7"/>
        <v>9.9860659544821484E-3</v>
      </c>
    </row>
    <row r="18" spans="1:19">
      <c r="A18">
        <v>16</v>
      </c>
      <c r="B18" s="2">
        <v>24432</v>
      </c>
      <c r="C18" s="2">
        <f t="shared" si="6"/>
        <v>26357</v>
      </c>
      <c r="D18" s="2">
        <v>24432</v>
      </c>
      <c r="E18" s="2">
        <v>24012</v>
      </c>
      <c r="F18" s="2">
        <v>23369</v>
      </c>
      <c r="G18" s="2">
        <v>22401</v>
      </c>
      <c r="H18" s="2">
        <v>21962</v>
      </c>
      <c r="I18" s="2">
        <v>21745</v>
      </c>
      <c r="J18" s="2">
        <v>21530</v>
      </c>
      <c r="L18">
        <v>16</v>
      </c>
      <c r="M18" s="37">
        <f t="shared" si="0"/>
        <v>7.8790111329404056E-2</v>
      </c>
      <c r="N18" s="37">
        <f t="shared" si="1"/>
        <v>1.7491254372813625E-2</v>
      </c>
      <c r="O18" s="37">
        <f t="shared" si="2"/>
        <v>2.7515084085754538E-2</v>
      </c>
      <c r="P18" s="37">
        <f t="shared" si="3"/>
        <v>4.3212356591223688E-2</v>
      </c>
      <c r="Q18" s="37">
        <f t="shared" si="4"/>
        <v>1.9989072033512523E-2</v>
      </c>
      <c r="R18" s="37">
        <f t="shared" si="5"/>
        <v>9.9793055874912717E-3</v>
      </c>
      <c r="S18" s="37">
        <f t="shared" si="7"/>
        <v>9.9860659544821484E-3</v>
      </c>
    </row>
    <row r="19" spans="1:19">
      <c r="A19">
        <v>17</v>
      </c>
      <c r="B19" s="2">
        <v>24920</v>
      </c>
      <c r="C19" s="2">
        <f t="shared" si="6"/>
        <v>26845</v>
      </c>
      <c r="D19" s="2">
        <v>24920</v>
      </c>
      <c r="E19" s="2">
        <v>24491</v>
      </c>
      <c r="F19" s="2">
        <v>23836</v>
      </c>
      <c r="G19" s="2">
        <v>23111</v>
      </c>
      <c r="H19" s="2">
        <v>22658</v>
      </c>
      <c r="I19" s="2">
        <v>22434</v>
      </c>
      <c r="J19" s="2">
        <v>22212</v>
      </c>
      <c r="L19">
        <v>17</v>
      </c>
      <c r="M19" s="37">
        <f t="shared" si="0"/>
        <v>7.7247191011236005E-2</v>
      </c>
      <c r="N19" s="37">
        <f t="shared" si="1"/>
        <v>1.7516638765260772E-2</v>
      </c>
      <c r="O19" s="37">
        <f t="shared" si="2"/>
        <v>2.7479442859540182E-2</v>
      </c>
      <c r="P19" s="37">
        <f t="shared" si="3"/>
        <v>3.1370343126649658E-2</v>
      </c>
      <c r="Q19" s="37">
        <f t="shared" si="4"/>
        <v>1.9992938476476318E-2</v>
      </c>
      <c r="R19" s="37">
        <f t="shared" si="5"/>
        <v>9.9848444325576491E-3</v>
      </c>
      <c r="S19" s="37">
        <f t="shared" si="7"/>
        <v>9.9945975148567623E-3</v>
      </c>
    </row>
    <row r="20" spans="1:19">
      <c r="A20">
        <v>18</v>
      </c>
      <c r="B20" s="2">
        <v>25419</v>
      </c>
      <c r="C20" s="2">
        <f t="shared" si="6"/>
        <v>27344</v>
      </c>
      <c r="D20" s="2">
        <v>25419</v>
      </c>
      <c r="E20" s="2">
        <v>24982</v>
      </c>
      <c r="F20" s="2">
        <v>24313</v>
      </c>
      <c r="G20" s="2">
        <v>23111</v>
      </c>
      <c r="H20" s="2">
        <v>22658</v>
      </c>
      <c r="I20" s="2">
        <v>22434</v>
      </c>
      <c r="J20" s="2">
        <v>22212</v>
      </c>
      <c r="L20">
        <v>18</v>
      </c>
      <c r="M20" s="37">
        <f t="shared" si="0"/>
        <v>7.5730752586647743E-2</v>
      </c>
      <c r="N20" s="37">
        <f t="shared" si="1"/>
        <v>1.7492594668160999E-2</v>
      </c>
      <c r="O20" s="37">
        <f t="shared" si="2"/>
        <v>2.7516143626866274E-2</v>
      </c>
      <c r="P20" s="37">
        <f t="shared" si="3"/>
        <v>5.2009865432045332E-2</v>
      </c>
      <c r="Q20" s="37">
        <f t="shared" si="4"/>
        <v>1.9992938476476318E-2</v>
      </c>
      <c r="R20" s="37">
        <f t="shared" si="5"/>
        <v>9.9848444325576491E-3</v>
      </c>
      <c r="S20" s="37">
        <f t="shared" si="7"/>
        <v>9.9945975148567623E-3</v>
      </c>
    </row>
    <row r="21" spans="1:19">
      <c r="A21">
        <v>19</v>
      </c>
      <c r="B21" s="2">
        <v>25927</v>
      </c>
      <c r="C21" s="2">
        <f t="shared" si="6"/>
        <v>27852</v>
      </c>
      <c r="D21" s="2">
        <v>25927</v>
      </c>
      <c r="E21" s="2">
        <v>25481</v>
      </c>
      <c r="F21" s="2">
        <v>24799</v>
      </c>
      <c r="G21" s="2">
        <v>23866</v>
      </c>
      <c r="H21" s="2">
        <v>23398</v>
      </c>
      <c r="I21" s="2">
        <v>23166</v>
      </c>
      <c r="J21" s="2">
        <v>22937</v>
      </c>
      <c r="L21">
        <v>19</v>
      </c>
      <c r="M21" s="37">
        <f t="shared" si="0"/>
        <v>7.4246924056003305E-2</v>
      </c>
      <c r="N21" s="37">
        <f t="shared" si="1"/>
        <v>1.7503237706526509E-2</v>
      </c>
      <c r="O21" s="37">
        <f t="shared" si="2"/>
        <v>2.7501108915682027E-2</v>
      </c>
      <c r="P21" s="37">
        <f t="shared" si="3"/>
        <v>3.9093270761753063E-2</v>
      </c>
      <c r="Q21" s="37">
        <f t="shared" si="4"/>
        <v>2.0001709547824653E-2</v>
      </c>
      <c r="R21" s="37">
        <f t="shared" si="5"/>
        <v>1.0014676681343371E-2</v>
      </c>
      <c r="S21" s="37">
        <f t="shared" si="7"/>
        <v>9.9838688581768142E-3</v>
      </c>
    </row>
    <row r="22" spans="1:19">
      <c r="A22">
        <v>20</v>
      </c>
      <c r="B22" s="2">
        <v>26446</v>
      </c>
      <c r="C22" s="2">
        <f t="shared" si="6"/>
        <v>28371</v>
      </c>
      <c r="D22" s="2">
        <v>26446</v>
      </c>
      <c r="E22" s="2">
        <v>25991</v>
      </c>
      <c r="F22" s="2">
        <v>25295</v>
      </c>
      <c r="G22" s="2">
        <v>24657</v>
      </c>
      <c r="H22" s="2">
        <v>24174</v>
      </c>
      <c r="I22" s="2">
        <v>23935</v>
      </c>
      <c r="J22" s="2">
        <v>23698</v>
      </c>
      <c r="L22">
        <v>20</v>
      </c>
      <c r="M22" s="37">
        <f t="shared" si="0"/>
        <v>7.2789835892006272E-2</v>
      </c>
      <c r="N22" s="37">
        <f t="shared" si="1"/>
        <v>1.7506059789927253E-2</v>
      </c>
      <c r="O22" s="37">
        <f t="shared" si="2"/>
        <v>2.7515319233049951E-2</v>
      </c>
      <c r="P22" s="37">
        <f t="shared" si="3"/>
        <v>2.5875005069554202E-2</v>
      </c>
      <c r="Q22" s="37">
        <f t="shared" si="4"/>
        <v>1.9980143956316754E-2</v>
      </c>
      <c r="R22" s="37">
        <f t="shared" si="5"/>
        <v>9.9853770628786087E-3</v>
      </c>
      <c r="S22" s="37">
        <f t="shared" si="7"/>
        <v>1.00008439530761E-2</v>
      </c>
    </row>
    <row r="23" spans="1:19">
      <c r="A23">
        <v>21</v>
      </c>
      <c r="B23" s="2">
        <v>26975</v>
      </c>
      <c r="C23" s="2">
        <f t="shared" si="6"/>
        <v>28900</v>
      </c>
      <c r="D23" s="2">
        <v>26975</v>
      </c>
      <c r="E23" s="2">
        <v>26511</v>
      </c>
      <c r="F23" s="2">
        <v>25801</v>
      </c>
      <c r="G23" s="2">
        <v>24657</v>
      </c>
      <c r="H23" s="2">
        <v>24174</v>
      </c>
      <c r="I23" s="2">
        <v>23935</v>
      </c>
      <c r="J23" s="2">
        <v>23698</v>
      </c>
      <c r="L23">
        <v>21</v>
      </c>
      <c r="M23" s="37">
        <f t="shared" si="0"/>
        <v>7.1362372567191912E-2</v>
      </c>
      <c r="N23" s="37">
        <f t="shared" si="1"/>
        <v>1.7502168911017968E-2</v>
      </c>
      <c r="O23" s="37">
        <f t="shared" si="2"/>
        <v>2.751831324367271E-2</v>
      </c>
      <c r="P23" s="37">
        <f t="shared" si="3"/>
        <v>4.6396560814373267E-2</v>
      </c>
      <c r="Q23" s="37">
        <f t="shared" si="4"/>
        <v>1.9980143956316754E-2</v>
      </c>
      <c r="R23" s="37">
        <f t="shared" si="5"/>
        <v>9.9853770628786087E-3</v>
      </c>
      <c r="S23" s="37">
        <f t="shared" si="7"/>
        <v>1.00008439530761E-2</v>
      </c>
    </row>
    <row r="24" spans="1:19">
      <c r="A24">
        <v>22</v>
      </c>
      <c r="B24" s="2">
        <v>27514</v>
      </c>
      <c r="C24" s="2">
        <f t="shared" si="6"/>
        <v>29439</v>
      </c>
      <c r="D24" s="2">
        <v>27514</v>
      </c>
      <c r="E24" s="2">
        <v>27041</v>
      </c>
      <c r="F24" s="2">
        <v>26317</v>
      </c>
      <c r="G24" s="2">
        <v>25463</v>
      </c>
      <c r="H24" s="2">
        <v>24964</v>
      </c>
      <c r="I24" s="2">
        <v>24717</v>
      </c>
      <c r="J24" s="2">
        <v>24472</v>
      </c>
      <c r="L24">
        <v>22</v>
      </c>
      <c r="M24" s="37">
        <f t="shared" si="0"/>
        <v>6.9964381769280992E-2</v>
      </c>
      <c r="N24" s="37">
        <f t="shared" si="1"/>
        <v>1.7491956658407526E-2</v>
      </c>
      <c r="O24" s="37">
        <f t="shared" si="2"/>
        <v>2.7510734506212664E-2</v>
      </c>
      <c r="P24" s="37">
        <f t="shared" si="3"/>
        <v>3.3538860307112284E-2</v>
      </c>
      <c r="Q24" s="37">
        <f t="shared" si="4"/>
        <v>1.9988783848742253E-2</v>
      </c>
      <c r="R24" s="37">
        <f t="shared" si="5"/>
        <v>9.9931221426547978E-3</v>
      </c>
      <c r="S24" s="37">
        <f t="shared" si="7"/>
        <v>1.0011441647597152E-2</v>
      </c>
    </row>
    <row r="25" spans="1:19">
      <c r="A25">
        <v>23</v>
      </c>
      <c r="B25" s="2">
        <v>28226</v>
      </c>
      <c r="C25" s="2">
        <f t="shared" si="6"/>
        <v>30151</v>
      </c>
      <c r="D25" s="2">
        <v>28226</v>
      </c>
      <c r="E25" s="2">
        <v>27741</v>
      </c>
      <c r="F25" s="2">
        <v>26999</v>
      </c>
      <c r="G25" s="2">
        <v>26470</v>
      </c>
      <c r="H25" s="2">
        <v>25951</v>
      </c>
      <c r="I25" s="2">
        <v>25694</v>
      </c>
      <c r="J25" s="2">
        <v>25440</v>
      </c>
      <c r="L25">
        <v>23</v>
      </c>
      <c r="M25" s="37">
        <f t="shared" si="0"/>
        <v>6.8199532346064018E-2</v>
      </c>
      <c r="N25" s="37">
        <f t="shared" si="1"/>
        <v>1.7483147687538336E-2</v>
      </c>
      <c r="O25" s="37">
        <f t="shared" si="2"/>
        <v>2.7482499351827894E-2</v>
      </c>
      <c r="P25" s="37">
        <f t="shared" si="3"/>
        <v>1.9984888553078894E-2</v>
      </c>
      <c r="Q25" s="37">
        <f t="shared" si="4"/>
        <v>1.9999229316789435E-2</v>
      </c>
      <c r="R25" s="37">
        <f t="shared" si="5"/>
        <v>1.0002335175527399E-2</v>
      </c>
      <c r="S25" s="37">
        <f t="shared" si="7"/>
        <v>9.9842767295597046E-3</v>
      </c>
    </row>
    <row r="26" spans="1:19">
      <c r="A26">
        <v>24</v>
      </c>
      <c r="B26" s="2">
        <v>29174</v>
      </c>
      <c r="C26" s="2">
        <f t="shared" si="6"/>
        <v>31099</v>
      </c>
      <c r="D26" s="2">
        <v>29174</v>
      </c>
      <c r="E26" s="2">
        <v>28672</v>
      </c>
      <c r="F26" s="2">
        <v>27905</v>
      </c>
      <c r="G26" s="2">
        <v>27358</v>
      </c>
      <c r="H26" s="2">
        <v>26822</v>
      </c>
      <c r="I26" s="2">
        <v>26556</v>
      </c>
      <c r="J26" s="2">
        <v>26293</v>
      </c>
      <c r="L26">
        <v>24</v>
      </c>
      <c r="M26" s="37">
        <f t="shared" si="0"/>
        <v>6.5983409885514543E-2</v>
      </c>
      <c r="N26" s="37">
        <f t="shared" si="1"/>
        <v>1.7508370535714191E-2</v>
      </c>
      <c r="O26" s="37">
        <f t="shared" si="2"/>
        <v>2.7486113599713313E-2</v>
      </c>
      <c r="P26" s="37">
        <f t="shared" si="3"/>
        <v>1.9994151619270317E-2</v>
      </c>
      <c r="Q26" s="37">
        <f t="shared" si="4"/>
        <v>1.9983595555886913E-2</v>
      </c>
      <c r="R26" s="37">
        <f t="shared" si="5"/>
        <v>1.0016568760355504E-2</v>
      </c>
      <c r="S26" s="37">
        <f t="shared" si="7"/>
        <v>1.0002662305556687E-2</v>
      </c>
    </row>
    <row r="27" spans="1:19">
      <c r="A27">
        <v>25</v>
      </c>
      <c r="B27" s="2">
        <v>30095</v>
      </c>
      <c r="C27" s="2">
        <f t="shared" si="6"/>
        <v>32020</v>
      </c>
      <c r="D27" s="2">
        <v>30095</v>
      </c>
      <c r="E27" s="2">
        <v>29577</v>
      </c>
      <c r="F27" s="2">
        <v>28785</v>
      </c>
      <c r="G27" s="2">
        <v>28221</v>
      </c>
      <c r="H27" s="2">
        <v>27668</v>
      </c>
      <c r="I27" s="2">
        <v>27394</v>
      </c>
      <c r="J27" s="2">
        <v>27123</v>
      </c>
      <c r="L27">
        <v>25</v>
      </c>
      <c r="M27" s="37">
        <f t="shared" si="0"/>
        <v>6.3964113640139653E-2</v>
      </c>
      <c r="N27" s="37">
        <f t="shared" si="1"/>
        <v>1.7513608547181869E-2</v>
      </c>
      <c r="O27" s="37">
        <f t="shared" si="2"/>
        <v>2.7514330380406404E-2</v>
      </c>
      <c r="P27" s="37">
        <f t="shared" si="3"/>
        <v>1.9985117465717073E-2</v>
      </c>
      <c r="Q27" s="37">
        <f t="shared" si="4"/>
        <v>1.9986988578863718E-2</v>
      </c>
      <c r="R27" s="37">
        <f t="shared" si="5"/>
        <v>1.0002190260641086E-2</v>
      </c>
      <c r="S27" s="37">
        <f t="shared" si="7"/>
        <v>9.9915201120819308E-3</v>
      </c>
    </row>
    <row r="28" spans="1:19">
      <c r="A28">
        <v>26</v>
      </c>
      <c r="B28" s="2">
        <v>30984</v>
      </c>
      <c r="C28" s="2">
        <f t="shared" si="6"/>
        <v>32909</v>
      </c>
      <c r="D28" s="2">
        <v>30984</v>
      </c>
      <c r="E28" s="2">
        <v>30451</v>
      </c>
      <c r="F28" s="2">
        <v>29636</v>
      </c>
      <c r="G28" s="2">
        <v>29055</v>
      </c>
      <c r="H28" s="2">
        <v>28485</v>
      </c>
      <c r="I28" s="2">
        <v>28203</v>
      </c>
      <c r="J28" s="2">
        <v>27924</v>
      </c>
      <c r="L28">
        <v>26</v>
      </c>
      <c r="M28" s="37">
        <f t="shared" si="0"/>
        <v>6.212884069197E-2</v>
      </c>
      <c r="N28" s="37">
        <f t="shared" si="1"/>
        <v>1.7503530261731903E-2</v>
      </c>
      <c r="O28" s="37">
        <f t="shared" si="2"/>
        <v>2.750033742745317E-2</v>
      </c>
      <c r="P28" s="37">
        <f t="shared" si="3"/>
        <v>1.9996558251591745E-2</v>
      </c>
      <c r="Q28" s="37">
        <f t="shared" si="4"/>
        <v>2.0010531858873026E-2</v>
      </c>
      <c r="R28" s="37">
        <f t="shared" si="5"/>
        <v>9.9989362833741158E-3</v>
      </c>
      <c r="S28" s="37">
        <f t="shared" si="7"/>
        <v>9.9914052428018429E-3</v>
      </c>
    </row>
    <row r="29" spans="1:19">
      <c r="A29">
        <v>27</v>
      </c>
      <c r="B29" s="2">
        <v>31895</v>
      </c>
      <c r="C29" s="2">
        <f t="shared" si="6"/>
        <v>33820</v>
      </c>
      <c r="D29" s="2">
        <v>31895</v>
      </c>
      <c r="E29" s="2">
        <v>31346</v>
      </c>
      <c r="F29" s="2">
        <v>30507</v>
      </c>
      <c r="G29" s="2">
        <v>29909</v>
      </c>
      <c r="H29" s="2">
        <v>29323</v>
      </c>
      <c r="I29" s="2">
        <v>29033</v>
      </c>
      <c r="J29" s="2">
        <v>28746</v>
      </c>
      <c r="L29">
        <v>27</v>
      </c>
      <c r="M29" s="37">
        <f t="shared" si="0"/>
        <v>6.0354287505878679E-2</v>
      </c>
      <c r="N29" s="37">
        <f t="shared" si="1"/>
        <v>1.7514196388694003E-2</v>
      </c>
      <c r="O29" s="37">
        <f t="shared" si="2"/>
        <v>2.7501884813321498E-2</v>
      </c>
      <c r="P29" s="37">
        <f t="shared" si="3"/>
        <v>1.99939817446253E-2</v>
      </c>
      <c r="Q29" s="37">
        <f t="shared" si="4"/>
        <v>1.9984312655594527E-2</v>
      </c>
      <c r="R29" s="37">
        <f t="shared" si="5"/>
        <v>9.9886336238073081E-3</v>
      </c>
      <c r="S29" s="37">
        <f t="shared" si="7"/>
        <v>9.9839977736033703E-3</v>
      </c>
    </row>
    <row r="30" spans="1:19">
      <c r="A30">
        <v>28</v>
      </c>
      <c r="B30" s="2">
        <v>32798</v>
      </c>
      <c r="C30" s="2">
        <f t="shared" si="6"/>
        <v>34723</v>
      </c>
      <c r="D30" s="2">
        <v>32798</v>
      </c>
      <c r="E30" s="2">
        <v>32234</v>
      </c>
      <c r="F30" s="2">
        <v>31371</v>
      </c>
      <c r="G30" s="2">
        <v>30756</v>
      </c>
      <c r="H30" s="2">
        <v>30153</v>
      </c>
      <c r="I30" s="2">
        <v>29854</v>
      </c>
      <c r="J30" s="2">
        <v>29558</v>
      </c>
      <c r="L30">
        <v>28</v>
      </c>
      <c r="M30" s="37">
        <f t="shared" si="0"/>
        <v>5.8692603207512573E-2</v>
      </c>
      <c r="N30" s="37">
        <f t="shared" si="1"/>
        <v>1.7497052801389801E-2</v>
      </c>
      <c r="O30" s="37">
        <f t="shared" si="2"/>
        <v>2.750948328073699E-2</v>
      </c>
      <c r="P30" s="37">
        <f t="shared" si="3"/>
        <v>1.9996098322278666E-2</v>
      </c>
      <c r="Q30" s="37">
        <f t="shared" si="4"/>
        <v>1.9998010148243983E-2</v>
      </c>
      <c r="R30" s="37">
        <f t="shared" si="5"/>
        <v>1.001540832049308E-2</v>
      </c>
      <c r="S30" s="37">
        <f t="shared" si="7"/>
        <v>1.0014209351106196E-2</v>
      </c>
    </row>
    <row r="31" spans="1:19">
      <c r="A31">
        <v>29</v>
      </c>
      <c r="B31" s="2">
        <v>33486</v>
      </c>
      <c r="C31" s="2">
        <f t="shared" si="6"/>
        <v>35411</v>
      </c>
      <c r="D31" s="2">
        <v>33486</v>
      </c>
      <c r="E31" s="2">
        <v>32910</v>
      </c>
      <c r="F31" s="2">
        <v>32029</v>
      </c>
      <c r="G31" s="2">
        <v>31401</v>
      </c>
      <c r="H31" s="2">
        <v>30785</v>
      </c>
      <c r="I31" s="2">
        <v>30480</v>
      </c>
      <c r="J31" s="2">
        <v>30178</v>
      </c>
      <c r="L31">
        <v>29</v>
      </c>
      <c r="M31" s="37">
        <f t="shared" si="0"/>
        <v>5.7486710864241841E-2</v>
      </c>
      <c r="N31" s="37">
        <f t="shared" si="1"/>
        <v>1.7502278942570726E-2</v>
      </c>
      <c r="O31" s="37">
        <f t="shared" si="2"/>
        <v>2.750632239532913E-2</v>
      </c>
      <c r="P31" s="37">
        <f t="shared" si="3"/>
        <v>1.9999363077608967E-2</v>
      </c>
      <c r="Q31" s="37">
        <f t="shared" si="4"/>
        <v>2.0009745005684643E-2</v>
      </c>
      <c r="R31" s="37">
        <f t="shared" si="5"/>
        <v>1.0006561679789971E-2</v>
      </c>
      <c r="S31" s="37">
        <f t="shared" si="7"/>
        <v>1.0007290078865472E-2</v>
      </c>
    </row>
    <row r="32" spans="1:19">
      <c r="A32">
        <v>30</v>
      </c>
      <c r="B32" s="2">
        <v>34373</v>
      </c>
      <c r="C32" s="2">
        <f t="shared" si="6"/>
        <v>36298</v>
      </c>
      <c r="D32" s="2">
        <v>34373</v>
      </c>
      <c r="E32" s="2">
        <v>33782</v>
      </c>
      <c r="F32" s="2">
        <v>32878</v>
      </c>
      <c r="G32" s="2">
        <v>32233</v>
      </c>
      <c r="H32" s="2">
        <v>31601</v>
      </c>
      <c r="I32" s="2">
        <v>31288</v>
      </c>
      <c r="J32" s="2">
        <v>30978</v>
      </c>
      <c r="L32">
        <v>30</v>
      </c>
      <c r="M32" s="37">
        <f t="shared" si="0"/>
        <v>5.6003258371396081E-2</v>
      </c>
      <c r="N32" s="37">
        <f t="shared" si="1"/>
        <v>1.7494523710851917E-2</v>
      </c>
      <c r="O32" s="37">
        <f t="shared" si="2"/>
        <v>2.7495589756067806E-2</v>
      </c>
      <c r="P32" s="37">
        <f t="shared" si="3"/>
        <v>2.0010548195948274E-2</v>
      </c>
      <c r="Q32" s="37">
        <f t="shared" si="4"/>
        <v>1.9999367108635813E-2</v>
      </c>
      <c r="R32" s="37">
        <f t="shared" si="5"/>
        <v>1.0003835336231059E-2</v>
      </c>
      <c r="S32" s="37">
        <f t="shared" si="7"/>
        <v>1.0007101814190733E-2</v>
      </c>
    </row>
    <row r="33" spans="1:19">
      <c r="A33">
        <v>31</v>
      </c>
      <c r="B33" s="2">
        <v>35336</v>
      </c>
      <c r="C33" s="2">
        <f t="shared" si="6"/>
        <v>37261</v>
      </c>
      <c r="D33" s="2">
        <v>35336</v>
      </c>
      <c r="E33" s="2">
        <v>34728</v>
      </c>
      <c r="F33" s="2">
        <v>33799</v>
      </c>
      <c r="G33" s="2">
        <v>33136</v>
      </c>
      <c r="H33" s="2">
        <v>32486</v>
      </c>
      <c r="I33" s="2">
        <v>32164</v>
      </c>
      <c r="J33" s="2">
        <v>31846</v>
      </c>
      <c r="L33">
        <v>31</v>
      </c>
      <c r="M33" s="37">
        <f t="shared" si="0"/>
        <v>5.4477020602218706E-2</v>
      </c>
      <c r="N33" s="37">
        <f t="shared" si="1"/>
        <v>1.7507486754203994E-2</v>
      </c>
      <c r="O33" s="37">
        <f t="shared" si="2"/>
        <v>2.7486020296458413E-2</v>
      </c>
      <c r="P33" s="37">
        <f t="shared" si="3"/>
        <v>2.0008450024142865E-2</v>
      </c>
      <c r="Q33" s="37">
        <f t="shared" si="4"/>
        <v>2.0008619097457325E-2</v>
      </c>
      <c r="R33" s="37">
        <f t="shared" si="5"/>
        <v>1.0011192637731536E-2</v>
      </c>
      <c r="S33" s="37">
        <f t="shared" si="7"/>
        <v>9.9855554857752882E-3</v>
      </c>
    </row>
    <row r="34" spans="1:19">
      <c r="A34">
        <v>32</v>
      </c>
      <c r="B34" s="2">
        <v>36371</v>
      </c>
      <c r="C34" s="2">
        <f t="shared" si="6"/>
        <v>38296</v>
      </c>
      <c r="D34" s="2">
        <v>36371</v>
      </c>
      <c r="E34" s="2">
        <v>35745</v>
      </c>
      <c r="F34" s="2">
        <v>34788</v>
      </c>
      <c r="G34" s="2">
        <v>34106</v>
      </c>
      <c r="H34" s="2">
        <v>33437</v>
      </c>
      <c r="I34" s="2">
        <v>33106</v>
      </c>
      <c r="J34" s="2">
        <v>32778</v>
      </c>
      <c r="L34">
        <v>32</v>
      </c>
      <c r="M34" s="37">
        <f t="shared" si="0"/>
        <v>5.2926782326578881E-2</v>
      </c>
      <c r="N34" s="37">
        <f t="shared" si="1"/>
        <v>1.7512938872569661E-2</v>
      </c>
      <c r="O34" s="37">
        <f t="shared" si="2"/>
        <v>2.7509486029665409E-2</v>
      </c>
      <c r="P34" s="37">
        <f t="shared" si="3"/>
        <v>1.9996481557497114E-2</v>
      </c>
      <c r="Q34" s="37">
        <f t="shared" si="4"/>
        <v>2.0007775817208584E-2</v>
      </c>
      <c r="R34" s="37">
        <f t="shared" si="5"/>
        <v>9.998187639702838E-3</v>
      </c>
      <c r="S34" s="37">
        <f t="shared" si="7"/>
        <v>1.0006711818902891E-2</v>
      </c>
    </row>
    <row r="35" spans="1:19">
      <c r="A35">
        <v>33</v>
      </c>
      <c r="B35" s="2">
        <v>37568</v>
      </c>
      <c r="C35" s="2">
        <f t="shared" si="6"/>
        <v>39493</v>
      </c>
      <c r="D35" s="2">
        <v>37568</v>
      </c>
      <c r="E35" s="2">
        <v>36922</v>
      </c>
      <c r="F35" s="2">
        <v>35934</v>
      </c>
      <c r="G35" s="2">
        <v>35229</v>
      </c>
      <c r="H35" s="2">
        <v>34538</v>
      </c>
      <c r="I35">
        <v>34196</v>
      </c>
      <c r="J35">
        <v>33857</v>
      </c>
      <c r="L35">
        <v>33</v>
      </c>
      <c r="M35" s="37">
        <f t="shared" si="0"/>
        <v>5.1240417376490655E-2</v>
      </c>
      <c r="N35" s="37">
        <f t="shared" si="1"/>
        <v>1.7496343643356171E-2</v>
      </c>
      <c r="O35" s="37">
        <f t="shared" si="2"/>
        <v>2.7494851672510645E-2</v>
      </c>
      <c r="P35" s="37">
        <f t="shared" si="3"/>
        <v>2.0011921996082815E-2</v>
      </c>
      <c r="Q35" s="37">
        <f t="shared" si="4"/>
        <v>2.0006948867913543E-2</v>
      </c>
      <c r="R35" s="37">
        <f t="shared" si="5"/>
        <v>1.0001169727453574E-2</v>
      </c>
      <c r="S35" s="37">
        <f t="shared" si="7"/>
        <v>1.001270047552949E-2</v>
      </c>
    </row>
    <row r="36" spans="1:19">
      <c r="A36">
        <v>34</v>
      </c>
      <c r="B36" s="2">
        <v>38553</v>
      </c>
      <c r="C36" s="2">
        <f t="shared" si="6"/>
        <v>40478</v>
      </c>
      <c r="D36" s="2">
        <v>38553</v>
      </c>
      <c r="E36" s="2">
        <v>37890</v>
      </c>
      <c r="F36" s="2">
        <v>36876</v>
      </c>
      <c r="G36" s="2">
        <v>36153</v>
      </c>
      <c r="H36" s="2">
        <v>35444</v>
      </c>
      <c r="I36" s="2">
        <v>35093</v>
      </c>
      <c r="J36" s="2">
        <v>34746</v>
      </c>
      <c r="L36">
        <v>34</v>
      </c>
      <c r="M36" s="37">
        <f t="shared" si="0"/>
        <v>4.9931263455502917E-2</v>
      </c>
      <c r="N36" s="37">
        <f t="shared" si="1"/>
        <v>1.7498020585906549E-2</v>
      </c>
      <c r="O36" s="37">
        <f t="shared" si="2"/>
        <v>2.7497559388220072E-2</v>
      </c>
      <c r="P36" s="37">
        <f t="shared" si="3"/>
        <v>1.9998340386689906E-2</v>
      </c>
      <c r="Q36" s="37">
        <f t="shared" si="4"/>
        <v>2.0003385622390235E-2</v>
      </c>
      <c r="R36" s="37">
        <f t="shared" si="5"/>
        <v>1.0001994699797789E-2</v>
      </c>
      <c r="S36" s="37">
        <f t="shared" si="7"/>
        <v>9.9867610660220318E-3</v>
      </c>
    </row>
    <row r="37" spans="1:19">
      <c r="A37">
        <v>35</v>
      </c>
      <c r="B37" s="2">
        <v>39571</v>
      </c>
      <c r="C37" s="2">
        <f t="shared" si="6"/>
        <v>41496</v>
      </c>
      <c r="D37" s="2">
        <v>39571</v>
      </c>
      <c r="E37" s="2">
        <v>38890</v>
      </c>
      <c r="F37" s="2">
        <v>37849</v>
      </c>
      <c r="G37" s="2">
        <v>37107</v>
      </c>
      <c r="H37" s="2">
        <v>36379</v>
      </c>
      <c r="I37" s="2">
        <v>36019</v>
      </c>
      <c r="J37" s="2">
        <v>35662</v>
      </c>
      <c r="L37">
        <v>35</v>
      </c>
      <c r="M37" s="37">
        <f t="shared" si="0"/>
        <v>4.8646736246240829E-2</v>
      </c>
      <c r="N37" s="37">
        <f t="shared" si="1"/>
        <v>1.7510928259192537E-2</v>
      </c>
      <c r="O37" s="37">
        <f t="shared" si="2"/>
        <v>2.7504029168538224E-2</v>
      </c>
      <c r="P37" s="37">
        <f t="shared" si="3"/>
        <v>1.9996227126957145E-2</v>
      </c>
      <c r="Q37" s="37">
        <f t="shared" si="4"/>
        <v>2.0011545122185836E-2</v>
      </c>
      <c r="R37" s="37">
        <f t="shared" si="5"/>
        <v>9.9947250062466519E-3</v>
      </c>
      <c r="S37" s="37">
        <f t="shared" si="7"/>
        <v>1.001065559979808E-2</v>
      </c>
    </row>
    <row r="38" spans="1:19">
      <c r="A38">
        <v>36</v>
      </c>
      <c r="B38" s="2">
        <v>40578</v>
      </c>
      <c r="C38" s="2">
        <f t="shared" si="6"/>
        <v>42503</v>
      </c>
      <c r="D38" s="2">
        <v>40578</v>
      </c>
      <c r="E38" s="2">
        <v>39880</v>
      </c>
      <c r="F38" s="2">
        <v>38813</v>
      </c>
      <c r="G38" s="2">
        <v>38052</v>
      </c>
      <c r="H38" s="2">
        <v>37306</v>
      </c>
      <c r="I38" s="2">
        <v>36937</v>
      </c>
      <c r="J38" s="2">
        <v>36571</v>
      </c>
      <c r="L38">
        <v>36</v>
      </c>
      <c r="M38" s="37">
        <f t="shared" si="0"/>
        <v>4.7439499236039184E-2</v>
      </c>
      <c r="N38" s="37">
        <f t="shared" si="1"/>
        <v>1.7502507522567656E-2</v>
      </c>
      <c r="O38" s="37">
        <f t="shared" si="2"/>
        <v>2.7490789168577612E-2</v>
      </c>
      <c r="P38" s="37">
        <f t="shared" si="3"/>
        <v>1.99989488068959E-2</v>
      </c>
      <c r="Q38" s="37">
        <f t="shared" si="4"/>
        <v>1.9996783359245152E-2</v>
      </c>
      <c r="R38" s="37">
        <f t="shared" si="5"/>
        <v>9.9899829439316079E-3</v>
      </c>
      <c r="S38" s="37">
        <f t="shared" si="7"/>
        <v>1.0007929780427194E-2</v>
      </c>
    </row>
    <row r="39" spans="1:19">
      <c r="A39">
        <v>37</v>
      </c>
      <c r="B39" s="2">
        <v>41591</v>
      </c>
      <c r="C39" s="2">
        <f t="shared" si="6"/>
        <v>43516</v>
      </c>
      <c r="D39" s="2">
        <v>41591</v>
      </c>
      <c r="E39" s="2">
        <v>40876</v>
      </c>
      <c r="F39" s="2">
        <v>39782</v>
      </c>
      <c r="G39" s="2">
        <v>39002</v>
      </c>
      <c r="H39" s="2">
        <v>38237</v>
      </c>
      <c r="I39" s="2">
        <v>37858</v>
      </c>
      <c r="J39" s="2">
        <v>37483</v>
      </c>
      <c r="L39">
        <v>37</v>
      </c>
      <c r="M39" s="37">
        <f t="shared" si="0"/>
        <v>4.6284051838137996E-2</v>
      </c>
      <c r="N39" s="37">
        <f t="shared" si="1"/>
        <v>1.7491926803014035E-2</v>
      </c>
      <c r="O39" s="37">
        <f t="shared" si="2"/>
        <v>2.749987431501677E-2</v>
      </c>
      <c r="P39" s="37">
        <f t="shared" si="3"/>
        <v>1.9998974411568726E-2</v>
      </c>
      <c r="Q39" s="37">
        <f t="shared" si="4"/>
        <v>2.0006799696628885E-2</v>
      </c>
      <c r="R39" s="37">
        <f t="shared" si="5"/>
        <v>1.0011094088435701E-2</v>
      </c>
      <c r="S39" s="37">
        <f t="shared" si="7"/>
        <v>1.0004535389376512E-2</v>
      </c>
    </row>
    <row r="40" spans="1:19">
      <c r="A40">
        <v>38</v>
      </c>
      <c r="B40" s="2">
        <v>42614</v>
      </c>
      <c r="C40" s="2">
        <f t="shared" si="6"/>
        <v>44539</v>
      </c>
      <c r="D40" s="2">
        <v>42614</v>
      </c>
      <c r="E40" s="2">
        <v>41881</v>
      </c>
      <c r="F40" s="2">
        <v>40760</v>
      </c>
      <c r="G40" s="2">
        <v>39961</v>
      </c>
      <c r="H40" s="2">
        <v>39177</v>
      </c>
      <c r="I40" s="2">
        <v>38789</v>
      </c>
      <c r="J40" s="2">
        <v>38405</v>
      </c>
      <c r="L40">
        <v>38</v>
      </c>
      <c r="M40" s="37">
        <f t="shared" si="0"/>
        <v>4.5172947857511581E-2</v>
      </c>
      <c r="N40" s="37">
        <f t="shared" si="1"/>
        <v>1.750196986700403E-2</v>
      </c>
      <c r="O40" s="37">
        <f t="shared" si="2"/>
        <v>2.7502453385672254E-2</v>
      </c>
      <c r="P40" s="37">
        <f t="shared" si="3"/>
        <v>1.9994494632266546E-2</v>
      </c>
      <c r="Q40" s="37">
        <f t="shared" si="4"/>
        <v>2.0011741583071618E-2</v>
      </c>
      <c r="R40" s="37">
        <f t="shared" si="5"/>
        <v>1.0002835855525971E-2</v>
      </c>
      <c r="S40" s="37">
        <f t="shared" si="7"/>
        <v>9.998698086186586E-3</v>
      </c>
    </row>
    <row r="41" spans="1:19">
      <c r="A41">
        <v>39</v>
      </c>
      <c r="B41" s="2">
        <v>43570</v>
      </c>
      <c r="C41" s="2">
        <f t="shared" si="6"/>
        <v>45495</v>
      </c>
      <c r="D41" s="2">
        <v>43570</v>
      </c>
      <c r="E41" s="2">
        <v>42821</v>
      </c>
      <c r="F41" s="2">
        <v>41675</v>
      </c>
      <c r="G41" s="2">
        <v>40858</v>
      </c>
      <c r="H41" s="2">
        <v>40057</v>
      </c>
      <c r="I41" s="2">
        <v>39660</v>
      </c>
      <c r="J41" s="2">
        <v>39267</v>
      </c>
      <c r="L41">
        <v>39</v>
      </c>
      <c r="M41" s="37">
        <f t="shared" si="0"/>
        <v>4.4181776451686972E-2</v>
      </c>
      <c r="N41" s="37">
        <f t="shared" si="1"/>
        <v>1.7491417762312889E-2</v>
      </c>
      <c r="O41" s="37">
        <f t="shared" si="2"/>
        <v>2.7498500299939943E-2</v>
      </c>
      <c r="P41" s="37">
        <f t="shared" si="3"/>
        <v>1.9996083998237824E-2</v>
      </c>
      <c r="Q41" s="37">
        <f t="shared" si="4"/>
        <v>1.9996504980402952E-2</v>
      </c>
      <c r="R41" s="37">
        <f t="shared" si="5"/>
        <v>1.0010085728693996E-2</v>
      </c>
      <c r="S41" s="37">
        <f t="shared" si="7"/>
        <v>1.0008404003361671E-2</v>
      </c>
    </row>
    <row r="42" spans="1:19">
      <c r="A42">
        <v>40</v>
      </c>
      <c r="B42" s="2">
        <v>44624</v>
      </c>
      <c r="C42" s="2">
        <f t="shared" si="6"/>
        <v>46549</v>
      </c>
      <c r="D42" s="2">
        <v>44624</v>
      </c>
      <c r="E42" s="2">
        <v>43857</v>
      </c>
      <c r="F42" s="2">
        <v>42683</v>
      </c>
      <c r="G42" s="2">
        <v>41846</v>
      </c>
      <c r="H42" s="2">
        <v>41025</v>
      </c>
      <c r="I42" s="2">
        <v>40619</v>
      </c>
      <c r="J42" s="2">
        <v>40217</v>
      </c>
      <c r="L42">
        <v>40</v>
      </c>
      <c r="M42" s="37">
        <f t="shared" si="0"/>
        <v>4.313822158479752E-2</v>
      </c>
      <c r="N42" s="37">
        <f t="shared" si="1"/>
        <v>1.7488656314841311E-2</v>
      </c>
      <c r="O42" s="37">
        <f t="shared" si="2"/>
        <v>2.7505095705550264E-2</v>
      </c>
      <c r="P42" s="37">
        <f t="shared" si="3"/>
        <v>2.0001911771734493E-2</v>
      </c>
      <c r="Q42" s="37">
        <f t="shared" si="4"/>
        <v>2.001218769043267E-2</v>
      </c>
      <c r="R42" s="37">
        <f t="shared" si="5"/>
        <v>9.9953223860755891E-3</v>
      </c>
      <c r="S42" s="37">
        <f t="shared" si="7"/>
        <v>9.9957729318447264E-3</v>
      </c>
    </row>
    <row r="43" spans="1:19">
      <c r="A43">
        <v>41</v>
      </c>
      <c r="B43" s="2">
        <v>45648</v>
      </c>
      <c r="C43" s="2">
        <f t="shared" si="6"/>
        <v>47573</v>
      </c>
      <c r="D43" s="2">
        <v>45648</v>
      </c>
      <c r="E43" s="2">
        <v>44863</v>
      </c>
      <c r="F43" s="2">
        <v>43662</v>
      </c>
      <c r="G43" s="2">
        <v>42806</v>
      </c>
      <c r="H43" s="2">
        <v>41967</v>
      </c>
      <c r="I43" s="2">
        <v>41551</v>
      </c>
      <c r="J43" s="2">
        <v>41140</v>
      </c>
      <c r="L43">
        <v>41</v>
      </c>
      <c r="M43" s="37">
        <f t="shared" si="0"/>
        <v>4.2170522257273024E-2</v>
      </c>
      <c r="N43" s="37">
        <f t="shared" si="1"/>
        <v>1.749771526647792E-2</v>
      </c>
      <c r="O43" s="37">
        <f t="shared" si="2"/>
        <v>2.7506756447253977E-2</v>
      </c>
      <c r="P43" s="37">
        <f t="shared" si="3"/>
        <v>1.9997196654674587E-2</v>
      </c>
      <c r="Q43" s="37">
        <f t="shared" si="4"/>
        <v>1.9991898396358954E-2</v>
      </c>
      <c r="R43" s="37">
        <f t="shared" si="5"/>
        <v>1.0011792736636993E-2</v>
      </c>
      <c r="S43" s="37">
        <f t="shared" si="7"/>
        <v>9.9902771025766057E-3</v>
      </c>
    </row>
    <row r="44" spans="1:19">
      <c r="A44">
        <v>42</v>
      </c>
      <c r="B44" s="2">
        <v>46662</v>
      </c>
      <c r="C44" s="2">
        <f t="shared" si="6"/>
        <v>48587</v>
      </c>
      <c r="D44" s="2">
        <v>46662</v>
      </c>
      <c r="E44" s="2">
        <v>45859</v>
      </c>
      <c r="F44" s="2">
        <v>44632</v>
      </c>
      <c r="G44" s="2">
        <v>43757</v>
      </c>
      <c r="H44" s="2">
        <v>42899</v>
      </c>
      <c r="I44" s="2">
        <v>42474</v>
      </c>
      <c r="J44" s="2">
        <v>42053</v>
      </c>
      <c r="L44">
        <v>42</v>
      </c>
      <c r="M44" s="37">
        <f t="shared" si="0"/>
        <v>4.1254125412541365E-2</v>
      </c>
      <c r="N44" s="37">
        <f t="shared" si="1"/>
        <v>1.7510194291196823E-2</v>
      </c>
      <c r="O44" s="37">
        <f t="shared" si="2"/>
        <v>2.7491485929378001E-2</v>
      </c>
      <c r="P44" s="37">
        <f t="shared" si="3"/>
        <v>1.9996800511917989E-2</v>
      </c>
      <c r="Q44" s="37">
        <f t="shared" si="4"/>
        <v>2.0000466211333556E-2</v>
      </c>
      <c r="R44" s="37">
        <f t="shared" si="5"/>
        <v>1.0006121391910261E-2</v>
      </c>
      <c r="S44" s="37">
        <f t="shared" si="7"/>
        <v>1.0011176372672681E-2</v>
      </c>
    </row>
    <row r="45" spans="1:19">
      <c r="A45">
        <v>43</v>
      </c>
      <c r="B45" s="2">
        <v>47665</v>
      </c>
      <c r="C45" s="2">
        <f t="shared" si="6"/>
        <v>49590</v>
      </c>
      <c r="D45" s="2">
        <v>47665</v>
      </c>
      <c r="E45" s="2">
        <v>46845</v>
      </c>
      <c r="F45" s="2">
        <v>45591</v>
      </c>
      <c r="G45" s="2">
        <v>44697</v>
      </c>
      <c r="H45" s="2">
        <v>43821</v>
      </c>
      <c r="I45" s="2">
        <v>43387</v>
      </c>
      <c r="J45" s="2">
        <v>42957</v>
      </c>
      <c r="L45">
        <v>43</v>
      </c>
      <c r="M45" s="37">
        <f t="shared" si="0"/>
        <v>4.0386027483478415E-2</v>
      </c>
      <c r="N45" s="37">
        <f t="shared" si="1"/>
        <v>1.7504536236524704E-2</v>
      </c>
      <c r="O45" s="37">
        <f t="shared" si="2"/>
        <v>2.7505428703033408E-2</v>
      </c>
      <c r="P45" s="37">
        <f t="shared" si="3"/>
        <v>2.0001342371971376E-2</v>
      </c>
      <c r="Q45" s="37">
        <f t="shared" si="4"/>
        <v>1.9990415554186347E-2</v>
      </c>
      <c r="R45" s="37">
        <f t="shared" si="5"/>
        <v>1.0002996289210975E-2</v>
      </c>
      <c r="S45" s="37">
        <f t="shared" si="7"/>
        <v>1.0010010010010006E-2</v>
      </c>
    </row>
    <row r="46" spans="1:19">
      <c r="A46">
        <v>44</v>
      </c>
      <c r="B46" s="2">
        <v>48545</v>
      </c>
      <c r="C46" s="2">
        <f t="shared" si="6"/>
        <v>50470</v>
      </c>
      <c r="D46" s="2">
        <v>48545</v>
      </c>
      <c r="E46" s="2">
        <v>47710</v>
      </c>
      <c r="F46" s="2">
        <v>46433</v>
      </c>
      <c r="G46" s="2">
        <v>45523</v>
      </c>
      <c r="H46" s="2">
        <v>44630</v>
      </c>
      <c r="I46" s="2">
        <v>44188</v>
      </c>
      <c r="J46" s="2">
        <v>43750</v>
      </c>
      <c r="L46">
        <v>44</v>
      </c>
      <c r="M46" s="37">
        <f t="shared" si="0"/>
        <v>3.9653929343907768E-2</v>
      </c>
      <c r="N46" s="37">
        <f t="shared" si="1"/>
        <v>1.7501571997484699E-2</v>
      </c>
      <c r="O46" s="37">
        <f t="shared" si="2"/>
        <v>2.75019921176749E-2</v>
      </c>
      <c r="P46" s="37">
        <f t="shared" si="3"/>
        <v>1.9989895217801923E-2</v>
      </c>
      <c r="Q46" s="37">
        <f t="shared" si="4"/>
        <v>2.0008962581223422E-2</v>
      </c>
      <c r="R46" s="37">
        <f t="shared" si="5"/>
        <v>1.0002715669412465E-2</v>
      </c>
      <c r="S46" s="37">
        <f t="shared" si="7"/>
        <v>1.001142857142856E-2</v>
      </c>
    </row>
    <row r="47" spans="1:19">
      <c r="A47">
        <v>45</v>
      </c>
      <c r="B47" s="2">
        <v>49472</v>
      </c>
      <c r="C47" s="2">
        <f t="shared" si="6"/>
        <v>51397</v>
      </c>
      <c r="D47" s="2">
        <v>49472</v>
      </c>
      <c r="E47" s="2">
        <v>48621</v>
      </c>
      <c r="F47" s="2">
        <v>47320</v>
      </c>
      <c r="G47" s="2">
        <v>46392</v>
      </c>
      <c r="H47" s="2">
        <v>45482</v>
      </c>
      <c r="I47" s="2">
        <v>45032</v>
      </c>
      <c r="J47" s="2">
        <v>44586</v>
      </c>
      <c r="L47">
        <v>45</v>
      </c>
      <c r="M47" s="37">
        <f t="shared" si="0"/>
        <v>3.8910899094437346E-2</v>
      </c>
      <c r="N47" s="37">
        <f t="shared" si="1"/>
        <v>1.7502725159910248E-2</v>
      </c>
      <c r="O47" s="37">
        <f t="shared" si="2"/>
        <v>2.7493660185967883E-2</v>
      </c>
      <c r="P47" s="37">
        <f t="shared" si="3"/>
        <v>2.0003448870494989E-2</v>
      </c>
      <c r="Q47" s="37">
        <f t="shared" si="4"/>
        <v>2.0007915219207639E-2</v>
      </c>
      <c r="R47" s="37">
        <f t="shared" si="5"/>
        <v>9.9928939420856899E-3</v>
      </c>
      <c r="S47" s="37">
        <f t="shared" si="7"/>
        <v>1.0003139999102961E-2</v>
      </c>
    </row>
    <row r="48" spans="1:19">
      <c r="A48">
        <v>46</v>
      </c>
      <c r="B48" s="2">
        <v>50343</v>
      </c>
      <c r="C48" s="2">
        <f t="shared" si="6"/>
        <v>52268</v>
      </c>
      <c r="D48" s="2">
        <v>50343</v>
      </c>
      <c r="E48" s="2">
        <v>49477</v>
      </c>
      <c r="F48" s="2">
        <v>48153</v>
      </c>
      <c r="G48" s="2">
        <v>47209</v>
      </c>
      <c r="H48" s="2">
        <v>46283</v>
      </c>
      <c r="I48" s="2">
        <v>45825</v>
      </c>
      <c r="J48" s="2">
        <v>45371</v>
      </c>
      <c r="L48">
        <v>46</v>
      </c>
      <c r="M48" s="37">
        <f t="shared" si="0"/>
        <v>3.8237689450370427E-2</v>
      </c>
      <c r="N48" s="37">
        <f t="shared" si="1"/>
        <v>1.7503082240232892E-2</v>
      </c>
      <c r="O48" s="37">
        <f t="shared" si="2"/>
        <v>2.7495690818848173E-2</v>
      </c>
      <c r="P48" s="37">
        <f t="shared" si="3"/>
        <v>1.9996187167701018E-2</v>
      </c>
      <c r="Q48" s="37">
        <f t="shared" si="4"/>
        <v>2.0007346109802704E-2</v>
      </c>
      <c r="R48" s="37">
        <f t="shared" si="5"/>
        <v>9.9945444626294844E-3</v>
      </c>
      <c r="S48" s="37">
        <f t="shared" si="7"/>
        <v>1.0006391748032861E-2</v>
      </c>
    </row>
    <row r="49" spans="1:19">
      <c r="A49">
        <v>47</v>
      </c>
      <c r="B49" s="2">
        <v>51250</v>
      </c>
      <c r="C49" s="2">
        <f t="shared" si="6"/>
        <v>53175</v>
      </c>
      <c r="D49" s="2">
        <v>51250</v>
      </c>
      <c r="E49" s="2">
        <v>50369</v>
      </c>
      <c r="F49" s="2">
        <v>49021</v>
      </c>
      <c r="G49" s="2">
        <v>48060</v>
      </c>
      <c r="H49" s="2">
        <v>47118</v>
      </c>
      <c r="I49" s="2">
        <v>46651</v>
      </c>
      <c r="J49" s="2">
        <v>46189</v>
      </c>
      <c r="L49">
        <v>47</v>
      </c>
      <c r="M49" s="37">
        <f t="shared" si="0"/>
        <v>3.7560975609756131E-2</v>
      </c>
      <c r="N49" s="37">
        <f t="shared" si="1"/>
        <v>1.7490917032301656E-2</v>
      </c>
      <c r="O49" s="37">
        <f t="shared" si="2"/>
        <v>2.7498419044899025E-2</v>
      </c>
      <c r="P49" s="37">
        <f t="shared" si="3"/>
        <v>1.9995838535164401E-2</v>
      </c>
      <c r="Q49" s="37">
        <f t="shared" si="4"/>
        <v>1.9992359607793109E-2</v>
      </c>
      <c r="R49" s="37">
        <f t="shared" si="5"/>
        <v>1.0010503526183712E-2</v>
      </c>
      <c r="S49" s="37">
        <f t="shared" si="7"/>
        <v>1.0002381519409465E-2</v>
      </c>
    </row>
    <row r="50" spans="1:19">
      <c r="A50">
        <v>48</v>
      </c>
      <c r="B50" s="2">
        <v>52199</v>
      </c>
      <c r="C50" s="2">
        <f t="shared" si="6"/>
        <v>54124</v>
      </c>
      <c r="D50" s="2">
        <v>52199</v>
      </c>
      <c r="E50" s="2">
        <v>51301</v>
      </c>
      <c r="F50" s="2">
        <v>49928</v>
      </c>
      <c r="G50" s="2">
        <v>48949</v>
      </c>
      <c r="H50" s="2">
        <v>47989</v>
      </c>
      <c r="I50" s="2">
        <v>47514</v>
      </c>
      <c r="J50" s="2">
        <v>47044</v>
      </c>
      <c r="L50">
        <v>48</v>
      </c>
      <c r="M50" s="37">
        <f t="shared" si="0"/>
        <v>3.6878101113048123E-2</v>
      </c>
      <c r="N50" s="37">
        <f t="shared" si="1"/>
        <v>1.7504532075398149E-2</v>
      </c>
      <c r="O50" s="37">
        <f t="shared" si="2"/>
        <v>2.7499599423169263E-2</v>
      </c>
      <c r="P50" s="37">
        <f t="shared" si="3"/>
        <v>2.0000408588531027E-2</v>
      </c>
      <c r="Q50" s="37">
        <f t="shared" si="4"/>
        <v>2.0004584383921387E-2</v>
      </c>
      <c r="R50" s="37">
        <f t="shared" si="5"/>
        <v>9.9970535000211136E-3</v>
      </c>
      <c r="S50" s="37">
        <f t="shared" si="7"/>
        <v>9.9906470538220216E-3</v>
      </c>
    </row>
    <row r="51" spans="1:19">
      <c r="A51">
        <v>49</v>
      </c>
      <c r="B51" s="2">
        <v>53213</v>
      </c>
      <c r="C51" s="2">
        <f t="shared" si="6"/>
        <v>55138</v>
      </c>
      <c r="D51" s="2">
        <v>53213</v>
      </c>
      <c r="E51" s="2">
        <v>52298</v>
      </c>
      <c r="F51" s="2">
        <v>50898</v>
      </c>
      <c r="G51" s="2">
        <v>49900</v>
      </c>
      <c r="H51" s="2">
        <v>48922</v>
      </c>
      <c r="I51" s="2">
        <v>48438</v>
      </c>
      <c r="J51" s="2">
        <v>47958</v>
      </c>
      <c r="L51">
        <v>49</v>
      </c>
      <c r="M51" s="37">
        <f t="shared" si="0"/>
        <v>3.6175370680096908E-2</v>
      </c>
      <c r="N51" s="37">
        <f t="shared" si="1"/>
        <v>1.7495888944127902E-2</v>
      </c>
      <c r="O51" s="37">
        <f t="shared" si="2"/>
        <v>2.7505992376910759E-2</v>
      </c>
      <c r="P51" s="37">
        <f t="shared" si="3"/>
        <v>2.0000000000000018E-2</v>
      </c>
      <c r="Q51" s="37">
        <f t="shared" si="4"/>
        <v>1.9991006091329089E-2</v>
      </c>
      <c r="R51" s="37">
        <f t="shared" si="5"/>
        <v>9.9921549196910764E-3</v>
      </c>
      <c r="S51" s="37">
        <f t="shared" si="7"/>
        <v>1.0008757662955059E-2</v>
      </c>
    </row>
    <row r="52" spans="1:19">
      <c r="A52">
        <v>50</v>
      </c>
      <c r="B52" s="2">
        <v>54220</v>
      </c>
      <c r="C52" s="2">
        <f t="shared" si="6"/>
        <v>56145</v>
      </c>
      <c r="D52" s="2">
        <v>54220</v>
      </c>
      <c r="E52" s="2">
        <v>53287</v>
      </c>
      <c r="F52" s="2">
        <v>51861</v>
      </c>
      <c r="G52" s="2">
        <v>50844</v>
      </c>
      <c r="H52" s="2">
        <v>49847</v>
      </c>
      <c r="I52" s="2">
        <v>49353</v>
      </c>
      <c r="J52" s="2">
        <v>48864</v>
      </c>
      <c r="L52">
        <v>50</v>
      </c>
      <c r="M52" s="37">
        <f t="shared" si="0"/>
        <v>3.5503504241977124E-2</v>
      </c>
      <c r="N52" s="37">
        <f t="shared" si="1"/>
        <v>1.7508960909790483E-2</v>
      </c>
      <c r="O52" s="37">
        <f t="shared" si="2"/>
        <v>2.7496577389560573E-2</v>
      </c>
      <c r="P52" s="37">
        <f t="shared" si="3"/>
        <v>2.000236016049084E-2</v>
      </c>
      <c r="Q52" s="37">
        <f t="shared" si="4"/>
        <v>2.0001203683270852E-2</v>
      </c>
      <c r="R52" s="37">
        <f t="shared" si="5"/>
        <v>1.0009523230604112E-2</v>
      </c>
      <c r="S52" s="37">
        <f t="shared" si="7"/>
        <v>1.0007367387033339E-2</v>
      </c>
    </row>
    <row r="53" spans="1:19">
      <c r="A53">
        <v>51</v>
      </c>
      <c r="B53" s="2">
        <v>55243</v>
      </c>
      <c r="C53" s="2">
        <f t="shared" si="6"/>
        <v>57168</v>
      </c>
      <c r="D53" s="2">
        <v>55243</v>
      </c>
      <c r="E53" s="2">
        <v>54293</v>
      </c>
      <c r="F53" s="2">
        <v>52840</v>
      </c>
      <c r="G53" s="2">
        <v>51804</v>
      </c>
      <c r="H53" s="2">
        <v>50788</v>
      </c>
      <c r="I53" s="2">
        <v>50285</v>
      </c>
      <c r="J53" s="2">
        <v>49787</v>
      </c>
      <c r="L53">
        <v>51</v>
      </c>
      <c r="M53" s="37">
        <f t="shared" si="0"/>
        <v>3.4846043842658769E-2</v>
      </c>
      <c r="N53" s="37">
        <f t="shared" si="1"/>
        <v>1.7497651630965283E-2</v>
      </c>
      <c r="O53" s="37">
        <f t="shared" si="2"/>
        <v>2.7498107494322577E-2</v>
      </c>
      <c r="P53" s="37">
        <f t="shared" si="3"/>
        <v>1.9998455717705088E-2</v>
      </c>
      <c r="Q53" s="37">
        <f t="shared" si="4"/>
        <v>2.000472552571475E-2</v>
      </c>
      <c r="R53" s="37">
        <f t="shared" si="5"/>
        <v>1.0002982996917487E-2</v>
      </c>
      <c r="S53" s="37">
        <f t="shared" si="7"/>
        <v>1.0002611123385519E-2</v>
      </c>
    </row>
    <row r="54" spans="1:19">
      <c r="A54">
        <v>52</v>
      </c>
      <c r="B54" s="2">
        <v>56268</v>
      </c>
      <c r="C54" s="2">
        <f t="shared" si="6"/>
        <v>58193</v>
      </c>
      <c r="D54" s="2">
        <v>56268</v>
      </c>
      <c r="E54" s="2">
        <v>55300</v>
      </c>
      <c r="F54" s="2">
        <v>53820</v>
      </c>
      <c r="G54" s="2">
        <v>52765</v>
      </c>
      <c r="H54" s="2">
        <v>51730</v>
      </c>
      <c r="I54" s="2">
        <v>51218</v>
      </c>
      <c r="J54" s="2">
        <v>50711</v>
      </c>
      <c r="L54">
        <v>52</v>
      </c>
      <c r="M54" s="37">
        <f t="shared" si="0"/>
        <v>3.4211274614345699E-2</v>
      </c>
      <c r="N54" s="37">
        <f t="shared" si="1"/>
        <v>1.7504520795660117E-2</v>
      </c>
      <c r="O54" s="37">
        <f t="shared" si="2"/>
        <v>2.7499070977331952E-2</v>
      </c>
      <c r="P54" s="37">
        <f t="shared" si="3"/>
        <v>1.9994314412963066E-2</v>
      </c>
      <c r="Q54" s="37">
        <f t="shared" si="4"/>
        <v>2.0007732456988281E-2</v>
      </c>
      <c r="R54" s="37">
        <f t="shared" si="5"/>
        <v>9.9964856105274613E-3</v>
      </c>
      <c r="S54" s="37">
        <f t="shared" si="7"/>
        <v>9.9978308453787523E-3</v>
      </c>
    </row>
    <row r="55" spans="1:19">
      <c r="A55">
        <v>53</v>
      </c>
      <c r="B55" s="2">
        <v>57289</v>
      </c>
      <c r="C55" s="2">
        <f t="shared" si="6"/>
        <v>59214</v>
      </c>
      <c r="D55" s="2">
        <v>57289</v>
      </c>
      <c r="E55" s="2">
        <v>56304</v>
      </c>
      <c r="F55" s="2">
        <v>54797</v>
      </c>
      <c r="G55" s="2">
        <v>53723</v>
      </c>
      <c r="H55" s="2">
        <v>52670</v>
      </c>
      <c r="I55" s="2">
        <v>52149</v>
      </c>
      <c r="J55" s="2">
        <v>51633</v>
      </c>
      <c r="L55">
        <v>53</v>
      </c>
      <c r="M55" s="37">
        <f t="shared" si="0"/>
        <v>3.360156400006975E-2</v>
      </c>
      <c r="N55" s="37">
        <f t="shared" si="1"/>
        <v>1.7494316567206569E-2</v>
      </c>
      <c r="O55" s="37">
        <f t="shared" si="2"/>
        <v>2.7501505556873473E-2</v>
      </c>
      <c r="P55" s="37">
        <f t="shared" si="3"/>
        <v>1.9991437559332192E-2</v>
      </c>
      <c r="Q55" s="37">
        <f t="shared" si="4"/>
        <v>1.9992405543952874E-2</v>
      </c>
      <c r="R55" s="37">
        <f t="shared" si="5"/>
        <v>9.9906038466701652E-3</v>
      </c>
      <c r="S55" s="37">
        <f t="shared" si="7"/>
        <v>9.9936087385974481E-3</v>
      </c>
    </row>
    <row r="56" spans="1:19">
      <c r="A56">
        <v>54</v>
      </c>
      <c r="B56" s="2">
        <v>58312</v>
      </c>
      <c r="C56" s="2">
        <f t="shared" si="6"/>
        <v>60237</v>
      </c>
      <c r="D56" s="2">
        <v>58312</v>
      </c>
      <c r="E56" s="2">
        <v>57309</v>
      </c>
      <c r="F56" s="2">
        <v>55775</v>
      </c>
      <c r="G56" s="2">
        <v>54681</v>
      </c>
      <c r="H56" s="2">
        <v>53609</v>
      </c>
      <c r="I56" s="2">
        <v>53078</v>
      </c>
      <c r="J56" s="2">
        <v>52552</v>
      </c>
      <c r="L56">
        <v>54</v>
      </c>
      <c r="M56" s="37">
        <f t="shared" si="0"/>
        <v>3.3012072986692287E-2</v>
      </c>
      <c r="N56" s="37">
        <f t="shared" si="1"/>
        <v>1.7501614057128911E-2</v>
      </c>
      <c r="O56" s="37">
        <f t="shared" si="2"/>
        <v>2.7503361721201269E-2</v>
      </c>
      <c r="P56" s="37">
        <f t="shared" si="3"/>
        <v>2.0006949397413987E-2</v>
      </c>
      <c r="Q56" s="37">
        <f t="shared" si="4"/>
        <v>1.9996642354828564E-2</v>
      </c>
      <c r="R56" s="37">
        <f t="shared" si="5"/>
        <v>1.0004144843438034E-2</v>
      </c>
      <c r="S56" s="37">
        <f t="shared" si="7"/>
        <v>1.0009133810321202E-2</v>
      </c>
    </row>
    <row r="57" spans="1:19">
      <c r="A57">
        <v>55</v>
      </c>
      <c r="B57" s="2">
        <v>59550</v>
      </c>
      <c r="C57" s="2">
        <f t="shared" si="6"/>
        <v>61475</v>
      </c>
      <c r="D57" s="2">
        <v>59550</v>
      </c>
      <c r="E57" s="2">
        <v>58526</v>
      </c>
      <c r="F57" s="2">
        <v>56960</v>
      </c>
      <c r="G57" s="2">
        <v>55843</v>
      </c>
      <c r="H57" s="2">
        <v>54748</v>
      </c>
      <c r="I57" s="2">
        <v>54206</v>
      </c>
      <c r="J57" s="2">
        <v>53669</v>
      </c>
      <c r="L57">
        <v>55</v>
      </c>
      <c r="M57" s="37">
        <f t="shared" si="0"/>
        <v>3.23257766582703E-2</v>
      </c>
      <c r="N57" s="37">
        <f t="shared" si="1"/>
        <v>1.749649728325875E-2</v>
      </c>
      <c r="O57" s="37">
        <f t="shared" si="2"/>
        <v>2.7492977528089879E-2</v>
      </c>
      <c r="P57" s="37">
        <f t="shared" si="3"/>
        <v>2.000250702863382E-2</v>
      </c>
      <c r="Q57" s="37">
        <f t="shared" si="4"/>
        <v>2.0000730620296725E-2</v>
      </c>
      <c r="R57" s="37">
        <f t="shared" si="5"/>
        <v>9.9988931114636248E-3</v>
      </c>
      <c r="S57" s="37">
        <f t="shared" si="7"/>
        <v>1.0005776146378764E-2</v>
      </c>
    </row>
    <row r="58" spans="1:19">
      <c r="A58">
        <v>56</v>
      </c>
      <c r="B58" s="2">
        <v>60799</v>
      </c>
      <c r="C58" s="2">
        <f t="shared" si="6"/>
        <v>62724</v>
      </c>
      <c r="D58" s="2">
        <v>60799</v>
      </c>
      <c r="E58" s="2">
        <v>59753</v>
      </c>
      <c r="F58" s="2">
        <v>58154</v>
      </c>
      <c r="G58" s="2">
        <v>57014</v>
      </c>
      <c r="H58" s="2">
        <v>55896</v>
      </c>
      <c r="I58" s="2">
        <v>55343</v>
      </c>
      <c r="J58" s="2">
        <v>54795</v>
      </c>
      <c r="L58">
        <v>56</v>
      </c>
      <c r="M58" s="37">
        <f t="shared" si="0"/>
        <v>3.1661704962252735E-2</v>
      </c>
      <c r="N58" s="37">
        <f t="shared" si="1"/>
        <v>1.7505397218549712E-2</v>
      </c>
      <c r="O58" s="37">
        <f t="shared" si="2"/>
        <v>2.7495959005399362E-2</v>
      </c>
      <c r="P58" s="37">
        <f t="shared" si="3"/>
        <v>1.9995088925527149E-2</v>
      </c>
      <c r="Q58" s="37">
        <f t="shared" si="4"/>
        <v>2.0001431229426103E-2</v>
      </c>
      <c r="R58" s="37">
        <f t="shared" si="5"/>
        <v>9.9922302730246493E-3</v>
      </c>
      <c r="S58" s="37">
        <f t="shared" si="7"/>
        <v>1.0000912492015734E-2</v>
      </c>
    </row>
    <row r="59" spans="1:19">
      <c r="A59">
        <v>57</v>
      </c>
      <c r="B59" s="2">
        <v>62068</v>
      </c>
      <c r="C59" s="2">
        <f t="shared" si="6"/>
        <v>63993</v>
      </c>
      <c r="D59" s="2">
        <v>62068</v>
      </c>
      <c r="E59" s="2">
        <v>61000</v>
      </c>
      <c r="F59" s="2">
        <v>59367</v>
      </c>
      <c r="G59" s="2">
        <v>58203</v>
      </c>
      <c r="H59" s="2">
        <v>57062</v>
      </c>
      <c r="I59" s="2">
        <v>56497</v>
      </c>
      <c r="J59" s="2">
        <v>55938</v>
      </c>
      <c r="L59">
        <v>57</v>
      </c>
      <c r="M59" s="37">
        <f t="shared" si="0"/>
        <v>3.1014371334665114E-2</v>
      </c>
      <c r="N59" s="37">
        <f t="shared" si="1"/>
        <v>1.7508196721311542E-2</v>
      </c>
      <c r="O59" s="37">
        <f t="shared" si="2"/>
        <v>2.7506864082739613E-2</v>
      </c>
      <c r="P59" s="37">
        <f t="shared" si="3"/>
        <v>1.9998969125302857E-2</v>
      </c>
      <c r="Q59" s="37">
        <f t="shared" si="4"/>
        <v>1.9995794048578652E-2</v>
      </c>
      <c r="R59" s="37">
        <f t="shared" si="5"/>
        <v>1.0000531001645996E-2</v>
      </c>
      <c r="S59" s="37">
        <f t="shared" si="7"/>
        <v>9.9932067646322231E-3</v>
      </c>
    </row>
    <row r="60" spans="1:19">
      <c r="A60">
        <v>58</v>
      </c>
      <c r="B60" s="2">
        <v>63365</v>
      </c>
      <c r="C60" s="2">
        <f t="shared" si="6"/>
        <v>65290</v>
      </c>
      <c r="D60" s="2">
        <v>63365</v>
      </c>
      <c r="E60" s="2">
        <v>62275</v>
      </c>
      <c r="F60" s="2">
        <v>60608</v>
      </c>
      <c r="G60" s="2">
        <v>59420</v>
      </c>
      <c r="H60" s="2">
        <v>58255</v>
      </c>
      <c r="I60" s="2">
        <v>57678</v>
      </c>
      <c r="J60" s="2">
        <v>57107</v>
      </c>
      <c r="L60">
        <v>58</v>
      </c>
      <c r="M60" s="37">
        <f t="shared" si="0"/>
        <v>3.0379547068571044E-2</v>
      </c>
      <c r="N60" s="37">
        <f t="shared" si="1"/>
        <v>1.7503010839020394E-2</v>
      </c>
      <c r="O60" s="37">
        <f t="shared" si="2"/>
        <v>2.750461985216468E-2</v>
      </c>
      <c r="P60" s="37">
        <f t="shared" si="3"/>
        <v>1.9993268259845154E-2</v>
      </c>
      <c r="Q60" s="37">
        <f t="shared" si="4"/>
        <v>1.9998283409149442E-2</v>
      </c>
      <c r="R60" s="37">
        <f t="shared" si="5"/>
        <v>1.0003814279274659E-2</v>
      </c>
      <c r="S60" s="37">
        <f t="shared" si="7"/>
        <v>9.9987742308298433E-3</v>
      </c>
    </row>
    <row r="61" spans="1:19">
      <c r="A61">
        <v>59</v>
      </c>
      <c r="B61" s="2">
        <v>64696</v>
      </c>
      <c r="C61" s="2">
        <f t="shared" si="6"/>
        <v>66621</v>
      </c>
      <c r="D61" s="2">
        <v>64696</v>
      </c>
      <c r="E61" s="2">
        <v>63583</v>
      </c>
      <c r="F61" s="2">
        <v>61881</v>
      </c>
      <c r="G61" s="2">
        <v>60668</v>
      </c>
      <c r="H61" s="2">
        <v>59478</v>
      </c>
      <c r="I61" s="2">
        <v>58889</v>
      </c>
      <c r="J61" s="2">
        <v>58306</v>
      </c>
      <c r="L61">
        <v>59</v>
      </c>
      <c r="M61" s="37">
        <f t="shared" si="0"/>
        <v>2.9754544330406807E-2</v>
      </c>
      <c r="N61" s="37">
        <f t="shared" si="1"/>
        <v>1.7504678923611738E-2</v>
      </c>
      <c r="O61" s="37">
        <f t="shared" si="2"/>
        <v>2.7504403613386907E-2</v>
      </c>
      <c r="P61" s="37">
        <f t="shared" si="3"/>
        <v>1.9994066064482174E-2</v>
      </c>
      <c r="Q61" s="37">
        <f t="shared" si="4"/>
        <v>2.000739769326465E-2</v>
      </c>
      <c r="R61" s="37">
        <f t="shared" si="5"/>
        <v>1.0001867921003882E-2</v>
      </c>
      <c r="S61" s="37">
        <f t="shared" si="7"/>
        <v>9.9989709463863541E-3</v>
      </c>
    </row>
  </sheetData>
  <mergeCells count="5">
    <mergeCell ref="C1:J1"/>
    <mergeCell ref="M1:S1"/>
    <mergeCell ref="A1:A2"/>
    <mergeCell ref="L1:L2"/>
    <mergeCell ref="B1:B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1D414-1406-4086-8863-AA1A1D88B224}">
  <dimension ref="A1:J78"/>
  <sheetViews>
    <sheetView workbookViewId="0">
      <pane ySplit="2" topLeftCell="A3" activePane="bottomLeft" state="frozen"/>
      <selection pane="bottomLeft" activeCell="C1" sqref="C1:J1"/>
    </sheetView>
  </sheetViews>
  <sheetFormatPr defaultRowHeight="15"/>
  <cols>
    <col min="3" max="8" width="11.28515625" customWidth="1"/>
    <col min="9" max="9" width="10.7109375" bestFit="1" customWidth="1"/>
  </cols>
  <sheetData>
    <row r="1" spans="1:10" ht="15.75" customHeight="1">
      <c r="A1" s="172" t="s">
        <v>279</v>
      </c>
      <c r="B1" s="172" t="s">
        <v>280</v>
      </c>
      <c r="C1" s="173" t="s">
        <v>285</v>
      </c>
      <c r="D1" s="169"/>
      <c r="E1" s="169"/>
      <c r="F1" s="169"/>
      <c r="G1" s="169"/>
      <c r="H1" s="169"/>
      <c r="I1" s="169"/>
      <c r="J1" s="169"/>
    </row>
    <row r="2" spans="1:10" ht="38.25" customHeight="1">
      <c r="A2" s="172"/>
      <c r="B2" s="172"/>
      <c r="C2" s="44">
        <v>42095</v>
      </c>
      <c r="D2" s="44">
        <v>42461</v>
      </c>
      <c r="E2" s="44">
        <v>42826</v>
      </c>
      <c r="F2" s="44">
        <v>43191</v>
      </c>
      <c r="G2" s="44">
        <v>43556</v>
      </c>
      <c r="H2" s="44">
        <v>43922</v>
      </c>
      <c r="I2" s="44">
        <v>44287</v>
      </c>
      <c r="J2" s="44">
        <v>44652</v>
      </c>
    </row>
    <row r="3" spans="1:10">
      <c r="A3" s="45">
        <v>6</v>
      </c>
      <c r="B3" s="45">
        <v>1</v>
      </c>
      <c r="C3" s="46">
        <v>13614</v>
      </c>
      <c r="D3" s="46">
        <v>14514</v>
      </c>
      <c r="E3" s="46">
        <v>15014</v>
      </c>
      <c r="F3" s="46">
        <v>16394</v>
      </c>
      <c r="G3" s="46">
        <v>17364</v>
      </c>
      <c r="H3" s="46">
        <v>17842</v>
      </c>
      <c r="I3" s="46">
        <v>18333</v>
      </c>
      <c r="J3">
        <f>I3+1925</f>
        <v>20258</v>
      </c>
    </row>
    <row r="4" spans="1:10">
      <c r="A4" s="45">
        <v>7</v>
      </c>
      <c r="B4" s="45">
        <v>1</v>
      </c>
      <c r="C4" s="46">
        <v>13715</v>
      </c>
      <c r="D4" s="46">
        <v>14615</v>
      </c>
      <c r="E4" s="46">
        <v>15115</v>
      </c>
      <c r="F4" s="46">
        <v>16495</v>
      </c>
      <c r="G4" s="46">
        <v>17364</v>
      </c>
      <c r="H4" s="46">
        <v>17842</v>
      </c>
      <c r="I4" s="46">
        <v>18333</v>
      </c>
      <c r="J4">
        <f t="shared" ref="J4:J67" si="0">I4+1925</f>
        <v>20258</v>
      </c>
    </row>
    <row r="5" spans="1:10">
      <c r="A5" s="45">
        <v>8</v>
      </c>
      <c r="B5" s="45">
        <v>2</v>
      </c>
      <c r="C5" s="46">
        <v>13871</v>
      </c>
      <c r="D5" s="46">
        <v>14771</v>
      </c>
      <c r="E5" s="46">
        <v>15246</v>
      </c>
      <c r="F5" s="46">
        <v>16626</v>
      </c>
      <c r="G5" s="46">
        <v>17711</v>
      </c>
      <c r="H5" s="46">
        <v>18198</v>
      </c>
      <c r="I5" s="46">
        <v>18698</v>
      </c>
      <c r="J5">
        <f t="shared" si="0"/>
        <v>20623</v>
      </c>
    </row>
    <row r="6" spans="1:10">
      <c r="A6" s="45">
        <v>9</v>
      </c>
      <c r="B6" s="45">
        <v>2</v>
      </c>
      <c r="C6" s="46">
        <v>14075</v>
      </c>
      <c r="D6" s="46">
        <v>14975</v>
      </c>
      <c r="E6" s="46">
        <v>15375</v>
      </c>
      <c r="F6" s="46">
        <v>16755</v>
      </c>
      <c r="G6" s="46">
        <v>17711</v>
      </c>
      <c r="H6" s="46">
        <v>18198</v>
      </c>
      <c r="I6" s="46">
        <v>18698</v>
      </c>
      <c r="J6">
        <f t="shared" si="0"/>
        <v>20623</v>
      </c>
    </row>
    <row r="7" spans="1:10">
      <c r="A7" s="45">
        <v>10</v>
      </c>
      <c r="B7" s="45">
        <v>3</v>
      </c>
      <c r="C7" s="46">
        <v>14338</v>
      </c>
      <c r="D7" s="46">
        <v>15238</v>
      </c>
      <c r="E7" s="46">
        <v>15613</v>
      </c>
      <c r="F7" s="46">
        <v>16863</v>
      </c>
      <c r="G7" s="46">
        <v>18065</v>
      </c>
      <c r="H7" s="46">
        <v>18562</v>
      </c>
      <c r="I7" s="46">
        <v>19072</v>
      </c>
      <c r="J7">
        <f t="shared" si="0"/>
        <v>20997</v>
      </c>
    </row>
    <row r="8" spans="1:10">
      <c r="A8" s="45">
        <v>11</v>
      </c>
      <c r="B8" s="45">
        <v>3</v>
      </c>
      <c r="C8" s="46">
        <v>15207</v>
      </c>
      <c r="D8" s="46">
        <v>15507</v>
      </c>
      <c r="E8" s="46">
        <v>15807</v>
      </c>
      <c r="F8" s="46">
        <v>17007</v>
      </c>
      <c r="G8" s="46">
        <v>18065</v>
      </c>
      <c r="H8" s="46">
        <v>18562</v>
      </c>
      <c r="I8" s="46">
        <v>19072</v>
      </c>
      <c r="J8">
        <f t="shared" si="0"/>
        <v>20997</v>
      </c>
    </row>
    <row r="9" spans="1:10">
      <c r="A9" s="45">
        <v>12</v>
      </c>
      <c r="B9" s="45">
        <v>4</v>
      </c>
      <c r="C9" s="46">
        <v>15523</v>
      </c>
      <c r="D9" s="46">
        <v>15823</v>
      </c>
      <c r="E9" s="46">
        <v>16123</v>
      </c>
      <c r="F9" s="46">
        <v>17173</v>
      </c>
      <c r="G9" s="46">
        <v>18426</v>
      </c>
      <c r="H9" s="46">
        <v>18933</v>
      </c>
      <c r="I9" s="46">
        <v>19454</v>
      </c>
      <c r="J9">
        <f t="shared" si="0"/>
        <v>21379</v>
      </c>
    </row>
    <row r="10" spans="1:10">
      <c r="A10" s="45">
        <v>13</v>
      </c>
      <c r="B10" s="45">
        <v>4</v>
      </c>
      <c r="C10" s="46">
        <v>15941</v>
      </c>
      <c r="D10" s="46">
        <v>16191</v>
      </c>
      <c r="E10" s="46">
        <v>16491</v>
      </c>
      <c r="F10" s="46">
        <v>17391</v>
      </c>
      <c r="G10" s="46">
        <v>18426</v>
      </c>
      <c r="H10" s="46">
        <v>18933</v>
      </c>
      <c r="I10" s="46">
        <v>19454</v>
      </c>
      <c r="J10">
        <f t="shared" si="0"/>
        <v>21379</v>
      </c>
    </row>
    <row r="11" spans="1:10">
      <c r="A11" s="45">
        <v>14</v>
      </c>
      <c r="B11" s="45">
        <v>5</v>
      </c>
      <c r="C11" s="46">
        <v>16231</v>
      </c>
      <c r="D11" s="46">
        <v>16481</v>
      </c>
      <c r="E11" s="46">
        <v>16781</v>
      </c>
      <c r="F11" s="46">
        <v>17681</v>
      </c>
      <c r="G11" s="46">
        <v>18795</v>
      </c>
      <c r="H11" s="46">
        <v>19312</v>
      </c>
      <c r="I11" s="46">
        <v>19843</v>
      </c>
      <c r="J11">
        <f t="shared" si="0"/>
        <v>21768</v>
      </c>
    </row>
    <row r="12" spans="1:10">
      <c r="A12" s="45">
        <v>15</v>
      </c>
      <c r="B12" s="45">
        <v>5</v>
      </c>
      <c r="C12" s="46">
        <v>16572</v>
      </c>
      <c r="D12" s="46">
        <v>16772</v>
      </c>
      <c r="E12" s="46">
        <v>17072</v>
      </c>
      <c r="F12" s="46">
        <v>17972</v>
      </c>
      <c r="G12" s="46">
        <v>18795</v>
      </c>
      <c r="H12" s="46">
        <v>19312</v>
      </c>
      <c r="I12" s="46">
        <v>19843</v>
      </c>
      <c r="J12">
        <f t="shared" si="0"/>
        <v>21768</v>
      </c>
    </row>
    <row r="13" spans="1:10">
      <c r="A13" s="45">
        <v>16</v>
      </c>
      <c r="B13" s="45">
        <v>6</v>
      </c>
      <c r="C13" s="46">
        <v>16969</v>
      </c>
      <c r="D13" s="46">
        <v>17169</v>
      </c>
      <c r="E13" s="46">
        <v>17419</v>
      </c>
      <c r="F13" s="46">
        <v>18319</v>
      </c>
      <c r="G13" s="46">
        <v>19171</v>
      </c>
      <c r="H13" s="46">
        <v>19698</v>
      </c>
      <c r="I13" s="46">
        <v>20240</v>
      </c>
      <c r="J13">
        <f t="shared" si="0"/>
        <v>22165</v>
      </c>
    </row>
    <row r="14" spans="1:10">
      <c r="A14" s="45">
        <v>17</v>
      </c>
      <c r="B14" s="45">
        <v>6</v>
      </c>
      <c r="C14" s="46">
        <v>17372</v>
      </c>
      <c r="D14" s="46">
        <v>17547</v>
      </c>
      <c r="E14" s="46">
        <v>17772</v>
      </c>
      <c r="F14" s="46">
        <v>18672</v>
      </c>
      <c r="G14" s="46">
        <v>19171</v>
      </c>
      <c r="H14" s="46">
        <v>19698</v>
      </c>
      <c r="I14" s="46">
        <v>20240</v>
      </c>
      <c r="J14">
        <f t="shared" si="0"/>
        <v>22165</v>
      </c>
    </row>
    <row r="15" spans="1:10">
      <c r="A15" s="45">
        <v>18</v>
      </c>
      <c r="B15" s="45">
        <v>7</v>
      </c>
      <c r="C15" s="46">
        <v>17714</v>
      </c>
      <c r="D15" s="46">
        <v>17891</v>
      </c>
      <c r="E15" s="46">
        <v>18070</v>
      </c>
      <c r="F15" s="46">
        <v>18870</v>
      </c>
      <c r="G15" s="46">
        <v>19554</v>
      </c>
      <c r="H15" s="46">
        <v>20092</v>
      </c>
      <c r="I15" s="46">
        <v>20645</v>
      </c>
      <c r="J15">
        <f t="shared" si="0"/>
        <v>22570</v>
      </c>
    </row>
    <row r="16" spans="1:10">
      <c r="A16" s="45">
        <v>19</v>
      </c>
      <c r="B16" s="45">
        <v>8</v>
      </c>
      <c r="C16" s="46">
        <v>18376</v>
      </c>
      <c r="D16" s="46">
        <v>18560</v>
      </c>
      <c r="E16" s="46">
        <v>18746</v>
      </c>
      <c r="F16" s="46">
        <v>19446</v>
      </c>
      <c r="G16" s="46">
        <v>19945</v>
      </c>
      <c r="H16" s="46">
        <v>20493</v>
      </c>
      <c r="I16" s="46">
        <v>21057</v>
      </c>
      <c r="J16">
        <f t="shared" si="0"/>
        <v>22982</v>
      </c>
    </row>
    <row r="17" spans="1:10">
      <c r="A17" s="45">
        <v>20</v>
      </c>
      <c r="B17" s="45">
        <v>9</v>
      </c>
      <c r="C17" s="46">
        <v>19048</v>
      </c>
      <c r="D17" s="46">
        <v>19238</v>
      </c>
      <c r="E17" s="46">
        <v>19430</v>
      </c>
      <c r="F17" s="46">
        <v>19819</v>
      </c>
      <c r="G17" s="46">
        <v>20344</v>
      </c>
      <c r="H17" s="46">
        <v>20903</v>
      </c>
      <c r="I17" s="46">
        <v>21478</v>
      </c>
      <c r="J17">
        <f t="shared" si="0"/>
        <v>23403</v>
      </c>
    </row>
    <row r="18" spans="1:10">
      <c r="A18" s="45">
        <v>20</v>
      </c>
      <c r="B18" s="45">
        <v>10</v>
      </c>
      <c r="C18" s="46">
        <v>19048</v>
      </c>
      <c r="D18" s="46">
        <v>19238</v>
      </c>
      <c r="E18" s="46">
        <v>19430</v>
      </c>
      <c r="F18" s="46">
        <v>19819</v>
      </c>
      <c r="G18" s="46">
        <v>20751</v>
      </c>
      <c r="H18" s="46">
        <v>21322</v>
      </c>
      <c r="I18" s="46">
        <v>21908</v>
      </c>
      <c r="J18">
        <f t="shared" si="0"/>
        <v>23833</v>
      </c>
    </row>
    <row r="19" spans="1:10">
      <c r="A19" s="45">
        <v>21</v>
      </c>
      <c r="B19" s="45">
        <v>11</v>
      </c>
      <c r="C19" s="46">
        <v>19742</v>
      </c>
      <c r="D19" s="46">
        <v>19939</v>
      </c>
      <c r="E19" s="46">
        <v>20138</v>
      </c>
      <c r="F19" s="46">
        <v>20541</v>
      </c>
      <c r="G19" s="46">
        <v>21166</v>
      </c>
      <c r="H19" s="46">
        <v>21748</v>
      </c>
      <c r="I19" s="46">
        <v>22346</v>
      </c>
      <c r="J19">
        <f t="shared" si="0"/>
        <v>24271</v>
      </c>
    </row>
    <row r="20" spans="1:10">
      <c r="A20" s="45">
        <v>22</v>
      </c>
      <c r="B20" s="45">
        <v>12</v>
      </c>
      <c r="C20" s="46">
        <v>20253</v>
      </c>
      <c r="D20" s="46">
        <v>20456</v>
      </c>
      <c r="E20" s="46">
        <v>20661</v>
      </c>
      <c r="F20" s="46">
        <v>21074</v>
      </c>
      <c r="G20" s="46">
        <v>21589</v>
      </c>
      <c r="H20" s="46">
        <v>22183</v>
      </c>
      <c r="I20" s="46">
        <v>22793</v>
      </c>
      <c r="J20">
        <f t="shared" si="0"/>
        <v>24718</v>
      </c>
    </row>
    <row r="21" spans="1:10">
      <c r="A21" s="47"/>
      <c r="B21" s="45">
        <v>13</v>
      </c>
      <c r="C21" s="46">
        <v>20253</v>
      </c>
      <c r="D21" s="46">
        <v>20456</v>
      </c>
      <c r="E21" s="46">
        <v>20661</v>
      </c>
      <c r="F21" s="46">
        <v>21074</v>
      </c>
      <c r="G21" s="46">
        <v>22021</v>
      </c>
      <c r="H21" s="46">
        <v>22627</v>
      </c>
      <c r="I21" s="46">
        <v>23249</v>
      </c>
      <c r="J21">
        <f t="shared" si="0"/>
        <v>25174</v>
      </c>
    </row>
    <row r="22" spans="1:10">
      <c r="A22" s="45">
        <v>23</v>
      </c>
      <c r="B22" s="45">
        <v>14</v>
      </c>
      <c r="C22" s="46">
        <v>20849</v>
      </c>
      <c r="D22" s="46">
        <v>21057</v>
      </c>
      <c r="E22" s="46">
        <v>21268</v>
      </c>
      <c r="F22" s="46">
        <v>21693</v>
      </c>
      <c r="G22" s="46">
        <v>22462</v>
      </c>
      <c r="H22" s="46">
        <v>23080</v>
      </c>
      <c r="I22" s="46">
        <v>23715</v>
      </c>
      <c r="J22">
        <f t="shared" si="0"/>
        <v>25640</v>
      </c>
    </row>
    <row r="23" spans="1:10">
      <c r="A23" s="45">
        <v>24</v>
      </c>
      <c r="B23" s="45">
        <v>15</v>
      </c>
      <c r="C23" s="46">
        <v>21530</v>
      </c>
      <c r="D23" s="46">
        <v>21745</v>
      </c>
      <c r="E23" s="46">
        <v>21962</v>
      </c>
      <c r="F23" s="46">
        <v>22401</v>
      </c>
      <c r="G23" s="46">
        <v>22911</v>
      </c>
      <c r="H23" s="46">
        <v>23541</v>
      </c>
      <c r="I23" s="46">
        <v>24188</v>
      </c>
      <c r="J23">
        <f t="shared" si="0"/>
        <v>26113</v>
      </c>
    </row>
    <row r="24" spans="1:10">
      <c r="A24" s="47"/>
      <c r="B24" s="45">
        <v>16</v>
      </c>
      <c r="C24" s="46">
        <v>21530</v>
      </c>
      <c r="D24" s="46">
        <v>21745</v>
      </c>
      <c r="E24" s="46">
        <v>21962</v>
      </c>
      <c r="F24" s="46">
        <v>22401</v>
      </c>
      <c r="G24" s="46">
        <v>23369</v>
      </c>
      <c r="H24" s="46">
        <v>24012</v>
      </c>
      <c r="I24" s="46">
        <v>24672</v>
      </c>
      <c r="J24">
        <f t="shared" si="0"/>
        <v>26597</v>
      </c>
    </row>
    <row r="25" spans="1:10">
      <c r="A25" s="45">
        <v>25</v>
      </c>
      <c r="B25" s="45">
        <v>17</v>
      </c>
      <c r="C25" s="46">
        <v>22212</v>
      </c>
      <c r="D25" s="46">
        <v>22434</v>
      </c>
      <c r="E25" s="46">
        <v>22658</v>
      </c>
      <c r="F25" s="46">
        <v>23111</v>
      </c>
      <c r="G25" s="46">
        <v>23836</v>
      </c>
      <c r="H25" s="46">
        <v>24491</v>
      </c>
      <c r="I25" s="46">
        <v>25165</v>
      </c>
      <c r="J25">
        <f t="shared" si="0"/>
        <v>27090</v>
      </c>
    </row>
    <row r="26" spans="1:10">
      <c r="A26" s="47"/>
      <c r="B26" s="45">
        <v>18</v>
      </c>
      <c r="C26" s="46">
        <v>22212</v>
      </c>
      <c r="D26" s="46">
        <v>22434</v>
      </c>
      <c r="E26" s="46">
        <v>22658</v>
      </c>
      <c r="F26" s="46">
        <v>23111</v>
      </c>
      <c r="G26" s="46">
        <v>24313</v>
      </c>
      <c r="H26" s="46">
        <v>24982</v>
      </c>
      <c r="I26" s="46">
        <v>25669</v>
      </c>
      <c r="J26">
        <f t="shared" si="0"/>
        <v>27594</v>
      </c>
    </row>
    <row r="27" spans="1:10">
      <c r="A27" s="45">
        <v>26</v>
      </c>
      <c r="B27" s="45">
        <v>19</v>
      </c>
      <c r="C27" s="46">
        <v>22937</v>
      </c>
      <c r="D27" s="46">
        <v>23166</v>
      </c>
      <c r="E27" s="46">
        <v>23398</v>
      </c>
      <c r="F27" s="46">
        <v>23866</v>
      </c>
      <c r="G27" s="46">
        <v>24799</v>
      </c>
      <c r="H27" s="46">
        <v>25481</v>
      </c>
      <c r="I27" s="46">
        <v>26182</v>
      </c>
      <c r="J27">
        <f t="shared" si="0"/>
        <v>28107</v>
      </c>
    </row>
    <row r="28" spans="1:10">
      <c r="A28" s="45">
        <v>27</v>
      </c>
      <c r="B28" s="45">
        <v>20</v>
      </c>
      <c r="C28" s="46">
        <v>23698</v>
      </c>
      <c r="D28" s="46">
        <v>23935</v>
      </c>
      <c r="E28" s="46">
        <v>24174</v>
      </c>
      <c r="F28" s="46">
        <v>24657</v>
      </c>
      <c r="G28" s="46">
        <v>25295</v>
      </c>
      <c r="H28" s="46">
        <v>25991</v>
      </c>
      <c r="I28" s="46">
        <v>26706</v>
      </c>
      <c r="J28">
        <f t="shared" si="0"/>
        <v>28631</v>
      </c>
    </row>
    <row r="29" spans="1:10">
      <c r="A29" s="47"/>
      <c r="B29" s="45">
        <v>21</v>
      </c>
      <c r="C29" s="46">
        <v>23698</v>
      </c>
      <c r="D29" s="46">
        <v>23935</v>
      </c>
      <c r="E29" s="46">
        <v>24174</v>
      </c>
      <c r="F29" s="46">
        <v>24657</v>
      </c>
      <c r="G29" s="46">
        <v>25801</v>
      </c>
      <c r="H29" s="46">
        <v>26511</v>
      </c>
      <c r="I29" s="46">
        <v>27240</v>
      </c>
      <c r="J29">
        <f t="shared" si="0"/>
        <v>29165</v>
      </c>
    </row>
    <row r="30" spans="1:10">
      <c r="A30" s="45">
        <v>28</v>
      </c>
      <c r="B30" s="45">
        <v>22</v>
      </c>
      <c r="C30" s="46">
        <v>24472</v>
      </c>
      <c r="D30" s="46">
        <v>24717</v>
      </c>
      <c r="E30" s="46">
        <v>24964</v>
      </c>
      <c r="F30" s="46">
        <v>25463</v>
      </c>
      <c r="G30" s="46">
        <v>26317</v>
      </c>
      <c r="H30" s="46">
        <v>27041</v>
      </c>
      <c r="I30" s="46">
        <v>27785</v>
      </c>
      <c r="J30">
        <f t="shared" si="0"/>
        <v>29710</v>
      </c>
    </row>
    <row r="31" spans="1:10">
      <c r="A31" s="45">
        <v>29</v>
      </c>
      <c r="B31" s="45">
        <v>23</v>
      </c>
      <c r="C31" s="46">
        <v>25440</v>
      </c>
      <c r="D31" s="46">
        <v>25694</v>
      </c>
      <c r="E31" s="46">
        <v>25951</v>
      </c>
      <c r="F31" s="46">
        <v>26470</v>
      </c>
      <c r="G31" s="46">
        <v>26999</v>
      </c>
      <c r="H31" s="46">
        <v>27741</v>
      </c>
      <c r="I31" s="46">
        <v>28504</v>
      </c>
      <c r="J31">
        <f t="shared" si="0"/>
        <v>30429</v>
      </c>
    </row>
    <row r="32" spans="1:10">
      <c r="A32" s="45">
        <v>30</v>
      </c>
      <c r="B32" s="45">
        <v>24</v>
      </c>
      <c r="C32" s="46">
        <v>26293</v>
      </c>
      <c r="D32" s="46">
        <v>26556</v>
      </c>
      <c r="E32" s="46">
        <v>26822</v>
      </c>
      <c r="F32" s="46">
        <v>27358</v>
      </c>
      <c r="G32" s="46">
        <v>27905</v>
      </c>
      <c r="H32" s="46">
        <v>28672</v>
      </c>
      <c r="I32" s="46">
        <v>29460</v>
      </c>
      <c r="J32">
        <f t="shared" si="0"/>
        <v>31385</v>
      </c>
    </row>
    <row r="33" spans="1:10">
      <c r="A33" s="45">
        <v>31</v>
      </c>
      <c r="B33" s="45">
        <v>25</v>
      </c>
      <c r="C33" s="46">
        <v>27123</v>
      </c>
      <c r="D33" s="46">
        <v>27394</v>
      </c>
      <c r="E33" s="46">
        <v>27668</v>
      </c>
      <c r="F33" s="46">
        <v>28221</v>
      </c>
      <c r="G33" s="46">
        <v>28785</v>
      </c>
      <c r="H33" s="46">
        <v>29577</v>
      </c>
      <c r="I33" s="46">
        <v>30390</v>
      </c>
      <c r="J33">
        <f t="shared" si="0"/>
        <v>32315</v>
      </c>
    </row>
    <row r="34" spans="1:10">
      <c r="A34" s="45">
        <v>32</v>
      </c>
      <c r="B34" s="45">
        <v>26</v>
      </c>
      <c r="C34" s="46">
        <v>27924</v>
      </c>
      <c r="D34" s="46">
        <v>28203</v>
      </c>
      <c r="E34" s="46">
        <v>28485</v>
      </c>
      <c r="F34" s="46">
        <v>29055</v>
      </c>
      <c r="G34" s="46">
        <v>29636</v>
      </c>
      <c r="H34" s="46">
        <v>30451</v>
      </c>
      <c r="I34" s="46">
        <v>31288</v>
      </c>
      <c r="J34">
        <f t="shared" si="0"/>
        <v>33213</v>
      </c>
    </row>
    <row r="35" spans="1:10">
      <c r="A35" s="45">
        <v>33</v>
      </c>
      <c r="B35" s="45">
        <v>27</v>
      </c>
      <c r="C35" s="46">
        <v>28746</v>
      </c>
      <c r="D35" s="46">
        <v>29033</v>
      </c>
      <c r="E35" s="46">
        <v>29323</v>
      </c>
      <c r="F35" s="46">
        <v>29909</v>
      </c>
      <c r="G35" s="46">
        <v>30507</v>
      </c>
      <c r="H35" s="46">
        <v>31346</v>
      </c>
      <c r="I35" s="46">
        <v>32208</v>
      </c>
      <c r="J35">
        <f t="shared" si="0"/>
        <v>34133</v>
      </c>
    </row>
    <row r="36" spans="1:10">
      <c r="A36" s="45">
        <v>34</v>
      </c>
      <c r="B36" s="45">
        <v>28</v>
      </c>
      <c r="C36" s="46">
        <v>29558</v>
      </c>
      <c r="D36" s="46">
        <v>29854</v>
      </c>
      <c r="E36" s="46">
        <v>30153</v>
      </c>
      <c r="F36" s="46">
        <v>30756</v>
      </c>
      <c r="G36" s="46">
        <v>31371</v>
      </c>
      <c r="H36" s="46">
        <v>32234</v>
      </c>
      <c r="I36" s="46">
        <v>33120</v>
      </c>
      <c r="J36">
        <f t="shared" si="0"/>
        <v>35045</v>
      </c>
    </row>
    <row r="37" spans="1:10">
      <c r="A37" s="45">
        <v>35</v>
      </c>
      <c r="B37" s="45">
        <v>29</v>
      </c>
      <c r="C37" s="46">
        <v>30178</v>
      </c>
      <c r="D37" s="46">
        <v>30480</v>
      </c>
      <c r="E37" s="46">
        <v>30785</v>
      </c>
      <c r="F37" s="46">
        <v>31401</v>
      </c>
      <c r="G37" s="46">
        <v>32029</v>
      </c>
      <c r="H37" s="46">
        <v>32910</v>
      </c>
      <c r="I37" s="46">
        <v>33815</v>
      </c>
      <c r="J37">
        <f t="shared" si="0"/>
        <v>35740</v>
      </c>
    </row>
    <row r="38" spans="1:10">
      <c r="A38" s="45">
        <v>36</v>
      </c>
      <c r="B38" s="45">
        <v>30</v>
      </c>
      <c r="C38" s="46">
        <v>30978</v>
      </c>
      <c r="D38" s="46">
        <v>31288</v>
      </c>
      <c r="E38" s="46">
        <v>31601</v>
      </c>
      <c r="F38" s="46">
        <v>32233</v>
      </c>
      <c r="G38" s="46">
        <v>32878</v>
      </c>
      <c r="H38" s="46">
        <v>33782</v>
      </c>
      <c r="I38" s="46">
        <v>34711</v>
      </c>
      <c r="J38">
        <f t="shared" si="0"/>
        <v>36636</v>
      </c>
    </row>
    <row r="39" spans="1:10">
      <c r="A39" s="45">
        <v>37</v>
      </c>
      <c r="B39" s="45">
        <v>31</v>
      </c>
      <c r="C39" s="46">
        <v>31846</v>
      </c>
      <c r="D39" s="46">
        <v>32164</v>
      </c>
      <c r="E39" s="46">
        <v>32486</v>
      </c>
      <c r="F39" s="46">
        <v>33136</v>
      </c>
      <c r="G39" s="46">
        <v>33799</v>
      </c>
      <c r="H39" s="46">
        <v>34728</v>
      </c>
      <c r="I39" s="46">
        <v>35683</v>
      </c>
      <c r="J39">
        <f t="shared" si="0"/>
        <v>37608</v>
      </c>
    </row>
    <row r="40" spans="1:10">
      <c r="A40" s="45">
        <v>38</v>
      </c>
      <c r="B40" s="45">
        <v>32</v>
      </c>
      <c r="C40" s="46">
        <v>32778</v>
      </c>
      <c r="D40" s="46">
        <v>33106</v>
      </c>
      <c r="E40" s="46">
        <v>33437</v>
      </c>
      <c r="F40" s="46">
        <v>34106</v>
      </c>
      <c r="G40" s="46">
        <v>34788</v>
      </c>
      <c r="H40" s="46">
        <v>35745</v>
      </c>
      <c r="I40" s="46">
        <v>36728</v>
      </c>
      <c r="J40">
        <f t="shared" si="0"/>
        <v>38653</v>
      </c>
    </row>
    <row r="41" spans="1:10">
      <c r="A41" s="45">
        <v>39</v>
      </c>
      <c r="B41" s="45">
        <v>33</v>
      </c>
      <c r="C41" s="46">
        <v>33857</v>
      </c>
      <c r="D41" s="46">
        <v>34196</v>
      </c>
      <c r="E41" s="46">
        <v>34538</v>
      </c>
      <c r="F41" s="46">
        <v>35229</v>
      </c>
      <c r="G41" s="46">
        <v>35934</v>
      </c>
      <c r="H41" s="46">
        <v>36922</v>
      </c>
      <c r="I41" s="46">
        <v>37937</v>
      </c>
      <c r="J41">
        <f t="shared" si="0"/>
        <v>39862</v>
      </c>
    </row>
    <row r="42" spans="1:10">
      <c r="A42" s="45">
        <v>40</v>
      </c>
      <c r="B42" s="45">
        <v>34</v>
      </c>
      <c r="C42" s="46">
        <v>34746</v>
      </c>
      <c r="D42" s="46">
        <v>35093</v>
      </c>
      <c r="E42" s="46">
        <v>35444</v>
      </c>
      <c r="F42" s="46">
        <v>36153</v>
      </c>
      <c r="G42" s="46">
        <v>36876</v>
      </c>
      <c r="H42" s="46">
        <v>37890</v>
      </c>
      <c r="I42" s="46">
        <v>38932</v>
      </c>
      <c r="J42">
        <f t="shared" si="0"/>
        <v>40857</v>
      </c>
    </row>
    <row r="43" spans="1:10">
      <c r="A43" s="45">
        <v>41</v>
      </c>
      <c r="B43" s="45">
        <v>35</v>
      </c>
      <c r="C43" s="46">
        <v>35662</v>
      </c>
      <c r="D43" s="46">
        <v>36019</v>
      </c>
      <c r="E43" s="46">
        <v>36379</v>
      </c>
      <c r="F43" s="46">
        <v>37107</v>
      </c>
      <c r="G43" s="46">
        <v>37849</v>
      </c>
      <c r="H43" s="46">
        <v>38890</v>
      </c>
      <c r="I43" s="46">
        <v>39959</v>
      </c>
      <c r="J43">
        <f t="shared" si="0"/>
        <v>41884</v>
      </c>
    </row>
    <row r="44" spans="1:10">
      <c r="A44" s="45">
        <v>42</v>
      </c>
      <c r="B44" s="45">
        <v>36</v>
      </c>
      <c r="C44" s="46">
        <v>36571</v>
      </c>
      <c r="D44" s="46">
        <v>36937</v>
      </c>
      <c r="E44" s="46">
        <v>37306</v>
      </c>
      <c r="F44" s="46">
        <v>38052</v>
      </c>
      <c r="G44" s="46">
        <v>38813</v>
      </c>
      <c r="H44" s="46">
        <v>39880</v>
      </c>
      <c r="I44" s="46">
        <v>40977</v>
      </c>
      <c r="J44">
        <f t="shared" si="0"/>
        <v>42902</v>
      </c>
    </row>
    <row r="45" spans="1:10">
      <c r="A45" s="45">
        <v>43</v>
      </c>
      <c r="B45" s="45">
        <v>37</v>
      </c>
      <c r="C45" s="46">
        <v>37483</v>
      </c>
      <c r="D45" s="46">
        <v>37858</v>
      </c>
      <c r="E45" s="46">
        <v>38237</v>
      </c>
      <c r="F45" s="46">
        <v>39002</v>
      </c>
      <c r="G45" s="46">
        <v>39782</v>
      </c>
      <c r="H45" s="46">
        <v>40876</v>
      </c>
      <c r="I45" s="46">
        <v>42000</v>
      </c>
      <c r="J45">
        <f t="shared" si="0"/>
        <v>43925</v>
      </c>
    </row>
    <row r="46" spans="1:10">
      <c r="A46" s="45">
        <v>44</v>
      </c>
      <c r="B46" s="45">
        <v>38</v>
      </c>
      <c r="C46" s="46">
        <v>38405</v>
      </c>
      <c r="D46" s="46">
        <v>38789</v>
      </c>
      <c r="E46" s="46">
        <v>39177</v>
      </c>
      <c r="F46" s="46">
        <v>39961</v>
      </c>
      <c r="G46" s="46">
        <v>40760</v>
      </c>
      <c r="H46" s="46">
        <v>41881</v>
      </c>
      <c r="I46" s="46">
        <v>43033</v>
      </c>
      <c r="J46">
        <f t="shared" si="0"/>
        <v>44958</v>
      </c>
    </row>
    <row r="47" spans="1:10">
      <c r="A47" s="45">
        <v>45</v>
      </c>
      <c r="B47" s="45">
        <v>39</v>
      </c>
      <c r="C47" s="46">
        <v>39267</v>
      </c>
      <c r="D47" s="46">
        <v>39660</v>
      </c>
      <c r="E47" s="46">
        <v>40057</v>
      </c>
      <c r="F47" s="46">
        <v>40858</v>
      </c>
      <c r="G47" s="46">
        <v>41675</v>
      </c>
      <c r="H47" s="46">
        <v>42821</v>
      </c>
      <c r="I47" s="46">
        <v>43999</v>
      </c>
      <c r="J47">
        <f t="shared" si="0"/>
        <v>45924</v>
      </c>
    </row>
    <row r="48" spans="1:10">
      <c r="A48" s="45">
        <v>46</v>
      </c>
      <c r="B48" s="45">
        <v>40</v>
      </c>
      <c r="C48" s="46">
        <v>40217</v>
      </c>
      <c r="D48" s="46">
        <v>40619</v>
      </c>
      <c r="E48" s="46">
        <v>41025</v>
      </c>
      <c r="F48" s="46">
        <v>41846</v>
      </c>
      <c r="G48" s="46">
        <v>42683</v>
      </c>
      <c r="H48" s="46">
        <v>43857</v>
      </c>
      <c r="I48" s="46">
        <v>45063</v>
      </c>
      <c r="J48">
        <f t="shared" si="0"/>
        <v>46988</v>
      </c>
    </row>
    <row r="49" spans="1:10">
      <c r="A49" s="45">
        <v>47</v>
      </c>
      <c r="B49" s="45">
        <v>41</v>
      </c>
      <c r="C49" s="46">
        <v>41140</v>
      </c>
      <c r="D49" s="46">
        <v>41551</v>
      </c>
      <c r="E49" s="46">
        <v>41967</v>
      </c>
      <c r="F49" s="46">
        <v>42806</v>
      </c>
      <c r="G49" s="46">
        <v>43662</v>
      </c>
      <c r="H49" s="46">
        <v>44863</v>
      </c>
      <c r="I49" s="46">
        <v>46097</v>
      </c>
      <c r="J49">
        <f t="shared" si="0"/>
        <v>48022</v>
      </c>
    </row>
    <row r="50" spans="1:10">
      <c r="A50" s="45">
        <v>48</v>
      </c>
      <c r="B50" s="45">
        <v>42</v>
      </c>
      <c r="C50" s="46">
        <v>42053</v>
      </c>
      <c r="D50" s="46">
        <v>42474</v>
      </c>
      <c r="E50" s="46">
        <v>42899</v>
      </c>
      <c r="F50" s="46">
        <v>43757</v>
      </c>
      <c r="G50" s="46">
        <v>44632</v>
      </c>
      <c r="H50" s="46">
        <v>45859</v>
      </c>
      <c r="I50" s="46">
        <v>47120</v>
      </c>
      <c r="J50">
        <f t="shared" si="0"/>
        <v>49045</v>
      </c>
    </row>
    <row r="51" spans="1:10">
      <c r="A51" s="45">
        <v>49</v>
      </c>
      <c r="B51" s="45">
        <v>43</v>
      </c>
      <c r="C51" s="46">
        <v>42957</v>
      </c>
      <c r="D51" s="46">
        <v>43387</v>
      </c>
      <c r="E51" s="46">
        <v>43821</v>
      </c>
      <c r="F51" s="46">
        <v>44697</v>
      </c>
      <c r="G51" s="46">
        <v>45591</v>
      </c>
      <c r="H51" s="46">
        <v>46845</v>
      </c>
      <c r="I51" s="46">
        <v>48133</v>
      </c>
      <c r="J51">
        <f t="shared" si="0"/>
        <v>50058</v>
      </c>
    </row>
    <row r="52" spans="1:10">
      <c r="A52" s="45">
        <v>50</v>
      </c>
      <c r="B52" s="45">
        <v>44</v>
      </c>
      <c r="C52" s="46">
        <v>43750</v>
      </c>
      <c r="D52" s="46">
        <v>44188</v>
      </c>
      <c r="E52" s="46">
        <v>44630</v>
      </c>
      <c r="F52" s="46">
        <v>45523</v>
      </c>
      <c r="G52" s="46">
        <v>46433</v>
      </c>
      <c r="H52" s="46">
        <v>47710</v>
      </c>
      <c r="I52" s="46">
        <v>48545</v>
      </c>
      <c r="J52">
        <f t="shared" si="0"/>
        <v>50470</v>
      </c>
    </row>
    <row r="53" spans="1:10">
      <c r="A53" s="45">
        <v>51</v>
      </c>
      <c r="B53" s="45">
        <v>45</v>
      </c>
      <c r="C53" s="46">
        <v>44586</v>
      </c>
      <c r="D53" s="46">
        <v>45032</v>
      </c>
      <c r="E53" s="46">
        <v>45482</v>
      </c>
      <c r="F53" s="46">
        <v>46392</v>
      </c>
      <c r="G53" s="46">
        <v>47320</v>
      </c>
      <c r="H53" s="46">
        <v>48621</v>
      </c>
      <c r="I53" s="46">
        <v>49472</v>
      </c>
      <c r="J53">
        <f t="shared" si="0"/>
        <v>51397</v>
      </c>
    </row>
    <row r="54" spans="1:10">
      <c r="A54" s="45">
        <v>52</v>
      </c>
      <c r="B54" s="45">
        <v>46</v>
      </c>
      <c r="C54" s="46">
        <v>45371</v>
      </c>
      <c r="D54" s="46">
        <v>45825</v>
      </c>
      <c r="E54" s="46">
        <v>46283</v>
      </c>
      <c r="F54" s="46">
        <v>47209</v>
      </c>
      <c r="G54" s="46">
        <v>48153</v>
      </c>
      <c r="H54" s="46">
        <v>49477</v>
      </c>
      <c r="I54" s="46">
        <v>50343</v>
      </c>
      <c r="J54">
        <f t="shared" si="0"/>
        <v>52268</v>
      </c>
    </row>
    <row r="55" spans="1:10">
      <c r="A55" s="45">
        <v>53</v>
      </c>
      <c r="B55" s="45">
        <v>47</v>
      </c>
      <c r="C55" s="46">
        <v>46189</v>
      </c>
      <c r="D55" s="46">
        <v>46651</v>
      </c>
      <c r="E55" s="46">
        <v>47118</v>
      </c>
      <c r="F55" s="46">
        <v>48060</v>
      </c>
      <c r="G55" s="46">
        <v>49021</v>
      </c>
      <c r="H55" s="46">
        <v>50369</v>
      </c>
      <c r="I55" s="46">
        <v>51250</v>
      </c>
      <c r="J55">
        <f t="shared" si="0"/>
        <v>53175</v>
      </c>
    </row>
    <row r="56" spans="1:10">
      <c r="A56" s="45">
        <v>54</v>
      </c>
      <c r="B56" s="45">
        <v>48</v>
      </c>
      <c r="C56" s="46">
        <v>47044</v>
      </c>
      <c r="D56" s="46">
        <v>47514</v>
      </c>
      <c r="E56" s="46">
        <v>47989</v>
      </c>
      <c r="F56" s="46">
        <v>48949</v>
      </c>
      <c r="G56" s="46">
        <v>49928</v>
      </c>
      <c r="H56" s="46">
        <v>51301</v>
      </c>
      <c r="I56" s="46">
        <v>52199</v>
      </c>
      <c r="J56">
        <f t="shared" si="0"/>
        <v>54124</v>
      </c>
    </row>
    <row r="57" spans="1:10">
      <c r="A57" s="45">
        <v>55</v>
      </c>
      <c r="B57" s="45">
        <v>49</v>
      </c>
      <c r="C57" s="46">
        <v>47958</v>
      </c>
      <c r="D57" s="46">
        <v>48438</v>
      </c>
      <c r="E57" s="46">
        <v>48922</v>
      </c>
      <c r="F57" s="46">
        <v>49900</v>
      </c>
      <c r="G57" s="46">
        <v>50898</v>
      </c>
      <c r="H57" s="46">
        <v>52298</v>
      </c>
      <c r="I57" s="46">
        <v>53213</v>
      </c>
      <c r="J57">
        <f t="shared" si="0"/>
        <v>55138</v>
      </c>
    </row>
    <row r="58" spans="1:10">
      <c r="A58" s="45">
        <v>56</v>
      </c>
      <c r="B58" s="45">
        <v>50</v>
      </c>
      <c r="C58" s="46">
        <v>48864</v>
      </c>
      <c r="D58" s="46">
        <v>49353</v>
      </c>
      <c r="E58" s="46">
        <v>49847</v>
      </c>
      <c r="F58" s="46">
        <v>50844</v>
      </c>
      <c r="G58" s="46">
        <v>51861</v>
      </c>
      <c r="H58" s="46">
        <v>53287</v>
      </c>
      <c r="I58" s="46">
        <v>54220</v>
      </c>
      <c r="J58">
        <f t="shared" si="0"/>
        <v>56145</v>
      </c>
    </row>
    <row r="59" spans="1:10">
      <c r="A59" s="45">
        <v>57</v>
      </c>
      <c r="B59" s="45">
        <v>51</v>
      </c>
      <c r="C59" s="46">
        <v>49787</v>
      </c>
      <c r="D59" s="46">
        <v>50285</v>
      </c>
      <c r="E59" s="46">
        <v>50788</v>
      </c>
      <c r="F59" s="46">
        <v>51804</v>
      </c>
      <c r="G59" s="46">
        <v>52840</v>
      </c>
      <c r="H59" s="46">
        <v>54293</v>
      </c>
      <c r="I59" s="46">
        <v>55243</v>
      </c>
      <c r="J59">
        <f t="shared" si="0"/>
        <v>57168</v>
      </c>
    </row>
    <row r="60" spans="1:10">
      <c r="A60" s="45">
        <v>58</v>
      </c>
      <c r="B60" s="45">
        <v>52</v>
      </c>
      <c r="C60" s="46">
        <v>50711</v>
      </c>
      <c r="D60" s="46">
        <v>51218</v>
      </c>
      <c r="E60" s="46">
        <v>51730</v>
      </c>
      <c r="F60" s="46">
        <v>52765</v>
      </c>
      <c r="G60" s="46">
        <v>53820</v>
      </c>
      <c r="H60" s="46">
        <v>55300</v>
      </c>
      <c r="I60" s="46">
        <v>56268</v>
      </c>
      <c r="J60">
        <f t="shared" si="0"/>
        <v>58193</v>
      </c>
    </row>
    <row r="61" spans="1:10">
      <c r="A61" s="45">
        <v>59</v>
      </c>
      <c r="B61" s="45">
        <v>53</v>
      </c>
      <c r="C61" s="46">
        <v>51633</v>
      </c>
      <c r="D61" s="46">
        <v>52149</v>
      </c>
      <c r="E61" s="46">
        <v>52670</v>
      </c>
      <c r="F61" s="46">
        <v>53723</v>
      </c>
      <c r="G61" s="46">
        <v>54797</v>
      </c>
      <c r="H61" s="46">
        <v>56304</v>
      </c>
      <c r="I61" s="46">
        <v>57289</v>
      </c>
      <c r="J61">
        <f t="shared" si="0"/>
        <v>59214</v>
      </c>
    </row>
    <row r="62" spans="1:10">
      <c r="A62" s="45">
        <v>60</v>
      </c>
      <c r="B62" s="45">
        <v>54</v>
      </c>
      <c r="C62" s="46">
        <v>52552</v>
      </c>
      <c r="D62" s="46">
        <v>53078</v>
      </c>
      <c r="E62" s="46">
        <v>53609</v>
      </c>
      <c r="F62" s="46">
        <v>54681</v>
      </c>
      <c r="G62" s="46">
        <v>55775</v>
      </c>
      <c r="H62" s="46">
        <v>57309</v>
      </c>
      <c r="I62" s="46">
        <v>58312</v>
      </c>
      <c r="J62">
        <f t="shared" si="0"/>
        <v>60237</v>
      </c>
    </row>
    <row r="63" spans="1:10">
      <c r="A63" s="45">
        <v>61</v>
      </c>
      <c r="B63" s="45">
        <v>55</v>
      </c>
      <c r="C63" s="46">
        <v>53669</v>
      </c>
      <c r="D63" s="46">
        <v>54206</v>
      </c>
      <c r="E63" s="46">
        <v>54748</v>
      </c>
      <c r="F63" s="46">
        <v>55843</v>
      </c>
      <c r="G63" s="46">
        <v>56960</v>
      </c>
      <c r="H63" s="46">
        <v>58526</v>
      </c>
      <c r="I63" s="46">
        <v>59550</v>
      </c>
      <c r="J63">
        <f t="shared" si="0"/>
        <v>61475</v>
      </c>
    </row>
    <row r="64" spans="1:10">
      <c r="A64" s="45">
        <v>62</v>
      </c>
      <c r="B64" s="45">
        <v>56</v>
      </c>
      <c r="C64" s="46">
        <v>54795</v>
      </c>
      <c r="D64" s="46">
        <v>55343</v>
      </c>
      <c r="E64" s="46">
        <v>55896</v>
      </c>
      <c r="F64" s="46">
        <v>57014</v>
      </c>
      <c r="G64" s="46">
        <v>58154</v>
      </c>
      <c r="H64" s="46">
        <v>59753</v>
      </c>
      <c r="I64" s="46">
        <v>60799</v>
      </c>
      <c r="J64">
        <f t="shared" si="0"/>
        <v>62724</v>
      </c>
    </row>
    <row r="65" spans="1:10">
      <c r="A65" s="45">
        <v>63</v>
      </c>
      <c r="B65" s="45">
        <v>57</v>
      </c>
      <c r="C65" s="46">
        <v>55938</v>
      </c>
      <c r="D65" s="46">
        <v>56497</v>
      </c>
      <c r="E65" s="46">
        <v>57062</v>
      </c>
      <c r="F65" s="46">
        <v>58203</v>
      </c>
      <c r="G65" s="46">
        <v>59367</v>
      </c>
      <c r="H65" s="46">
        <v>61000</v>
      </c>
      <c r="I65" s="46">
        <v>62068</v>
      </c>
      <c r="J65">
        <f t="shared" si="0"/>
        <v>63993</v>
      </c>
    </row>
    <row r="66" spans="1:10">
      <c r="A66" s="45">
        <v>64</v>
      </c>
      <c r="B66" s="45">
        <v>58</v>
      </c>
      <c r="C66" s="46">
        <v>57107</v>
      </c>
      <c r="D66" s="46">
        <v>57678</v>
      </c>
      <c r="E66" s="46">
        <v>58255</v>
      </c>
      <c r="F66" s="46">
        <v>59420</v>
      </c>
      <c r="G66" s="46">
        <v>60608</v>
      </c>
      <c r="H66" s="46">
        <v>62275</v>
      </c>
      <c r="I66" s="46">
        <v>63365</v>
      </c>
      <c r="J66">
        <f t="shared" si="0"/>
        <v>65290</v>
      </c>
    </row>
    <row r="67" spans="1:10">
      <c r="A67" s="45">
        <v>65</v>
      </c>
      <c r="B67" s="45">
        <v>59</v>
      </c>
      <c r="C67" s="46">
        <v>58306</v>
      </c>
      <c r="D67" s="46">
        <v>58889</v>
      </c>
      <c r="E67" s="46">
        <v>59478</v>
      </c>
      <c r="F67" s="46">
        <v>60668</v>
      </c>
      <c r="G67" s="46">
        <v>61881</v>
      </c>
      <c r="H67" s="46">
        <v>63583</v>
      </c>
      <c r="I67" s="46">
        <v>64696</v>
      </c>
      <c r="J67">
        <f t="shared" si="0"/>
        <v>66621</v>
      </c>
    </row>
    <row r="68" spans="1:10">
      <c r="A68" s="43"/>
    </row>
    <row r="69" spans="1:10">
      <c r="A69" s="43"/>
    </row>
    <row r="70" spans="1:10">
      <c r="A70" s="43"/>
    </row>
    <row r="71" spans="1:10">
      <c r="A71" s="43"/>
    </row>
    <row r="72" spans="1:10">
      <c r="A72" s="43"/>
    </row>
    <row r="73" spans="1:10">
      <c r="A73" s="43"/>
    </row>
    <row r="74" spans="1:10">
      <c r="A74" s="43"/>
    </row>
    <row r="75" spans="1:10">
      <c r="A75" s="43"/>
    </row>
    <row r="76" spans="1:10">
      <c r="A76" s="43"/>
    </row>
    <row r="77" spans="1:10">
      <c r="A77" s="43"/>
    </row>
    <row r="78" spans="1:10">
      <c r="A78" s="43"/>
    </row>
  </sheetData>
  <mergeCells count="3">
    <mergeCell ref="B1:B2"/>
    <mergeCell ref="A1:A2"/>
    <mergeCell ref="C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161C-0381-4183-8DDA-16AC177E5B47}">
  <dimension ref="A1:B25"/>
  <sheetViews>
    <sheetView workbookViewId="0">
      <selection activeCell="B26" sqref="B26"/>
    </sheetView>
  </sheetViews>
  <sheetFormatPr defaultRowHeight="15"/>
  <cols>
    <col min="1" max="1" width="15.140625" bestFit="1" customWidth="1"/>
  </cols>
  <sheetData>
    <row r="1" spans="1:2">
      <c r="A1" t="s">
        <v>272</v>
      </c>
    </row>
    <row r="2" spans="1:2">
      <c r="A2" t="s">
        <v>281</v>
      </c>
      <c r="B2" s="48" t="s">
        <v>278</v>
      </c>
    </row>
    <row r="3" spans="1:2">
      <c r="A3" t="s">
        <v>273</v>
      </c>
      <c r="B3" s="48" t="s">
        <v>275</v>
      </c>
    </row>
    <row r="4" spans="1:2">
      <c r="A4" t="s">
        <v>274</v>
      </c>
      <c r="B4" s="48" t="s">
        <v>276</v>
      </c>
    </row>
    <row r="5" spans="1:2">
      <c r="A5" t="s">
        <v>282</v>
      </c>
      <c r="B5" s="48" t="s">
        <v>277</v>
      </c>
    </row>
    <row r="6" spans="1:2">
      <c r="A6" t="s">
        <v>283</v>
      </c>
      <c r="B6" s="48" t="s">
        <v>284</v>
      </c>
    </row>
    <row r="8" spans="1:2">
      <c r="A8" t="s">
        <v>321</v>
      </c>
    </row>
    <row r="9" spans="1:2">
      <c r="A9" t="s">
        <v>561</v>
      </c>
      <c r="B9" s="48" t="s">
        <v>565</v>
      </c>
    </row>
    <row r="10" spans="1:2">
      <c r="A10" t="s">
        <v>308</v>
      </c>
      <c r="B10" s="48" t="s">
        <v>314</v>
      </c>
    </row>
    <row r="11" spans="1:2">
      <c r="A11" t="s">
        <v>560</v>
      </c>
      <c r="B11" s="48" t="s">
        <v>567</v>
      </c>
    </row>
    <row r="12" spans="1:2">
      <c r="A12" t="s">
        <v>305</v>
      </c>
      <c r="B12" s="48" t="s">
        <v>316</v>
      </c>
    </row>
    <row r="13" spans="1:2">
      <c r="A13" t="s">
        <v>559</v>
      </c>
      <c r="B13" s="48" t="s">
        <v>569</v>
      </c>
    </row>
    <row r="14" spans="1:2">
      <c r="A14" t="s">
        <v>563</v>
      </c>
      <c r="B14" s="48" t="s">
        <v>566</v>
      </c>
    </row>
    <row r="15" spans="1:2">
      <c r="A15" t="s">
        <v>307</v>
      </c>
      <c r="B15" s="48" t="s">
        <v>317</v>
      </c>
    </row>
    <row r="16" spans="1:2">
      <c r="A16" t="s">
        <v>302</v>
      </c>
      <c r="B16" s="48" t="s">
        <v>319</v>
      </c>
    </row>
    <row r="17" spans="1:2">
      <c r="A17" t="s">
        <v>304</v>
      </c>
      <c r="B17" s="48" t="s">
        <v>315</v>
      </c>
    </row>
    <row r="18" spans="1:2">
      <c r="A18" t="s">
        <v>301</v>
      </c>
      <c r="B18" s="48" t="s">
        <v>312</v>
      </c>
    </row>
    <row r="19" spans="1:2">
      <c r="A19" t="s">
        <v>562</v>
      </c>
      <c r="B19" s="48" t="s">
        <v>568</v>
      </c>
    </row>
    <row r="20" spans="1:2">
      <c r="A20" t="s">
        <v>311</v>
      </c>
      <c r="B20" s="48" t="s">
        <v>310</v>
      </c>
    </row>
    <row r="21" spans="1:2">
      <c r="A21" t="s">
        <v>311</v>
      </c>
      <c r="B21" s="48" t="s">
        <v>310</v>
      </c>
    </row>
    <row r="22" spans="1:2">
      <c r="A22" t="s">
        <v>303</v>
      </c>
      <c r="B22" s="48" t="s">
        <v>320</v>
      </c>
    </row>
    <row r="23" spans="1:2">
      <c r="A23" t="s">
        <v>309</v>
      </c>
      <c r="B23" s="48" t="s">
        <v>313</v>
      </c>
    </row>
    <row r="24" spans="1:2">
      <c r="A24" t="s">
        <v>306</v>
      </c>
      <c r="B24" s="48" t="s">
        <v>318</v>
      </c>
    </row>
    <row r="25" spans="1:2">
      <c r="A25" t="s">
        <v>558</v>
      </c>
      <c r="B25" s="48" t="s">
        <v>564</v>
      </c>
    </row>
  </sheetData>
  <sortState xmlns:xlrd2="http://schemas.microsoft.com/office/spreadsheetml/2017/richdata2" ref="A9:B25">
    <sortCondition ref="A9:A25"/>
  </sortState>
  <hyperlinks>
    <hyperlink ref="B6" r:id="rId1" xr:uid="{16E7CA34-1902-453D-A886-830B92EFC423}"/>
    <hyperlink ref="B5" r:id="rId2" xr:uid="{BB3DE862-D198-4F57-A534-F444CE3D65A6}"/>
    <hyperlink ref="B4" r:id="rId3" xr:uid="{F2AD280B-4393-46AA-9B7A-2613D451C766}"/>
    <hyperlink ref="B3" r:id="rId4" xr:uid="{5A69C985-CA92-4AF2-968B-C14F3E509824}"/>
    <hyperlink ref="B2" r:id="rId5" xr:uid="{2F652FC3-E2E6-4295-8E13-A7D6EA6EEF37}"/>
    <hyperlink ref="B20" r:id="rId6" location="incoming-2073082" xr:uid="{419703D3-3D39-4B44-A65A-B9FF1054702B}"/>
    <hyperlink ref="B18" r:id="rId7" location="incoming-2073291" xr:uid="{FE5975C3-E24A-4896-AA3B-57A98B86B2E3}"/>
    <hyperlink ref="B16" r:id="rId8" location="incoming-2070773" xr:uid="{E847DBF2-B75E-4620-A52F-441806C0EFA1}"/>
    <hyperlink ref="B22" r:id="rId9" location="incoming-1981518" xr:uid="{1FA93299-83DD-488A-9B31-26DCCF0A5E32}"/>
    <hyperlink ref="B17" r:id="rId10" location="incoming-2065610" xr:uid="{E5071782-6529-41DA-B3F2-092920EEB8EE}"/>
    <hyperlink ref="B12" r:id="rId11" location="incoming-2062822" xr:uid="{19A30A4F-A8C5-4695-8E46-914DEBC0633E}"/>
    <hyperlink ref="B24" r:id="rId12" location="incoming-2060427" xr:uid="{F455824B-964C-4014-93F7-0785340A063D}"/>
    <hyperlink ref="B15" r:id="rId13" location="incoming-2060768" xr:uid="{FC96FD53-2646-4F8A-AE4F-457C2172FEF3}"/>
    <hyperlink ref="B10" r:id="rId14" location="incoming-2071473" xr:uid="{EF63EFCF-0808-4A02-A7FC-6CB614EB8FAF}"/>
    <hyperlink ref="B23" r:id="rId15" location="incoming-2071842" xr:uid="{AD0298C7-1D81-4B7D-AF37-6467F6A3C030}"/>
    <hyperlink ref="B9" r:id="rId16" location="incoming-2075707" xr:uid="{1F50263A-8BD1-401A-A0F3-5D47AF92C563}"/>
    <hyperlink ref="B11" r:id="rId17" location="incoming-2074394" xr:uid="{7446AB18-68E9-4E6A-A6A6-2565065D7A0C}"/>
    <hyperlink ref="B13" r:id="rId18" location="incoming-2073982" xr:uid="{D4428113-8E27-4890-97AE-AE28C11502F5}"/>
    <hyperlink ref="B14" r:id="rId19" location="incoming-2075653" xr:uid="{99A78EE6-7597-428D-97A6-725F99080488}"/>
    <hyperlink ref="B19" r:id="rId20" location="incoming-2074020" xr:uid="{39964CC1-77A7-4EED-9A6D-53EF6A907341}"/>
    <hyperlink ref="B21" r:id="rId21" location="incoming-2073082" xr:uid="{0F701ADC-46F4-42DF-ACFE-6127D7402B43}"/>
    <hyperlink ref="B25" r:id="rId22" location="incoming-2076173" xr:uid="{FA2B0B81-CF95-4894-8938-D2D1A8425FB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A7CA-6221-4A9D-99C6-35661D2033C8}">
  <sheetPr>
    <pageSetUpPr fitToPage="1"/>
  </sheetPr>
  <dimension ref="A1:B54"/>
  <sheetViews>
    <sheetView workbookViewId="0"/>
  </sheetViews>
  <sheetFormatPr defaultColWidth="9.140625" defaultRowHeight="15"/>
  <sheetData>
    <row r="1" spans="1:2">
      <c r="A1" t="s">
        <v>90</v>
      </c>
      <c r="B1" t="s">
        <v>379</v>
      </c>
    </row>
    <row r="2" spans="1:2">
      <c r="A2">
        <v>12.27</v>
      </c>
      <c r="B2">
        <v>18333</v>
      </c>
    </row>
    <row r="3" spans="1:2">
      <c r="A3">
        <v>6.65</v>
      </c>
      <c r="B3">
        <v>18516.518418750002</v>
      </c>
    </row>
    <row r="4" spans="1:2">
      <c r="A4">
        <v>118.35</v>
      </c>
      <c r="B4">
        <v>18886.618781250003</v>
      </c>
    </row>
    <row r="5" spans="1:2">
      <c r="A5">
        <v>189.28</v>
      </c>
      <c r="B5">
        <v>19264.037512499999</v>
      </c>
    </row>
    <row r="6" spans="1:2">
      <c r="A6">
        <v>32.36</v>
      </c>
      <c r="B6">
        <v>19649.820093750001</v>
      </c>
    </row>
    <row r="7" spans="1:2">
      <c r="A7">
        <v>242.66</v>
      </c>
      <c r="B7">
        <v>20042.921043750001</v>
      </c>
    </row>
    <row r="8" spans="1:2">
      <c r="A8">
        <v>94.06</v>
      </c>
      <c r="B8">
        <v>20443.340362499999</v>
      </c>
    </row>
    <row r="9" spans="1:2">
      <c r="A9">
        <v>71.78</v>
      </c>
      <c r="B9">
        <v>20852.123531249999</v>
      </c>
    </row>
    <row r="10" spans="1:2">
      <c r="A10">
        <v>79.39</v>
      </c>
      <c r="B10">
        <v>21269.270549999997</v>
      </c>
    </row>
    <row r="11" spans="1:2">
      <c r="A11">
        <v>0</v>
      </c>
      <c r="B11">
        <v>21694.781418750001</v>
      </c>
    </row>
    <row r="12" spans="1:2">
      <c r="A12">
        <v>569.77</v>
      </c>
      <c r="B12">
        <v>22128.656137499998</v>
      </c>
    </row>
    <row r="13" spans="1:2">
      <c r="A13">
        <v>34.799999999999997</v>
      </c>
      <c r="B13">
        <v>22570.894706249997</v>
      </c>
    </row>
    <row r="14" spans="1:2">
      <c r="A14">
        <v>0</v>
      </c>
      <c r="B14">
        <v>23022.542606250001</v>
      </c>
    </row>
    <row r="15" spans="1:2">
      <c r="A15">
        <v>36.03</v>
      </c>
      <c r="B15">
        <v>23483.599837500002</v>
      </c>
    </row>
    <row r="16" spans="1:2">
      <c r="A16">
        <v>33.42</v>
      </c>
      <c r="B16">
        <v>23953.02091875</v>
      </c>
    </row>
    <row r="17" spans="1:2">
      <c r="A17">
        <v>0</v>
      </c>
      <c r="B17">
        <v>24431.85133125</v>
      </c>
    </row>
    <row r="18" spans="1:2">
      <c r="A18">
        <v>377.31</v>
      </c>
      <c r="B18">
        <v>24920.091075</v>
      </c>
    </row>
    <row r="19" spans="1:2">
      <c r="A19">
        <v>0</v>
      </c>
      <c r="B19">
        <v>25418.785631249997</v>
      </c>
    </row>
    <row r="20" spans="1:2">
      <c r="A20">
        <v>42.81</v>
      </c>
      <c r="B20">
        <v>25926.889518749998</v>
      </c>
    </row>
    <row r="21" spans="1:2">
      <c r="A21">
        <v>28.36</v>
      </c>
      <c r="B21">
        <v>26445.44821875</v>
      </c>
    </row>
    <row r="22" spans="1:2">
      <c r="A22">
        <v>0</v>
      </c>
      <c r="B22">
        <v>26974.461731250001</v>
      </c>
    </row>
    <row r="23" spans="1:2">
      <c r="A23">
        <v>29.09</v>
      </c>
      <c r="B23">
        <v>27513.930056250003</v>
      </c>
    </row>
    <row r="24" spans="1:2">
      <c r="A24">
        <v>352.25</v>
      </c>
      <c r="B24">
        <v>28226.948268749999</v>
      </c>
    </row>
    <row r="25" spans="1:2">
      <c r="A25">
        <v>8.42</v>
      </c>
      <c r="B25">
        <v>29174.154281250001</v>
      </c>
    </row>
    <row r="26" spans="1:2">
      <c r="A26">
        <v>9.01</v>
      </c>
      <c r="B26">
        <v>30094.17778125</v>
      </c>
    </row>
    <row r="27" spans="1:2">
      <c r="A27">
        <v>12.55</v>
      </c>
      <c r="B27">
        <v>30983.882325000002</v>
      </c>
    </row>
    <row r="28" spans="1:2">
      <c r="A28">
        <v>120.96</v>
      </c>
      <c r="B28">
        <v>31894.496493750001</v>
      </c>
    </row>
    <row r="29" spans="1:2">
      <c r="A29">
        <v>3.95</v>
      </c>
      <c r="B29">
        <v>32797.792293749997</v>
      </c>
    </row>
    <row r="30" spans="1:2">
      <c r="A30">
        <v>4.88</v>
      </c>
      <c r="B30">
        <v>33485.718956249999</v>
      </c>
    </row>
    <row r="31" spans="1:2">
      <c r="A31">
        <v>6.81</v>
      </c>
      <c r="B31">
        <v>34373.332537499999</v>
      </c>
    </row>
    <row r="32" spans="1:2">
      <c r="A32">
        <v>43.42</v>
      </c>
      <c r="B32">
        <v>35336.220768750005</v>
      </c>
    </row>
    <row r="33" spans="1:2">
      <c r="A33">
        <v>3</v>
      </c>
      <c r="B33">
        <v>36370.201724999999</v>
      </c>
    </row>
    <row r="34" spans="1:2">
      <c r="A34">
        <v>2</v>
      </c>
      <c r="B34">
        <v>37568.323237500001</v>
      </c>
    </row>
    <row r="35" spans="1:2">
      <c r="A35">
        <v>4</v>
      </c>
      <c r="B35">
        <v>38553.166574999996</v>
      </c>
    </row>
    <row r="36" spans="1:2">
      <c r="A36">
        <v>20.09</v>
      </c>
      <c r="B36">
        <v>39570.419831250001</v>
      </c>
    </row>
    <row r="37" spans="1:2">
      <c r="A37">
        <v>0</v>
      </c>
      <c r="B37">
        <v>40578.263756249995</v>
      </c>
    </row>
    <row r="38" spans="1:2">
      <c r="A38">
        <v>0</v>
      </c>
      <c r="B38">
        <v>41591.335087499996</v>
      </c>
    </row>
    <row r="39" spans="1:2">
      <c r="A39">
        <v>0</v>
      </c>
      <c r="B39">
        <v>42613.815750000002</v>
      </c>
    </row>
    <row r="40" spans="1:2">
      <c r="A40">
        <v>1.89</v>
      </c>
      <c r="B40">
        <v>43570.431093749998</v>
      </c>
    </row>
    <row r="41" spans="1:2">
      <c r="A41">
        <v>1</v>
      </c>
      <c r="B41">
        <v>44624.276193750004</v>
      </c>
    </row>
    <row r="42" spans="1:2">
      <c r="A42">
        <v>1</v>
      </c>
      <c r="B42">
        <v>45647.802337500005</v>
      </c>
    </row>
    <row r="43" spans="1:2">
      <c r="A43">
        <v>2</v>
      </c>
      <c r="B43">
        <v>46661.919149999994</v>
      </c>
    </row>
    <row r="44" spans="1:2">
      <c r="A44">
        <v>0</v>
      </c>
      <c r="B44">
        <v>47664.535668750003</v>
      </c>
    </row>
    <row r="45" spans="1:2">
      <c r="A45">
        <v>0</v>
      </c>
      <c r="B45">
        <v>48680.743443749998</v>
      </c>
    </row>
    <row r="46" spans="1:2">
      <c r="A46">
        <v>0</v>
      </c>
      <c r="B46">
        <v>49700.087662499995</v>
      </c>
    </row>
    <row r="47" spans="1:2">
      <c r="A47">
        <v>0</v>
      </c>
      <c r="B47">
        <v>50730.932175000002</v>
      </c>
    </row>
    <row r="48" spans="1:2">
      <c r="A48">
        <v>0</v>
      </c>
      <c r="B48">
        <v>51772.231499999994</v>
      </c>
    </row>
    <row r="49" spans="1:2">
      <c r="A49">
        <v>0</v>
      </c>
      <c r="B49">
        <v>52814.576306249997</v>
      </c>
    </row>
    <row r="50" spans="1:2">
      <c r="A50">
        <v>0</v>
      </c>
      <c r="B50">
        <v>53854.830150000002</v>
      </c>
    </row>
    <row r="51" spans="1:2">
      <c r="A51">
        <v>1</v>
      </c>
      <c r="B51">
        <v>54901.356881250002</v>
      </c>
    </row>
    <row r="52" spans="1:2">
      <c r="A52">
        <v>0</v>
      </c>
      <c r="B52">
        <v>55941.610724999999</v>
      </c>
    </row>
    <row r="53" spans="1:2">
      <c r="A53">
        <v>0</v>
      </c>
      <c r="B53">
        <v>56989.182937500002</v>
      </c>
    </row>
    <row r="54" spans="1:2">
      <c r="A54">
        <v>0</v>
      </c>
      <c r="B54">
        <v>57831.840824999992</v>
      </c>
    </row>
  </sheetData>
  <pageMargins left="0.70866141732283472" right="0.70866141732283472" top="0.74803149606299213" bottom="0.74803149606299213" header="0.31496062992125984" footer="0.31496062992125984"/>
  <pageSetup paperSize="9" scale="81" fitToHeight="2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900B-CCDE-4877-B4E5-681041274FBD}">
  <dimension ref="A1:C63"/>
  <sheetViews>
    <sheetView workbookViewId="0"/>
  </sheetViews>
  <sheetFormatPr defaultRowHeight="15"/>
  <sheetData>
    <row r="1" spans="1:3" ht="63.75" thickBot="1">
      <c r="A1" s="22" t="s">
        <v>199</v>
      </c>
      <c r="B1" t="s">
        <v>90</v>
      </c>
      <c r="C1" s="22" t="s">
        <v>200</v>
      </c>
    </row>
    <row r="2" spans="1:3" ht="16.5" thickBot="1">
      <c r="A2" s="23" t="s">
        <v>0</v>
      </c>
      <c r="B2" s="25">
        <v>32</v>
      </c>
      <c r="C2" s="24">
        <v>18333</v>
      </c>
    </row>
    <row r="3" spans="1:3" ht="16.5" thickBot="1">
      <c r="A3" s="23" t="s">
        <v>2</v>
      </c>
      <c r="B3" s="25">
        <v>48</v>
      </c>
      <c r="C3" s="24">
        <v>18516</v>
      </c>
    </row>
    <row r="4" spans="1:3" ht="15.75" thickBot="1">
      <c r="A4" s="26" t="s">
        <v>3</v>
      </c>
      <c r="B4" s="25">
        <v>477</v>
      </c>
      <c r="C4" s="26">
        <v>18887</v>
      </c>
    </row>
    <row r="5" spans="1:3" ht="15.75" thickBot="1">
      <c r="A5" s="26" t="s">
        <v>4</v>
      </c>
      <c r="B5" s="25">
        <v>66</v>
      </c>
      <c r="C5" s="26">
        <v>19264</v>
      </c>
    </row>
    <row r="6" spans="1:3" ht="15.75" thickBot="1">
      <c r="A6" s="26" t="s">
        <v>5</v>
      </c>
      <c r="B6" s="25">
        <v>34</v>
      </c>
      <c r="C6" s="26">
        <v>19650</v>
      </c>
    </row>
    <row r="7" spans="1:3" ht="15.75" thickBot="1">
      <c r="A7" s="26" t="s">
        <v>6</v>
      </c>
      <c r="B7" s="25">
        <v>380</v>
      </c>
      <c r="C7" s="26">
        <v>20043</v>
      </c>
    </row>
    <row r="8" spans="1:3" ht="15.75" thickBot="1">
      <c r="A8" s="26" t="s">
        <v>7</v>
      </c>
      <c r="B8" s="25">
        <v>12</v>
      </c>
      <c r="C8" s="26">
        <v>20444</v>
      </c>
    </row>
    <row r="9" spans="1:3" ht="15.75" thickBot="1">
      <c r="A9" s="26" t="s">
        <v>8</v>
      </c>
      <c r="B9" s="25">
        <v>32</v>
      </c>
      <c r="C9" s="26">
        <v>20852</v>
      </c>
    </row>
    <row r="10" spans="1:3" ht="15.75" thickBot="1">
      <c r="A10" s="26" t="s">
        <v>9</v>
      </c>
      <c r="B10" s="25">
        <v>28</v>
      </c>
      <c r="C10" s="26">
        <v>21269</v>
      </c>
    </row>
    <row r="11" spans="1:3" ht="15.75" thickBot="1">
      <c r="A11" s="26" t="s">
        <v>11</v>
      </c>
      <c r="B11" s="25">
        <v>19</v>
      </c>
      <c r="C11" s="26">
        <v>22129</v>
      </c>
    </row>
    <row r="12" spans="1:3" ht="15.75" thickBot="1">
      <c r="A12" s="26" t="s">
        <v>12</v>
      </c>
      <c r="B12" s="25">
        <v>30</v>
      </c>
      <c r="C12" s="26">
        <v>22571</v>
      </c>
    </row>
    <row r="13" spans="1:3" ht="15.75" thickBot="1">
      <c r="A13" s="26" t="s">
        <v>14</v>
      </c>
      <c r="B13" s="25">
        <v>95</v>
      </c>
      <c r="C13" s="26">
        <v>23484</v>
      </c>
    </row>
    <row r="14" spans="1:3" ht="15.75" thickBot="1">
      <c r="A14" s="26" t="s">
        <v>15</v>
      </c>
      <c r="B14" s="25">
        <v>16</v>
      </c>
      <c r="C14" s="26">
        <v>23953</v>
      </c>
    </row>
    <row r="15" spans="1:3" ht="15.75" thickBot="1">
      <c r="A15" s="26" t="s">
        <v>17</v>
      </c>
      <c r="B15" s="25">
        <v>17</v>
      </c>
      <c r="C15" s="26">
        <v>24920</v>
      </c>
    </row>
    <row r="16" spans="1:3" ht="15.75" thickBot="1">
      <c r="A16" s="26" t="s">
        <v>19</v>
      </c>
      <c r="B16" s="25">
        <v>41</v>
      </c>
      <c r="C16" s="26">
        <v>25927</v>
      </c>
    </row>
    <row r="17" spans="1:3" ht="15.75" thickBot="1">
      <c r="A17" s="26" t="s">
        <v>20</v>
      </c>
      <c r="B17" s="25">
        <v>20</v>
      </c>
      <c r="C17" s="26">
        <v>26446</v>
      </c>
    </row>
    <row r="18" spans="1:3" ht="15.75" thickBot="1">
      <c r="A18" s="26" t="s">
        <v>22</v>
      </c>
      <c r="B18" s="25">
        <v>12</v>
      </c>
      <c r="C18" s="26">
        <v>27514</v>
      </c>
    </row>
    <row r="19" spans="1:3" ht="15.75" thickBot="1">
      <c r="A19" s="26" t="s">
        <v>23</v>
      </c>
      <c r="B19" s="25">
        <v>8</v>
      </c>
      <c r="C19" s="26">
        <v>28226</v>
      </c>
    </row>
    <row r="20" spans="1:3" ht="15.75" thickBot="1">
      <c r="A20" s="26" t="s">
        <v>24</v>
      </c>
      <c r="B20" s="25">
        <v>47</v>
      </c>
      <c r="C20" s="26">
        <v>29174</v>
      </c>
    </row>
    <row r="21" spans="1:3" ht="15.75" thickBot="1">
      <c r="A21" s="26" t="s">
        <v>25</v>
      </c>
      <c r="B21" s="25">
        <v>2</v>
      </c>
      <c r="C21" s="26">
        <v>30095</v>
      </c>
    </row>
    <row r="22" spans="1:3" ht="15.75" thickBot="1">
      <c r="A22" s="26" t="s">
        <v>26</v>
      </c>
      <c r="B22" s="25">
        <v>6</v>
      </c>
      <c r="C22" s="26">
        <v>30984</v>
      </c>
    </row>
    <row r="23" spans="1:3" ht="15.75" thickBot="1">
      <c r="A23" s="26" t="s">
        <v>27</v>
      </c>
      <c r="B23" s="25">
        <v>3</v>
      </c>
      <c r="C23" s="26">
        <v>31895</v>
      </c>
    </row>
    <row r="24" spans="1:3" ht="15.75" thickBot="1">
      <c r="A24" s="26" t="s">
        <v>28</v>
      </c>
      <c r="B24" s="25">
        <v>3</v>
      </c>
      <c r="C24" s="26">
        <v>32798</v>
      </c>
    </row>
    <row r="25" spans="1:3" ht="15.75" thickBot="1">
      <c r="A25" s="26" t="s">
        <v>201</v>
      </c>
      <c r="B25" s="25">
        <v>3</v>
      </c>
      <c r="C25" s="26">
        <v>33486</v>
      </c>
    </row>
    <row r="26" spans="1:3" ht="15.75" thickBot="1">
      <c r="A26" s="26" t="s">
        <v>202</v>
      </c>
      <c r="B26" s="25">
        <v>20</v>
      </c>
      <c r="C26" s="26">
        <v>34373</v>
      </c>
    </row>
    <row r="27" spans="1:3" ht="15.75" thickBot="1">
      <c r="A27" s="26" t="s">
        <v>203</v>
      </c>
      <c r="B27" s="25">
        <v>3</v>
      </c>
      <c r="C27" s="26">
        <v>35336</v>
      </c>
    </row>
    <row r="28" spans="1:3" ht="15.75" thickBot="1">
      <c r="A28" s="26" t="s">
        <v>204</v>
      </c>
      <c r="B28" s="25">
        <v>2</v>
      </c>
      <c r="C28" s="26">
        <v>36371</v>
      </c>
    </row>
    <row r="29" spans="1:3" ht="15.75" thickBot="1">
      <c r="A29" s="26" t="s">
        <v>34</v>
      </c>
      <c r="B29" s="25">
        <v>2</v>
      </c>
      <c r="C29" s="26">
        <v>37568</v>
      </c>
    </row>
    <row r="30" spans="1:3" ht="15.75" thickBot="1">
      <c r="A30" s="26" t="s">
        <v>205</v>
      </c>
      <c r="B30" s="25">
        <v>1</v>
      </c>
      <c r="C30" s="26">
        <v>38553</v>
      </c>
    </row>
    <row r="31" spans="1:3" ht="15.75" thickBot="1">
      <c r="A31" s="26" t="s">
        <v>206</v>
      </c>
      <c r="B31" s="25">
        <v>2</v>
      </c>
      <c r="C31" s="26">
        <v>39571</v>
      </c>
    </row>
    <row r="32" spans="1:3" ht="15.75" thickBot="1">
      <c r="A32" s="26" t="s">
        <v>207</v>
      </c>
      <c r="B32" s="25">
        <v>9</v>
      </c>
      <c r="C32" s="26">
        <v>40578</v>
      </c>
    </row>
    <row r="33" spans="1:3" ht="15.75" thickBot="1">
      <c r="A33" s="26" t="s">
        <v>208</v>
      </c>
      <c r="B33" s="25">
        <v>0</v>
      </c>
      <c r="C33" s="26">
        <v>41591</v>
      </c>
    </row>
    <row r="34" spans="1:3" ht="15.75" thickBot="1">
      <c r="A34" s="26" t="s">
        <v>209</v>
      </c>
      <c r="B34" s="25">
        <v>0</v>
      </c>
      <c r="C34" s="26">
        <v>42614</v>
      </c>
    </row>
    <row r="35" spans="1:3" ht="15.75" thickBot="1">
      <c r="A35" s="26" t="s">
        <v>210</v>
      </c>
      <c r="B35" s="25">
        <v>0</v>
      </c>
      <c r="C35" s="26">
        <v>43570</v>
      </c>
    </row>
    <row r="36" spans="1:3" ht="15.75" thickBot="1">
      <c r="A36" s="26" t="s">
        <v>211</v>
      </c>
      <c r="B36" s="25">
        <v>0</v>
      </c>
      <c r="C36" s="26">
        <v>44624</v>
      </c>
    </row>
    <row r="37" spans="1:3" ht="15.75" thickBot="1">
      <c r="A37" s="26" t="s">
        <v>212</v>
      </c>
      <c r="B37" s="25">
        <v>1</v>
      </c>
      <c r="C37" s="26">
        <v>45648</v>
      </c>
    </row>
    <row r="38" spans="1:3" ht="15.75" thickBot="1">
      <c r="A38" s="26" t="s">
        <v>213</v>
      </c>
      <c r="B38" s="25">
        <v>5</v>
      </c>
      <c r="C38" s="26">
        <v>46662</v>
      </c>
    </row>
    <row r="39" spans="1:3" ht="15.75" thickBot="1">
      <c r="A39" s="26" t="s">
        <v>214</v>
      </c>
      <c r="B39" s="25">
        <v>0</v>
      </c>
      <c r="C39" s="26">
        <v>47665</v>
      </c>
    </row>
    <row r="40" spans="1:3" ht="15.75" thickBot="1">
      <c r="A40" s="26" t="s">
        <v>215</v>
      </c>
      <c r="B40" s="25">
        <v>0</v>
      </c>
      <c r="C40" s="26">
        <v>48690</v>
      </c>
    </row>
    <row r="41" spans="1:3" ht="15.75" thickBot="1">
      <c r="A41" s="26" t="s">
        <v>216</v>
      </c>
      <c r="B41" s="25">
        <v>1</v>
      </c>
      <c r="C41" s="26">
        <v>49718</v>
      </c>
    </row>
    <row r="42" spans="1:3" ht="15.75" thickBot="1">
      <c r="A42" s="26" t="s">
        <v>29</v>
      </c>
      <c r="B42" s="25">
        <v>0</v>
      </c>
      <c r="C42" s="26">
        <v>50747</v>
      </c>
    </row>
    <row r="43" spans="1:3" ht="15.75" thickBot="1">
      <c r="A43" s="26" t="s">
        <v>217</v>
      </c>
      <c r="B43" s="25">
        <v>1</v>
      </c>
      <c r="C43" s="26">
        <v>51675</v>
      </c>
    </row>
    <row r="44" spans="1:3" ht="15.75" thickBot="1">
      <c r="A44" s="26" t="s">
        <v>218</v>
      </c>
      <c r="B44" s="25">
        <v>2</v>
      </c>
      <c r="C44" s="26">
        <v>52677</v>
      </c>
    </row>
    <row r="45" spans="1:3" ht="15.75" thickBot="1">
      <c r="A45" s="26" t="s">
        <v>219</v>
      </c>
      <c r="B45" s="25">
        <v>0</v>
      </c>
      <c r="C45" s="26">
        <v>53671</v>
      </c>
    </row>
    <row r="46" spans="1:3" ht="15.75" thickBot="1">
      <c r="A46" s="26" t="s">
        <v>220</v>
      </c>
      <c r="B46" s="25">
        <v>0</v>
      </c>
      <c r="C46" s="26">
        <v>54678</v>
      </c>
    </row>
    <row r="47" spans="1:3" ht="15.75" thickBot="1">
      <c r="A47" s="26" t="s">
        <v>221</v>
      </c>
      <c r="B47" s="25">
        <v>0</v>
      </c>
      <c r="C47" s="26">
        <v>55678</v>
      </c>
    </row>
    <row r="48" spans="1:3" ht="15.75" thickBot="1">
      <c r="A48" s="26" t="s">
        <v>222</v>
      </c>
      <c r="B48" s="25">
        <v>0</v>
      </c>
      <c r="C48" s="26">
        <v>56685</v>
      </c>
    </row>
    <row r="49" spans="1:3" ht="15.75" thickBot="1">
      <c r="A49" s="26" t="s">
        <v>223</v>
      </c>
      <c r="B49" s="25">
        <v>1</v>
      </c>
      <c r="C49" s="26">
        <v>57709</v>
      </c>
    </row>
    <row r="50" spans="1:3" ht="15.75" thickBot="1">
      <c r="A50" s="26" t="s">
        <v>224</v>
      </c>
      <c r="B50" s="25">
        <v>1</v>
      </c>
      <c r="C50" s="26">
        <v>58725</v>
      </c>
    </row>
    <row r="51" spans="1:3" ht="15.75" thickBot="1">
      <c r="A51" s="26" t="s">
        <v>225</v>
      </c>
      <c r="B51" s="25">
        <v>0</v>
      </c>
      <c r="C51" s="26">
        <v>59754</v>
      </c>
    </row>
    <row r="52" spans="1:3" ht="15.75" thickBot="1">
      <c r="A52" s="26" t="s">
        <v>226</v>
      </c>
      <c r="B52" s="25">
        <v>0</v>
      </c>
      <c r="C52" s="27">
        <v>6077</v>
      </c>
    </row>
    <row r="53" spans="1:3" ht="15.75" thickBot="1">
      <c r="A53" s="26" t="s">
        <v>227</v>
      </c>
      <c r="B53" s="25">
        <v>0</v>
      </c>
      <c r="C53" s="27">
        <v>6179</v>
      </c>
    </row>
    <row r="54" spans="1:3" ht="15.75" thickBot="1">
      <c r="A54" s="26" t="s">
        <v>228</v>
      </c>
      <c r="B54" s="25">
        <v>0</v>
      </c>
      <c r="C54" s="27">
        <v>6288</v>
      </c>
    </row>
    <row r="55" spans="1:3" ht="15.75" thickBot="1">
      <c r="A55" s="26" t="s">
        <v>229</v>
      </c>
      <c r="B55" s="25">
        <v>0</v>
      </c>
      <c r="C55" s="27">
        <v>6384</v>
      </c>
    </row>
    <row r="56" spans="1:3" ht="15.75" thickBot="1">
      <c r="A56" s="26" t="s">
        <v>230</v>
      </c>
      <c r="B56" s="25">
        <v>0</v>
      </c>
      <c r="C56" s="27">
        <v>6488</v>
      </c>
    </row>
    <row r="57" spans="1:3" ht="15.75" thickBot="1">
      <c r="A57" s="26" t="s">
        <v>231</v>
      </c>
      <c r="B57" s="25">
        <v>0</v>
      </c>
      <c r="C57" s="27">
        <v>6588</v>
      </c>
    </row>
    <row r="58" spans="1:3" ht="15.75" thickBot="1">
      <c r="A58" s="26" t="s">
        <v>232</v>
      </c>
      <c r="B58" s="25">
        <v>0</v>
      </c>
      <c r="C58" s="27">
        <v>6691</v>
      </c>
    </row>
    <row r="59" spans="1:3" ht="15.75" thickBot="1">
      <c r="A59" s="26" t="s">
        <v>233</v>
      </c>
      <c r="B59" s="25">
        <v>0</v>
      </c>
      <c r="C59" s="27">
        <v>6793</v>
      </c>
    </row>
    <row r="60" spans="1:3" ht="15.75" thickBot="1">
      <c r="A60" s="26" t="s">
        <v>234</v>
      </c>
      <c r="B60" s="25">
        <v>0</v>
      </c>
      <c r="C60" s="27">
        <v>6895</v>
      </c>
    </row>
    <row r="61" spans="1:3" ht="15.75" thickBot="1">
      <c r="A61" s="26" t="s">
        <v>235</v>
      </c>
      <c r="B61" s="25">
        <v>0</v>
      </c>
      <c r="C61" s="27">
        <v>6998</v>
      </c>
    </row>
    <row r="62" spans="1:3" ht="15.75" thickBot="1">
      <c r="A62" s="26" t="s">
        <v>236</v>
      </c>
      <c r="B62" s="25">
        <v>0</v>
      </c>
      <c r="C62" s="27">
        <v>7099</v>
      </c>
    </row>
    <row r="63" spans="1:3" ht="15.75" thickBot="1">
      <c r="A63" s="26" t="s">
        <v>237</v>
      </c>
      <c r="B63" s="25">
        <v>0</v>
      </c>
      <c r="C63" s="27">
        <v>7202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DEEBB-49AE-4025-9BE9-B2A6BCE8AD59}">
  <sheetPr>
    <pageSetUpPr fitToPage="1"/>
  </sheetPr>
  <dimension ref="A1:I85"/>
  <sheetViews>
    <sheetView showGridLines="0" zoomScaleNormal="100" workbookViewId="0">
      <selection sqref="A1:B1"/>
    </sheetView>
  </sheetViews>
  <sheetFormatPr defaultRowHeight="14.25"/>
  <cols>
    <col min="1" max="2" width="7.7109375" style="75" customWidth="1"/>
    <col min="3" max="3" width="8.85546875" style="75" customWidth="1"/>
    <col min="4" max="7" width="14.7109375" style="75" customWidth="1"/>
    <col min="8" max="8" width="30.28515625" style="75" customWidth="1"/>
    <col min="9" max="9" width="15.85546875" style="75" customWidth="1"/>
    <col min="10" max="16384" width="9.140625" style="75"/>
  </cols>
  <sheetData>
    <row r="1" spans="1:9" s="95" customFormat="1" ht="31.5" customHeight="1" thickBot="1">
      <c r="A1" s="184" t="s">
        <v>412</v>
      </c>
      <c r="B1" s="185"/>
      <c r="C1" s="92" t="s">
        <v>238</v>
      </c>
      <c r="D1" s="91" t="s">
        <v>411</v>
      </c>
      <c r="E1" s="90" t="s">
        <v>410</v>
      </c>
      <c r="F1" s="89" t="s">
        <v>409</v>
      </c>
      <c r="G1" s="88" t="s">
        <v>408</v>
      </c>
      <c r="H1" s="88" t="s">
        <v>413</v>
      </c>
      <c r="I1" s="91" t="s">
        <v>411</v>
      </c>
    </row>
    <row r="2" spans="1:9" s="95" customFormat="1" ht="15.75">
      <c r="A2" s="135"/>
      <c r="B2" s="134" t="s">
        <v>428</v>
      </c>
      <c r="C2" s="133">
        <v>1</v>
      </c>
      <c r="D2" s="132">
        <v>18333</v>
      </c>
      <c r="E2" s="131">
        <f t="shared" ref="E2:E33" si="0">D2/12</f>
        <v>1527.75</v>
      </c>
      <c r="F2" s="131">
        <f t="shared" ref="F2:F33" si="1">D2/365*7</f>
        <v>351.59178082191784</v>
      </c>
      <c r="G2" s="130">
        <f t="shared" ref="G2:G33" si="2">D2/365*7/37</f>
        <v>9.5024805627545366</v>
      </c>
      <c r="H2" s="129">
        <v>86.180199999999971</v>
      </c>
      <c r="I2" s="132">
        <v>18333</v>
      </c>
    </row>
    <row r="3" spans="1:9" s="95" customFormat="1" ht="14.25" customHeight="1">
      <c r="A3" s="122">
        <v>3</v>
      </c>
      <c r="B3" s="111"/>
      <c r="C3" s="121">
        <v>2</v>
      </c>
      <c r="D3" s="128">
        <v>18516</v>
      </c>
      <c r="E3" s="120">
        <f t="shared" si="0"/>
        <v>1543</v>
      </c>
      <c r="F3" s="120">
        <f t="shared" si="1"/>
        <v>355.1013698630137</v>
      </c>
      <c r="G3" s="126">
        <f t="shared" si="2"/>
        <v>9.5973343206219912</v>
      </c>
      <c r="H3" s="125">
        <v>120.65730000000011</v>
      </c>
      <c r="I3" s="128">
        <v>18516</v>
      </c>
    </row>
    <row r="4" spans="1:9" s="95" customFormat="1" ht="14.25" customHeight="1">
      <c r="A4" s="122"/>
      <c r="B4" s="190">
        <v>4</v>
      </c>
      <c r="C4" s="121">
        <v>3</v>
      </c>
      <c r="D4" s="127">
        <v>18887</v>
      </c>
      <c r="E4" s="120">
        <f t="shared" si="0"/>
        <v>1573.9166666666667</v>
      </c>
      <c r="F4" s="120">
        <f t="shared" si="1"/>
        <v>362.21643835616436</v>
      </c>
      <c r="G4" s="126">
        <f t="shared" si="2"/>
        <v>9.7896334690855227</v>
      </c>
      <c r="H4" s="125">
        <v>47.281900000000007</v>
      </c>
      <c r="I4" s="127">
        <v>18887</v>
      </c>
    </row>
    <row r="5" spans="1:9" s="95" customFormat="1" ht="14.25" customHeight="1">
      <c r="A5" s="191">
        <v>5</v>
      </c>
      <c r="B5" s="190"/>
      <c r="C5" s="121">
        <v>4</v>
      </c>
      <c r="D5" s="127">
        <v>19264</v>
      </c>
      <c r="E5" s="120">
        <f t="shared" si="0"/>
        <v>1605.3333333333333</v>
      </c>
      <c r="F5" s="120">
        <f t="shared" si="1"/>
        <v>369.44657534246579</v>
      </c>
      <c r="G5" s="126">
        <f t="shared" si="2"/>
        <v>9.9850425768233997</v>
      </c>
      <c r="H5" s="125">
        <v>268.24679999999944</v>
      </c>
      <c r="I5" s="127">
        <v>19264</v>
      </c>
    </row>
    <row r="6" spans="1:9" s="95" customFormat="1" ht="15.75" customHeight="1">
      <c r="A6" s="191"/>
      <c r="B6" s="111"/>
      <c r="C6" s="121">
        <v>5</v>
      </c>
      <c r="D6" s="127">
        <v>19650</v>
      </c>
      <c r="E6" s="120">
        <f t="shared" si="0"/>
        <v>1637.5</v>
      </c>
      <c r="F6" s="120">
        <f t="shared" si="1"/>
        <v>376.84931506849313</v>
      </c>
      <c r="G6" s="126">
        <f t="shared" si="2"/>
        <v>10.185116623472787</v>
      </c>
      <c r="H6" s="125">
        <v>41.702899999999978</v>
      </c>
      <c r="I6" s="127">
        <v>19650</v>
      </c>
    </row>
    <row r="7" spans="1:9" s="95" customFormat="1" ht="14.25" customHeight="1">
      <c r="A7" s="191"/>
      <c r="B7" s="190">
        <v>6</v>
      </c>
      <c r="C7" s="121">
        <v>6</v>
      </c>
      <c r="D7" s="127">
        <v>20043</v>
      </c>
      <c r="E7" s="120">
        <f t="shared" si="0"/>
        <v>1670.25</v>
      </c>
      <c r="F7" s="120">
        <f t="shared" si="1"/>
        <v>384.38630136986296</v>
      </c>
      <c r="G7" s="126">
        <f t="shared" si="2"/>
        <v>10.388818955942241</v>
      </c>
      <c r="H7" s="125">
        <v>439.25010000000054</v>
      </c>
      <c r="I7" s="127">
        <v>20043</v>
      </c>
    </row>
    <row r="8" spans="1:9" s="95" customFormat="1" ht="15.75" customHeight="1">
      <c r="A8" s="124"/>
      <c r="B8" s="190"/>
      <c r="C8" s="123">
        <v>7</v>
      </c>
      <c r="D8" s="105">
        <v>20444</v>
      </c>
      <c r="E8" s="120">
        <f t="shared" si="0"/>
        <v>1703.6666666666667</v>
      </c>
      <c r="F8" s="120">
        <f t="shared" si="1"/>
        <v>392.07671232876709</v>
      </c>
      <c r="G8" s="109">
        <f t="shared" si="2"/>
        <v>10.596667900777488</v>
      </c>
      <c r="H8" s="101">
        <v>22.589400000000005</v>
      </c>
      <c r="I8" s="105">
        <v>20444</v>
      </c>
    </row>
    <row r="9" spans="1:9" s="95" customFormat="1" ht="15.75">
      <c r="A9" s="124"/>
      <c r="B9" s="190"/>
      <c r="C9" s="123">
        <v>8</v>
      </c>
      <c r="D9" s="105">
        <v>20852</v>
      </c>
      <c r="E9" s="120">
        <f t="shared" si="0"/>
        <v>1737.6666666666667</v>
      </c>
      <c r="F9" s="120">
        <f t="shared" si="1"/>
        <v>399.90136986301371</v>
      </c>
      <c r="G9" s="109">
        <f t="shared" si="2"/>
        <v>10.808145131432804</v>
      </c>
      <c r="H9" s="101">
        <v>19.123600000000003</v>
      </c>
      <c r="I9" s="105">
        <v>20852</v>
      </c>
    </row>
    <row r="10" spans="1:9" s="95" customFormat="1" ht="15.75">
      <c r="A10" s="122"/>
      <c r="B10" s="190"/>
      <c r="C10" s="121">
        <v>9</v>
      </c>
      <c r="D10" s="110">
        <v>21269</v>
      </c>
      <c r="E10" s="120">
        <f t="shared" si="0"/>
        <v>1772.4166666666667</v>
      </c>
      <c r="F10" s="120">
        <f t="shared" si="1"/>
        <v>407.8986301369863</v>
      </c>
      <c r="G10" s="109">
        <f t="shared" si="2"/>
        <v>11.02428730099963</v>
      </c>
      <c r="H10" s="101">
        <v>26.802600000000002</v>
      </c>
      <c r="I10" s="110">
        <v>21269</v>
      </c>
    </row>
    <row r="11" spans="1:9" s="95" customFormat="1" ht="15.75">
      <c r="A11" s="122"/>
      <c r="B11" s="190"/>
      <c r="C11" s="121">
        <v>10</v>
      </c>
      <c r="D11" s="110">
        <v>21695</v>
      </c>
      <c r="E11" s="120">
        <f t="shared" si="0"/>
        <v>1807.9166666666667</v>
      </c>
      <c r="F11" s="120">
        <f t="shared" si="1"/>
        <v>416.06849315068496</v>
      </c>
      <c r="G11" s="109">
        <f t="shared" si="2"/>
        <v>11.245094409477971</v>
      </c>
      <c r="H11" s="101">
        <v>13.102499999999999</v>
      </c>
      <c r="I11" s="110">
        <v>21695</v>
      </c>
    </row>
    <row r="12" spans="1:9" s="95" customFormat="1" ht="15.75">
      <c r="A12" s="191">
        <v>7</v>
      </c>
      <c r="B12" s="190"/>
      <c r="C12" s="121">
        <v>11</v>
      </c>
      <c r="D12" s="110">
        <v>22129</v>
      </c>
      <c r="E12" s="120">
        <f t="shared" si="0"/>
        <v>1844.0833333333333</v>
      </c>
      <c r="F12" s="120">
        <f t="shared" si="1"/>
        <v>424.39178082191779</v>
      </c>
      <c r="G12" s="109">
        <f t="shared" si="2"/>
        <v>11.470048130322102</v>
      </c>
      <c r="H12" s="101">
        <v>164.95260000000002</v>
      </c>
      <c r="I12" s="110">
        <v>22129</v>
      </c>
    </row>
    <row r="13" spans="1:9" s="95" customFormat="1" ht="15.75">
      <c r="A13" s="191"/>
      <c r="B13" s="111"/>
      <c r="C13" s="121">
        <v>12</v>
      </c>
      <c r="D13" s="110">
        <v>22571</v>
      </c>
      <c r="E13" s="120">
        <f t="shared" si="0"/>
        <v>1880.9166666666667</v>
      </c>
      <c r="F13" s="120">
        <f t="shared" si="1"/>
        <v>432.86849315068491</v>
      </c>
      <c r="G13" s="109">
        <f t="shared" si="2"/>
        <v>11.699148463532024</v>
      </c>
      <c r="H13" s="101">
        <v>12.828199999999999</v>
      </c>
      <c r="I13" s="110">
        <v>22571</v>
      </c>
    </row>
    <row r="14" spans="1:9" s="95" customFormat="1" ht="15.75">
      <c r="A14" s="191"/>
      <c r="B14" s="111"/>
      <c r="C14" s="121">
        <v>13</v>
      </c>
      <c r="D14" s="110">
        <v>23023</v>
      </c>
      <c r="E14" s="120">
        <f t="shared" si="0"/>
        <v>1918.5833333333333</v>
      </c>
      <c r="F14" s="120">
        <f t="shared" si="1"/>
        <v>441.53698630136984</v>
      </c>
      <c r="G14" s="109">
        <f t="shared" si="2"/>
        <v>11.933432062199184</v>
      </c>
      <c r="H14" s="101">
        <v>8.6975999999999996</v>
      </c>
      <c r="I14" s="110">
        <v>23023</v>
      </c>
    </row>
    <row r="15" spans="1:9" s="95" customFormat="1" ht="15.75">
      <c r="A15" s="191"/>
      <c r="B15" s="111"/>
      <c r="C15" s="121">
        <v>14</v>
      </c>
      <c r="D15" s="110">
        <v>23484</v>
      </c>
      <c r="E15" s="120">
        <f t="shared" si="0"/>
        <v>1957</v>
      </c>
      <c r="F15" s="120">
        <f t="shared" si="1"/>
        <v>450.37808219178083</v>
      </c>
      <c r="G15" s="109">
        <f t="shared" si="2"/>
        <v>12.17238059977786</v>
      </c>
      <c r="H15" s="101">
        <v>10.206099999999998</v>
      </c>
      <c r="I15" s="110">
        <v>23484</v>
      </c>
    </row>
    <row r="16" spans="1:9" s="95" customFormat="1" ht="15.75">
      <c r="A16" s="191"/>
      <c r="B16" s="111"/>
      <c r="C16" s="121">
        <v>15</v>
      </c>
      <c r="D16" s="110">
        <v>23953</v>
      </c>
      <c r="E16" s="120">
        <f t="shared" si="0"/>
        <v>1996.0833333333333</v>
      </c>
      <c r="F16" s="120">
        <f t="shared" si="1"/>
        <v>459.37260273972606</v>
      </c>
      <c r="G16" s="109">
        <f t="shared" si="2"/>
        <v>12.415475749722326</v>
      </c>
      <c r="H16" s="101">
        <v>14.996400000000003</v>
      </c>
      <c r="I16" s="110">
        <v>23953</v>
      </c>
    </row>
    <row r="17" spans="1:9" s="95" customFormat="1" ht="15.75">
      <c r="A17" s="191"/>
      <c r="B17" s="111"/>
      <c r="C17" s="121">
        <v>16</v>
      </c>
      <c r="D17" s="110">
        <v>24432</v>
      </c>
      <c r="E17" s="120">
        <f t="shared" si="0"/>
        <v>2036</v>
      </c>
      <c r="F17" s="120">
        <f t="shared" si="1"/>
        <v>468.55890410958898</v>
      </c>
      <c r="G17" s="109">
        <f t="shared" si="2"/>
        <v>12.663754165124027</v>
      </c>
      <c r="H17" s="101">
        <v>11.9793</v>
      </c>
      <c r="I17" s="110">
        <v>24432</v>
      </c>
    </row>
    <row r="18" spans="1:9" s="95" customFormat="1" ht="15.75">
      <c r="A18" s="191"/>
      <c r="B18" s="190">
        <v>8</v>
      </c>
      <c r="C18" s="121">
        <v>17</v>
      </c>
      <c r="D18" s="110">
        <v>24920</v>
      </c>
      <c r="E18" s="120">
        <f t="shared" si="0"/>
        <v>2076.6666666666665</v>
      </c>
      <c r="F18" s="120">
        <f t="shared" si="1"/>
        <v>477.91780821917814</v>
      </c>
      <c r="G18" s="109">
        <f t="shared" si="2"/>
        <v>12.916697519437246</v>
      </c>
      <c r="H18" s="101">
        <v>131.10010000000005</v>
      </c>
      <c r="I18" s="110">
        <v>24920</v>
      </c>
    </row>
    <row r="19" spans="1:9" s="95" customFormat="1" ht="15.75">
      <c r="A19" s="122"/>
      <c r="B19" s="190"/>
      <c r="C19" s="121">
        <v>18</v>
      </c>
      <c r="D19" s="110">
        <v>25419</v>
      </c>
      <c r="E19" s="120">
        <f t="shared" si="0"/>
        <v>2118.25</v>
      </c>
      <c r="F19" s="120">
        <f t="shared" si="1"/>
        <v>487.48767123287666</v>
      </c>
      <c r="G19" s="109">
        <f t="shared" si="2"/>
        <v>13.175342465753424</v>
      </c>
      <c r="H19" s="101">
        <v>18.948599999999995</v>
      </c>
      <c r="I19" s="110">
        <v>25419</v>
      </c>
    </row>
    <row r="20" spans="1:9" s="95" customFormat="1" ht="15.75">
      <c r="A20" s="122"/>
      <c r="B20" s="190"/>
      <c r="C20" s="121">
        <v>19</v>
      </c>
      <c r="D20" s="110">
        <v>25927</v>
      </c>
      <c r="E20" s="120">
        <f t="shared" si="0"/>
        <v>2160.5833333333335</v>
      </c>
      <c r="F20" s="120">
        <f t="shared" si="1"/>
        <v>497.23013698630143</v>
      </c>
      <c r="G20" s="109">
        <f t="shared" si="2"/>
        <v>13.438652350981119</v>
      </c>
      <c r="H20" s="101">
        <v>14.6196</v>
      </c>
      <c r="I20" s="110">
        <v>25927</v>
      </c>
    </row>
    <row r="21" spans="1:9" s="95" customFormat="1" ht="15.75">
      <c r="A21" s="122"/>
      <c r="B21" s="190"/>
      <c r="C21" s="121">
        <v>20</v>
      </c>
      <c r="D21" s="110">
        <v>26446</v>
      </c>
      <c r="E21" s="120">
        <f t="shared" si="0"/>
        <v>2203.8333333333335</v>
      </c>
      <c r="F21" s="120">
        <f t="shared" si="1"/>
        <v>507.18356164383567</v>
      </c>
      <c r="G21" s="109">
        <f t="shared" si="2"/>
        <v>13.707663828211775</v>
      </c>
      <c r="H21" s="101">
        <v>17.356599999999997</v>
      </c>
      <c r="I21" s="110">
        <v>26446</v>
      </c>
    </row>
    <row r="22" spans="1:9" s="95" customFormat="1" ht="15.75">
      <c r="A22" s="122"/>
      <c r="B22" s="190"/>
      <c r="C22" s="121">
        <v>21</v>
      </c>
      <c r="D22" s="110">
        <v>26975</v>
      </c>
      <c r="E22" s="120">
        <f t="shared" si="0"/>
        <v>2247.9166666666665</v>
      </c>
      <c r="F22" s="120">
        <f t="shared" si="1"/>
        <v>517.32876712328766</v>
      </c>
      <c r="G22" s="109">
        <f t="shared" si="2"/>
        <v>13.981858570899666</v>
      </c>
      <c r="H22" s="101">
        <v>10.056100000000002</v>
      </c>
      <c r="I22" s="110">
        <v>26975</v>
      </c>
    </row>
    <row r="23" spans="1:9" s="95" customFormat="1" ht="16.5" thickBot="1">
      <c r="A23" s="119"/>
      <c r="B23" s="192"/>
      <c r="C23" s="118">
        <v>22</v>
      </c>
      <c r="D23" s="107">
        <v>27514</v>
      </c>
      <c r="E23" s="117">
        <f t="shared" si="0"/>
        <v>2292.8333333333335</v>
      </c>
      <c r="F23" s="117">
        <f t="shared" si="1"/>
        <v>527.66575342465751</v>
      </c>
      <c r="G23" s="106">
        <f t="shared" si="2"/>
        <v>14.261236579044798</v>
      </c>
      <c r="H23" s="96">
        <v>86.327999999999989</v>
      </c>
      <c r="I23" s="107">
        <v>27514</v>
      </c>
    </row>
    <row r="24" spans="1:9" s="95" customFormat="1" ht="15.75">
      <c r="A24" s="178" t="s">
        <v>141</v>
      </c>
      <c r="B24" s="179"/>
      <c r="C24" s="115">
        <v>23</v>
      </c>
      <c r="D24" s="116">
        <v>28226</v>
      </c>
      <c r="E24" s="84">
        <f t="shared" si="0"/>
        <v>2352.1666666666665</v>
      </c>
      <c r="F24" s="84">
        <f t="shared" si="1"/>
        <v>541.32054794520548</v>
      </c>
      <c r="G24" s="113">
        <f t="shared" si="2"/>
        <v>14.630285079600148</v>
      </c>
      <c r="H24" s="82">
        <v>6.6986999999999997</v>
      </c>
      <c r="I24" s="116">
        <v>28226</v>
      </c>
    </row>
    <row r="25" spans="1:9" s="95" customFormat="1" ht="15.75">
      <c r="A25" s="180"/>
      <c r="B25" s="181"/>
      <c r="C25" s="111">
        <v>24</v>
      </c>
      <c r="D25" s="110">
        <v>29174</v>
      </c>
      <c r="E25" s="103">
        <f t="shared" si="0"/>
        <v>2431.1666666666665</v>
      </c>
      <c r="F25" s="103">
        <f t="shared" si="1"/>
        <v>559.50136986301368</v>
      </c>
      <c r="G25" s="109">
        <f t="shared" si="2"/>
        <v>15.121658644946315</v>
      </c>
      <c r="H25" s="101">
        <v>6.0506000000000011</v>
      </c>
      <c r="I25" s="110">
        <v>29174</v>
      </c>
    </row>
    <row r="26" spans="1:9" s="95" customFormat="1" ht="15.75">
      <c r="A26" s="180"/>
      <c r="B26" s="181"/>
      <c r="C26" s="111">
        <v>25</v>
      </c>
      <c r="D26" s="110">
        <v>30095</v>
      </c>
      <c r="E26" s="103">
        <f t="shared" si="0"/>
        <v>2507.9166666666665</v>
      </c>
      <c r="F26" s="103">
        <f t="shared" si="1"/>
        <v>577.16438356164383</v>
      </c>
      <c r="G26" s="109">
        <f t="shared" si="2"/>
        <v>15.599037393557941</v>
      </c>
      <c r="H26" s="101">
        <v>68.797700000000006</v>
      </c>
      <c r="I26" s="110">
        <v>30095</v>
      </c>
    </row>
    <row r="27" spans="1:9" s="95" customFormat="1" ht="15.75">
      <c r="A27" s="180" t="s">
        <v>150</v>
      </c>
      <c r="B27" s="181"/>
      <c r="C27" s="111">
        <v>26</v>
      </c>
      <c r="D27" s="110">
        <v>30984</v>
      </c>
      <c r="E27" s="103">
        <f t="shared" si="0"/>
        <v>2582</v>
      </c>
      <c r="F27" s="103">
        <f t="shared" si="1"/>
        <v>594.21369863013695</v>
      </c>
      <c r="G27" s="109">
        <f t="shared" si="2"/>
        <v>16.059829692706405</v>
      </c>
      <c r="H27" s="101">
        <v>0.88</v>
      </c>
      <c r="I27" s="110">
        <v>30984</v>
      </c>
    </row>
    <row r="28" spans="1:9" s="95" customFormat="1" ht="15.75">
      <c r="A28" s="180"/>
      <c r="B28" s="181"/>
      <c r="C28" s="111">
        <v>27</v>
      </c>
      <c r="D28" s="110">
        <v>31895</v>
      </c>
      <c r="E28" s="103">
        <f t="shared" si="0"/>
        <v>2657.9166666666665</v>
      </c>
      <c r="F28" s="103">
        <f t="shared" si="1"/>
        <v>611.68493150684935</v>
      </c>
      <c r="G28" s="109">
        <f t="shared" si="2"/>
        <v>16.532025175860792</v>
      </c>
      <c r="H28" s="101">
        <v>1.9470000000000001</v>
      </c>
      <c r="I28" s="110">
        <v>31895</v>
      </c>
    </row>
    <row r="29" spans="1:9" s="95" customFormat="1" ht="16.5" thickBot="1">
      <c r="A29" s="182"/>
      <c r="B29" s="183"/>
      <c r="C29" s="108">
        <v>28</v>
      </c>
      <c r="D29" s="107">
        <v>32798</v>
      </c>
      <c r="E29" s="98">
        <f t="shared" si="0"/>
        <v>2733.1666666666665</v>
      </c>
      <c r="F29" s="98">
        <f t="shared" si="1"/>
        <v>629.00273972602736</v>
      </c>
      <c r="G29" s="106">
        <f t="shared" si="2"/>
        <v>17.000074046649388</v>
      </c>
      <c r="H29" s="96">
        <v>15.1472</v>
      </c>
      <c r="I29" s="107">
        <v>32798</v>
      </c>
    </row>
    <row r="30" spans="1:9" s="95" customFormat="1" ht="15.75">
      <c r="A30" s="186" t="s">
        <v>127</v>
      </c>
      <c r="B30" s="187"/>
      <c r="C30" s="115">
        <v>27</v>
      </c>
      <c r="D30" s="114">
        <v>31895</v>
      </c>
      <c r="E30" s="84">
        <f t="shared" si="0"/>
        <v>2657.9166666666665</v>
      </c>
      <c r="F30" s="84">
        <f t="shared" si="1"/>
        <v>611.68493150684935</v>
      </c>
      <c r="G30" s="113">
        <f t="shared" si="2"/>
        <v>16.532025175860792</v>
      </c>
      <c r="H30" s="82">
        <v>0</v>
      </c>
      <c r="I30" s="114">
        <v>31895</v>
      </c>
    </row>
    <row r="31" spans="1:9" s="95" customFormat="1" ht="15.75">
      <c r="A31" s="188"/>
      <c r="B31" s="189"/>
      <c r="C31" s="111">
        <v>28</v>
      </c>
      <c r="D31" s="110">
        <v>32798</v>
      </c>
      <c r="E31" s="103">
        <f t="shared" si="0"/>
        <v>2733.1666666666665</v>
      </c>
      <c r="F31" s="103">
        <f t="shared" si="1"/>
        <v>629.00273972602736</v>
      </c>
      <c r="G31" s="109">
        <f t="shared" si="2"/>
        <v>17.000074046649388</v>
      </c>
      <c r="H31" s="101">
        <v>0</v>
      </c>
      <c r="I31" s="110">
        <v>32798</v>
      </c>
    </row>
    <row r="32" spans="1:9" s="95" customFormat="1" ht="15.75">
      <c r="A32" s="188"/>
      <c r="B32" s="189"/>
      <c r="C32" s="111">
        <v>29</v>
      </c>
      <c r="D32" s="110">
        <v>33486</v>
      </c>
      <c r="E32" s="103">
        <f t="shared" si="0"/>
        <v>2790.5</v>
      </c>
      <c r="F32" s="103">
        <f t="shared" si="1"/>
        <v>642.19726027397257</v>
      </c>
      <c r="G32" s="109">
        <f t="shared" si="2"/>
        <v>17.356682710107368</v>
      </c>
      <c r="H32" s="101">
        <v>0.92500000000000004</v>
      </c>
      <c r="I32" s="110">
        <v>33486</v>
      </c>
    </row>
    <row r="33" spans="1:9" s="95" customFormat="1" ht="15.75">
      <c r="A33" s="188"/>
      <c r="B33" s="189"/>
      <c r="C33" s="111">
        <v>30</v>
      </c>
      <c r="D33" s="110">
        <v>34373</v>
      </c>
      <c r="E33" s="103">
        <f t="shared" si="0"/>
        <v>2864.4166666666665</v>
      </c>
      <c r="F33" s="103">
        <f t="shared" si="1"/>
        <v>659.20821917808223</v>
      </c>
      <c r="G33" s="109">
        <f t="shared" si="2"/>
        <v>17.816438356164383</v>
      </c>
      <c r="H33" s="101">
        <v>16.107900000000001</v>
      </c>
      <c r="I33" s="110">
        <v>34373</v>
      </c>
    </row>
    <row r="34" spans="1:9" s="95" customFormat="1" ht="15.75">
      <c r="A34" s="180" t="s">
        <v>137</v>
      </c>
      <c r="B34" s="181"/>
      <c r="C34" s="111">
        <v>29</v>
      </c>
      <c r="D34" s="110">
        <v>33486</v>
      </c>
      <c r="E34" s="103">
        <f t="shared" ref="E34:E65" si="3">D34/12</f>
        <v>2790.5</v>
      </c>
      <c r="F34" s="103">
        <f t="shared" ref="F34:F65" si="4">D34/365*7</f>
        <v>642.19726027397257</v>
      </c>
      <c r="G34" s="109">
        <f t="shared" ref="G34:G65" si="5">D34/365*7/37</f>
        <v>17.356682710107368</v>
      </c>
      <c r="H34" s="101">
        <v>0</v>
      </c>
      <c r="I34" s="110">
        <v>33486</v>
      </c>
    </row>
    <row r="35" spans="1:9" s="95" customFormat="1" ht="15.75">
      <c r="A35" s="180"/>
      <c r="B35" s="181"/>
      <c r="C35" s="111">
        <v>30</v>
      </c>
      <c r="D35" s="110">
        <v>34373</v>
      </c>
      <c r="E35" s="103">
        <f t="shared" si="3"/>
        <v>2864.4166666666665</v>
      </c>
      <c r="F35" s="103">
        <f t="shared" si="4"/>
        <v>659.20821917808223</v>
      </c>
      <c r="G35" s="109">
        <f t="shared" si="5"/>
        <v>17.816438356164383</v>
      </c>
      <c r="H35" s="101">
        <v>0.90200000000000002</v>
      </c>
      <c r="I35" s="110">
        <v>34373</v>
      </c>
    </row>
    <row r="36" spans="1:9" s="95" customFormat="1" ht="15.75">
      <c r="A36" s="180"/>
      <c r="B36" s="181"/>
      <c r="C36" s="111">
        <v>31</v>
      </c>
      <c r="D36" s="110">
        <v>35336</v>
      </c>
      <c r="E36" s="103">
        <f t="shared" si="3"/>
        <v>2944.6666666666665</v>
      </c>
      <c r="F36" s="103">
        <f t="shared" si="4"/>
        <v>677.67671232876705</v>
      </c>
      <c r="G36" s="109">
        <f t="shared" si="5"/>
        <v>18.315586819696406</v>
      </c>
      <c r="H36" s="101">
        <v>0</v>
      </c>
      <c r="I36" s="110">
        <v>35336</v>
      </c>
    </row>
    <row r="37" spans="1:9" s="95" customFormat="1" ht="15.75">
      <c r="A37" s="180"/>
      <c r="B37" s="181"/>
      <c r="C37" s="111">
        <v>32</v>
      </c>
      <c r="D37" s="110">
        <v>36371</v>
      </c>
      <c r="E37" s="103">
        <f t="shared" si="3"/>
        <v>3030.9166666666665</v>
      </c>
      <c r="F37" s="103">
        <f t="shared" si="4"/>
        <v>697.52602739726024</v>
      </c>
      <c r="G37" s="109">
        <f t="shared" si="5"/>
        <v>18.852054794520548</v>
      </c>
      <c r="H37" s="101">
        <v>8.4640000000000004</v>
      </c>
      <c r="I37" s="110">
        <v>36371</v>
      </c>
    </row>
    <row r="38" spans="1:9" s="95" customFormat="1" ht="15.75">
      <c r="A38" s="180" t="s">
        <v>427</v>
      </c>
      <c r="B38" s="181"/>
      <c r="C38" s="111">
        <v>32</v>
      </c>
      <c r="D38" s="110">
        <v>36371</v>
      </c>
      <c r="E38" s="103">
        <f t="shared" si="3"/>
        <v>3030.9166666666665</v>
      </c>
      <c r="F38" s="103">
        <f t="shared" si="4"/>
        <v>697.52602739726024</v>
      </c>
      <c r="G38" s="109">
        <f t="shared" si="5"/>
        <v>18.852054794520548</v>
      </c>
      <c r="H38" s="101">
        <v>0.88</v>
      </c>
      <c r="I38" s="110">
        <v>36371</v>
      </c>
    </row>
    <row r="39" spans="1:9" s="95" customFormat="1" ht="15.75">
      <c r="A39" s="180"/>
      <c r="B39" s="181"/>
      <c r="C39" s="111">
        <v>33</v>
      </c>
      <c r="D39" s="110">
        <v>37568</v>
      </c>
      <c r="E39" s="103">
        <f t="shared" si="3"/>
        <v>3130.6666666666665</v>
      </c>
      <c r="F39" s="103">
        <f t="shared" si="4"/>
        <v>720.48219178082195</v>
      </c>
      <c r="G39" s="109">
        <f t="shared" si="5"/>
        <v>19.472491669751946</v>
      </c>
      <c r="H39" s="101">
        <v>1.7549999999999999</v>
      </c>
      <c r="I39" s="110">
        <v>37568</v>
      </c>
    </row>
    <row r="40" spans="1:9" s="95" customFormat="1" ht="15.75">
      <c r="A40" s="180"/>
      <c r="B40" s="181"/>
      <c r="C40" s="111">
        <v>34</v>
      </c>
      <c r="D40" s="110">
        <v>38553</v>
      </c>
      <c r="E40" s="103">
        <f t="shared" si="3"/>
        <v>3212.75</v>
      </c>
      <c r="F40" s="103">
        <f t="shared" si="4"/>
        <v>739.37260273972606</v>
      </c>
      <c r="G40" s="109">
        <f t="shared" si="5"/>
        <v>19.983043317289894</v>
      </c>
      <c r="H40" s="101">
        <v>3.6619999999999999</v>
      </c>
      <c r="I40" s="110">
        <v>38553</v>
      </c>
    </row>
    <row r="41" spans="1:9" s="95" customFormat="1" ht="15.75">
      <c r="A41" s="180"/>
      <c r="B41" s="181"/>
      <c r="C41" s="111">
        <v>35</v>
      </c>
      <c r="D41" s="110">
        <v>39571</v>
      </c>
      <c r="E41" s="103">
        <f t="shared" si="3"/>
        <v>3297.5833333333335</v>
      </c>
      <c r="F41" s="103">
        <f t="shared" si="4"/>
        <v>758.89589041095894</v>
      </c>
      <c r="G41" s="109">
        <f t="shared" si="5"/>
        <v>20.510699740836728</v>
      </c>
      <c r="H41" s="101">
        <v>13.227100000000002</v>
      </c>
      <c r="I41" s="110">
        <v>39571</v>
      </c>
    </row>
    <row r="42" spans="1:9" s="95" customFormat="1" ht="15.75">
      <c r="A42" s="180" t="s">
        <v>426</v>
      </c>
      <c r="B42" s="181"/>
      <c r="C42" s="111">
        <v>35</v>
      </c>
      <c r="D42" s="110">
        <v>39571</v>
      </c>
      <c r="E42" s="103">
        <f t="shared" si="3"/>
        <v>3297.5833333333335</v>
      </c>
      <c r="F42" s="103">
        <f t="shared" si="4"/>
        <v>758.89589041095894</v>
      </c>
      <c r="G42" s="109">
        <f t="shared" si="5"/>
        <v>20.510699740836728</v>
      </c>
      <c r="H42" s="101">
        <v>0.93500000000000005</v>
      </c>
      <c r="I42" s="110">
        <v>39571</v>
      </c>
    </row>
    <row r="43" spans="1:9" s="95" customFormat="1" ht="15.75">
      <c r="A43" s="180"/>
      <c r="B43" s="181"/>
      <c r="C43" s="111">
        <v>36</v>
      </c>
      <c r="D43" s="110">
        <v>40578</v>
      </c>
      <c r="E43" s="103">
        <f t="shared" si="3"/>
        <v>3381.5</v>
      </c>
      <c r="F43" s="103">
        <f t="shared" si="4"/>
        <v>778.20821917808223</v>
      </c>
      <c r="G43" s="109">
        <f t="shared" si="5"/>
        <v>21.032654572380601</v>
      </c>
      <c r="H43" s="101">
        <v>1</v>
      </c>
      <c r="I43" s="110">
        <v>40578</v>
      </c>
    </row>
    <row r="44" spans="1:9" s="95" customFormat="1" ht="15.75">
      <c r="A44" s="180"/>
      <c r="B44" s="181"/>
      <c r="C44" s="111">
        <v>37</v>
      </c>
      <c r="D44" s="110">
        <v>41591</v>
      </c>
      <c r="E44" s="103">
        <f t="shared" si="3"/>
        <v>3465.9166666666665</v>
      </c>
      <c r="F44" s="103">
        <f t="shared" si="4"/>
        <v>797.63561643835624</v>
      </c>
      <c r="G44" s="109">
        <f t="shared" si="5"/>
        <v>21.557719363198817</v>
      </c>
      <c r="H44" s="101">
        <v>2.4676</v>
      </c>
      <c r="I44" s="110">
        <v>41591</v>
      </c>
    </row>
    <row r="45" spans="1:9" s="95" customFormat="1" ht="15.75">
      <c r="A45" s="180"/>
      <c r="B45" s="181"/>
      <c r="C45" s="111">
        <v>38</v>
      </c>
      <c r="D45" s="110">
        <v>42614</v>
      </c>
      <c r="E45" s="103">
        <f t="shared" si="3"/>
        <v>3551.1666666666665</v>
      </c>
      <c r="F45" s="103">
        <f t="shared" si="4"/>
        <v>817.25479452054799</v>
      </c>
      <c r="G45" s="109">
        <f t="shared" si="5"/>
        <v>22.087967419474271</v>
      </c>
      <c r="H45" s="101">
        <v>4.673</v>
      </c>
      <c r="I45" s="110">
        <v>42614</v>
      </c>
    </row>
    <row r="46" spans="1:9" s="95" customFormat="1" ht="15.75">
      <c r="A46" s="180" t="s">
        <v>425</v>
      </c>
      <c r="B46" s="181"/>
      <c r="C46" s="111">
        <v>38</v>
      </c>
      <c r="D46" s="110">
        <v>42614</v>
      </c>
      <c r="E46" s="103">
        <f t="shared" si="3"/>
        <v>3551.1666666666665</v>
      </c>
      <c r="F46" s="103">
        <f t="shared" si="4"/>
        <v>817.25479452054799</v>
      </c>
      <c r="G46" s="109">
        <f t="shared" si="5"/>
        <v>22.087967419474271</v>
      </c>
      <c r="H46" s="101">
        <v>0</v>
      </c>
      <c r="I46" s="110">
        <v>42614</v>
      </c>
    </row>
    <row r="47" spans="1:9" s="95" customFormat="1" ht="15.75">
      <c r="A47" s="180"/>
      <c r="B47" s="181"/>
      <c r="C47" s="111">
        <v>39</v>
      </c>
      <c r="D47" s="110">
        <v>43570</v>
      </c>
      <c r="E47" s="103">
        <f t="shared" si="3"/>
        <v>3630.8333333333335</v>
      </c>
      <c r="F47" s="103">
        <f t="shared" si="4"/>
        <v>835.58904109589048</v>
      </c>
      <c r="G47" s="109">
        <f t="shared" si="5"/>
        <v>22.583487597186227</v>
      </c>
      <c r="H47" s="101">
        <v>0</v>
      </c>
      <c r="I47" s="110">
        <v>43570</v>
      </c>
    </row>
    <row r="48" spans="1:9" s="95" customFormat="1" ht="15.75">
      <c r="A48" s="180"/>
      <c r="B48" s="181"/>
      <c r="C48" s="111">
        <v>40</v>
      </c>
      <c r="D48" s="112">
        <v>44624</v>
      </c>
      <c r="E48" s="103">
        <f t="shared" si="3"/>
        <v>3718.6666666666665</v>
      </c>
      <c r="F48" s="103">
        <f t="shared" si="4"/>
        <v>855.80273972602743</v>
      </c>
      <c r="G48" s="109">
        <f t="shared" si="5"/>
        <v>23.12980377637912</v>
      </c>
      <c r="H48" s="101">
        <v>0</v>
      </c>
      <c r="I48" s="112">
        <v>44624</v>
      </c>
    </row>
    <row r="49" spans="1:9" s="95" customFormat="1" ht="15.75">
      <c r="A49" s="180"/>
      <c r="B49" s="181"/>
      <c r="C49" s="111">
        <v>41</v>
      </c>
      <c r="D49" s="110">
        <v>45648</v>
      </c>
      <c r="E49" s="103">
        <f t="shared" si="3"/>
        <v>3804</v>
      </c>
      <c r="F49" s="103">
        <f t="shared" si="4"/>
        <v>875.44109589041102</v>
      </c>
      <c r="G49" s="109">
        <f t="shared" si="5"/>
        <v>23.660570159200297</v>
      </c>
      <c r="H49" s="101">
        <v>1.7190999999999999</v>
      </c>
      <c r="I49" s="110">
        <v>45648</v>
      </c>
    </row>
    <row r="50" spans="1:9" s="95" customFormat="1" ht="15.75">
      <c r="A50" s="180" t="s">
        <v>424</v>
      </c>
      <c r="B50" s="181"/>
      <c r="C50" s="111">
        <v>40</v>
      </c>
      <c r="D50" s="112">
        <v>44624</v>
      </c>
      <c r="E50" s="103">
        <f t="shared" si="3"/>
        <v>3718.6666666666665</v>
      </c>
      <c r="F50" s="103">
        <f t="shared" si="4"/>
        <v>855.80273972602743</v>
      </c>
      <c r="G50" s="109">
        <f t="shared" si="5"/>
        <v>23.12980377637912</v>
      </c>
      <c r="H50" s="101">
        <v>0</v>
      </c>
      <c r="I50" s="112">
        <v>44624</v>
      </c>
    </row>
    <row r="51" spans="1:9" s="95" customFormat="1" ht="15.75">
      <c r="A51" s="180"/>
      <c r="B51" s="181"/>
      <c r="C51" s="111">
        <v>41</v>
      </c>
      <c r="D51" s="112">
        <v>45648</v>
      </c>
      <c r="E51" s="103">
        <f t="shared" si="3"/>
        <v>3804</v>
      </c>
      <c r="F51" s="103">
        <f t="shared" si="4"/>
        <v>875.44109589041102</v>
      </c>
      <c r="G51" s="109">
        <f t="shared" si="5"/>
        <v>23.660570159200297</v>
      </c>
      <c r="H51" s="101">
        <v>1</v>
      </c>
      <c r="I51" s="112">
        <v>45648</v>
      </c>
    </row>
    <row r="52" spans="1:9" s="95" customFormat="1" ht="15.75">
      <c r="A52" s="180"/>
      <c r="B52" s="181"/>
      <c r="C52" s="111">
        <v>42</v>
      </c>
      <c r="D52" s="110">
        <v>46662</v>
      </c>
      <c r="E52" s="103">
        <f t="shared" si="3"/>
        <v>3888.5</v>
      </c>
      <c r="F52" s="103">
        <f t="shared" si="4"/>
        <v>894.88767123287664</v>
      </c>
      <c r="G52" s="109">
        <f t="shared" si="5"/>
        <v>24.186153276564234</v>
      </c>
      <c r="H52" s="101">
        <v>0</v>
      </c>
      <c r="I52" s="110">
        <v>46662</v>
      </c>
    </row>
    <row r="53" spans="1:9" s="95" customFormat="1" ht="16.5" thickBot="1">
      <c r="A53" s="182"/>
      <c r="B53" s="183"/>
      <c r="C53" s="108">
        <v>43</v>
      </c>
      <c r="D53" s="107">
        <v>47665</v>
      </c>
      <c r="E53" s="98">
        <f t="shared" si="3"/>
        <v>3972.0833333333335</v>
      </c>
      <c r="F53" s="98">
        <f t="shared" si="4"/>
        <v>914.1232876712329</v>
      </c>
      <c r="G53" s="106">
        <f t="shared" si="5"/>
        <v>24.706034801925213</v>
      </c>
      <c r="H53" s="96">
        <v>1.8108</v>
      </c>
      <c r="I53" s="107">
        <v>47665</v>
      </c>
    </row>
    <row r="54" spans="1:9" s="95" customFormat="1" ht="15.75">
      <c r="A54" s="178" t="s">
        <v>423</v>
      </c>
      <c r="B54" s="179"/>
      <c r="C54" s="87">
        <v>1</v>
      </c>
      <c r="D54" s="86">
        <v>46657</v>
      </c>
      <c r="E54" s="85">
        <f t="shared" si="3"/>
        <v>3888.0833333333335</v>
      </c>
      <c r="F54" s="84">
        <f t="shared" si="4"/>
        <v>894.79178082191777</v>
      </c>
      <c r="G54" s="83">
        <f t="shared" si="5"/>
        <v>24.183561643835617</v>
      </c>
      <c r="H54" s="82">
        <v>0</v>
      </c>
      <c r="I54" s="86">
        <v>46657</v>
      </c>
    </row>
    <row r="55" spans="1:9" s="95" customFormat="1" ht="15.75">
      <c r="A55" s="180"/>
      <c r="B55" s="181"/>
      <c r="C55" s="94">
        <v>2</v>
      </c>
      <c r="D55" s="93">
        <v>47644</v>
      </c>
      <c r="E55" s="85">
        <f t="shared" si="3"/>
        <v>3970.3333333333335</v>
      </c>
      <c r="F55" s="84">
        <f t="shared" si="4"/>
        <v>913.72054794520545</v>
      </c>
      <c r="G55" s="83">
        <f t="shared" si="5"/>
        <v>24.695149944465012</v>
      </c>
      <c r="H55" s="82">
        <v>0</v>
      </c>
      <c r="I55" s="93">
        <v>47644</v>
      </c>
    </row>
    <row r="56" spans="1:9" s="95" customFormat="1" ht="15.75">
      <c r="A56" s="180"/>
      <c r="B56" s="181"/>
      <c r="C56" s="94">
        <v>3</v>
      </c>
      <c r="D56" s="93">
        <v>48646</v>
      </c>
      <c r="E56" s="85">
        <f t="shared" si="3"/>
        <v>4053.8333333333335</v>
      </c>
      <c r="F56" s="84">
        <f t="shared" si="4"/>
        <v>932.93698630136987</v>
      </c>
      <c r="G56" s="83">
        <f t="shared" si="5"/>
        <v>25.214513143280268</v>
      </c>
      <c r="H56" s="82">
        <v>0</v>
      </c>
      <c r="I56" s="93">
        <v>48646</v>
      </c>
    </row>
    <row r="57" spans="1:9" s="95" customFormat="1" ht="15.75">
      <c r="A57" s="180"/>
      <c r="B57" s="181"/>
      <c r="C57" s="94">
        <v>4</v>
      </c>
      <c r="D57" s="93">
        <v>49527</v>
      </c>
      <c r="E57" s="85">
        <f t="shared" si="3"/>
        <v>4127.25</v>
      </c>
      <c r="F57" s="84">
        <f t="shared" si="4"/>
        <v>949.8328767123287</v>
      </c>
      <c r="G57" s="83">
        <f t="shared" si="5"/>
        <v>25.671158830062939</v>
      </c>
      <c r="H57" s="82">
        <v>0</v>
      </c>
      <c r="I57" s="93">
        <v>49527</v>
      </c>
    </row>
    <row r="58" spans="1:9" s="95" customFormat="1" ht="15.75">
      <c r="A58" s="180"/>
      <c r="B58" s="181"/>
      <c r="C58" s="94">
        <v>5</v>
      </c>
      <c r="D58" s="93">
        <v>50422</v>
      </c>
      <c r="E58" s="85">
        <f t="shared" si="3"/>
        <v>4201.833333333333</v>
      </c>
      <c r="F58" s="84">
        <f t="shared" si="4"/>
        <v>966.99726027397264</v>
      </c>
      <c r="G58" s="83">
        <f t="shared" si="5"/>
        <v>26.135061088485749</v>
      </c>
      <c r="H58" s="82">
        <v>0</v>
      </c>
      <c r="I58" s="93">
        <v>50422</v>
      </c>
    </row>
    <row r="59" spans="1:9" s="95" customFormat="1" ht="15.75">
      <c r="A59" s="180" t="s">
        <v>422</v>
      </c>
      <c r="B59" s="181"/>
      <c r="C59" s="94">
        <v>1</v>
      </c>
      <c r="D59" s="105">
        <v>49658</v>
      </c>
      <c r="E59" s="104">
        <f t="shared" si="3"/>
        <v>4138.166666666667</v>
      </c>
      <c r="F59" s="103">
        <f t="shared" si="4"/>
        <v>952.34520547945203</v>
      </c>
      <c r="G59" s="102">
        <f t="shared" si="5"/>
        <v>25.739059607552758</v>
      </c>
      <c r="H59" s="101">
        <v>0</v>
      </c>
      <c r="I59" s="105">
        <v>49658</v>
      </c>
    </row>
    <row r="60" spans="1:9" s="95" customFormat="1" ht="15.75">
      <c r="A60" s="180"/>
      <c r="B60" s="181"/>
      <c r="C60" s="94">
        <v>2</v>
      </c>
      <c r="D60" s="105">
        <v>50534</v>
      </c>
      <c r="E60" s="104">
        <f t="shared" si="3"/>
        <v>4211.166666666667</v>
      </c>
      <c r="F60" s="103">
        <f t="shared" si="4"/>
        <v>969.14520547945199</v>
      </c>
      <c r="G60" s="102">
        <f t="shared" si="5"/>
        <v>26.193113661606809</v>
      </c>
      <c r="H60" s="101">
        <v>0</v>
      </c>
      <c r="I60" s="105">
        <v>50534</v>
      </c>
    </row>
    <row r="61" spans="1:9" s="95" customFormat="1" ht="15.75">
      <c r="A61" s="180"/>
      <c r="B61" s="181"/>
      <c r="C61" s="94">
        <v>3</v>
      </c>
      <c r="D61" s="105">
        <v>51436</v>
      </c>
      <c r="E61" s="104">
        <f t="shared" si="3"/>
        <v>4286.333333333333</v>
      </c>
      <c r="F61" s="103">
        <f t="shared" si="4"/>
        <v>986.44383561643826</v>
      </c>
      <c r="G61" s="102">
        <f t="shared" si="5"/>
        <v>26.660644205849682</v>
      </c>
      <c r="H61" s="101">
        <v>1</v>
      </c>
      <c r="I61" s="105">
        <v>51436</v>
      </c>
    </row>
    <row r="62" spans="1:9" s="95" customFormat="1" ht="15.75">
      <c r="A62" s="180"/>
      <c r="B62" s="181"/>
      <c r="C62" s="94">
        <v>4</v>
      </c>
      <c r="D62" s="105">
        <v>52332</v>
      </c>
      <c r="E62" s="104">
        <f t="shared" si="3"/>
        <v>4361</v>
      </c>
      <c r="F62" s="103">
        <f t="shared" si="4"/>
        <v>1003.6273972602739</v>
      </c>
      <c r="G62" s="102">
        <f t="shared" si="5"/>
        <v>27.125064790818215</v>
      </c>
      <c r="H62" s="101">
        <v>1</v>
      </c>
      <c r="I62" s="105">
        <v>52332</v>
      </c>
    </row>
    <row r="63" spans="1:9" s="95" customFormat="1" ht="15.75">
      <c r="A63" s="180"/>
      <c r="B63" s="181"/>
      <c r="C63" s="94">
        <v>5</v>
      </c>
      <c r="D63" s="105">
        <v>53217</v>
      </c>
      <c r="E63" s="104">
        <f t="shared" si="3"/>
        <v>4434.75</v>
      </c>
      <c r="F63" s="103">
        <f t="shared" si="4"/>
        <v>1020.6000000000001</v>
      </c>
      <c r="G63" s="102">
        <f t="shared" si="5"/>
        <v>27.583783783783787</v>
      </c>
      <c r="H63" s="101">
        <v>1</v>
      </c>
      <c r="I63" s="105">
        <v>53217</v>
      </c>
    </row>
    <row r="64" spans="1:9" s="95" customFormat="1" ht="15.75">
      <c r="A64" s="180" t="s">
        <v>421</v>
      </c>
      <c r="B64" s="181"/>
      <c r="C64" s="94">
        <v>1</v>
      </c>
      <c r="D64" s="105">
        <v>52556</v>
      </c>
      <c r="E64" s="104">
        <f t="shared" si="3"/>
        <v>4379.666666666667</v>
      </c>
      <c r="F64" s="103">
        <f t="shared" si="4"/>
        <v>1007.9232876712329</v>
      </c>
      <c r="G64" s="102">
        <f t="shared" si="5"/>
        <v>27.241169937060349</v>
      </c>
      <c r="H64" s="101">
        <v>1.2161999999999999</v>
      </c>
      <c r="I64" s="105">
        <v>52556</v>
      </c>
    </row>
    <row r="65" spans="1:9" s="95" customFormat="1" ht="15.75">
      <c r="A65" s="180"/>
      <c r="B65" s="181"/>
      <c r="C65" s="94">
        <v>2</v>
      </c>
      <c r="D65" s="105">
        <v>53449</v>
      </c>
      <c r="E65" s="104">
        <f t="shared" si="3"/>
        <v>4454.083333333333</v>
      </c>
      <c r="F65" s="103">
        <f t="shared" si="4"/>
        <v>1025.0493150684931</v>
      </c>
      <c r="G65" s="102">
        <f t="shared" si="5"/>
        <v>27.704035542391704</v>
      </c>
      <c r="H65" s="101">
        <v>0</v>
      </c>
      <c r="I65" s="105">
        <v>53449</v>
      </c>
    </row>
    <row r="66" spans="1:9" s="95" customFormat="1" ht="15.75">
      <c r="A66" s="180"/>
      <c r="B66" s="181"/>
      <c r="C66" s="94">
        <v>3</v>
      </c>
      <c r="D66" s="105">
        <v>54355</v>
      </c>
      <c r="E66" s="104">
        <f t="shared" ref="E66:E85" si="6">D66/12</f>
        <v>4529.583333333333</v>
      </c>
      <c r="F66" s="103">
        <f t="shared" ref="F66:F85" si="7">D66/365*7</f>
        <v>1042.4246575342465</v>
      </c>
      <c r="G66" s="102">
        <f t="shared" ref="G66:G85" si="8">D66/365*7/37</f>
        <v>28.173639392817474</v>
      </c>
      <c r="H66" s="101">
        <v>0</v>
      </c>
      <c r="I66" s="105">
        <v>54355</v>
      </c>
    </row>
    <row r="67" spans="1:9" s="95" customFormat="1" ht="15.75">
      <c r="A67" s="180"/>
      <c r="B67" s="181"/>
      <c r="C67" s="94">
        <v>4</v>
      </c>
      <c r="D67" s="105">
        <v>55170</v>
      </c>
      <c r="E67" s="104">
        <f t="shared" si="6"/>
        <v>4597.5</v>
      </c>
      <c r="F67" s="103">
        <f t="shared" si="7"/>
        <v>1058.0547945205478</v>
      </c>
      <c r="G67" s="102">
        <f t="shared" si="8"/>
        <v>28.596075527582375</v>
      </c>
      <c r="H67" s="101">
        <v>0</v>
      </c>
      <c r="I67" s="105">
        <v>55170</v>
      </c>
    </row>
    <row r="68" spans="1:9" s="95" customFormat="1" ht="15.75">
      <c r="A68" s="180"/>
      <c r="B68" s="181"/>
      <c r="C68" s="94">
        <v>5</v>
      </c>
      <c r="D68" s="105">
        <v>56126</v>
      </c>
      <c r="E68" s="104">
        <f t="shared" si="6"/>
        <v>4677.166666666667</v>
      </c>
      <c r="F68" s="103">
        <f t="shared" si="7"/>
        <v>1076.3890410958904</v>
      </c>
      <c r="G68" s="102">
        <f t="shared" si="8"/>
        <v>29.091595705294335</v>
      </c>
      <c r="H68" s="101">
        <v>1</v>
      </c>
      <c r="I68" s="105">
        <v>56126</v>
      </c>
    </row>
    <row r="69" spans="1:9" s="95" customFormat="1" ht="15.75">
      <c r="A69" s="180" t="s">
        <v>420</v>
      </c>
      <c r="B69" s="181"/>
      <c r="C69" s="94">
        <v>1</v>
      </c>
      <c r="D69" s="105">
        <v>57248</v>
      </c>
      <c r="E69" s="104">
        <f t="shared" si="6"/>
        <v>4770.666666666667</v>
      </c>
      <c r="F69" s="103">
        <f t="shared" si="7"/>
        <v>1097.9068493150685</v>
      </c>
      <c r="G69" s="102">
        <f t="shared" si="8"/>
        <v>29.673158089596445</v>
      </c>
      <c r="H69" s="101">
        <v>0</v>
      </c>
      <c r="I69" s="105">
        <v>57248</v>
      </c>
    </row>
    <row r="70" spans="1:9" s="95" customFormat="1" ht="15.75">
      <c r="A70" s="180"/>
      <c r="B70" s="181"/>
      <c r="C70" s="94">
        <v>2</v>
      </c>
      <c r="D70" s="105">
        <v>59682</v>
      </c>
      <c r="E70" s="104">
        <f t="shared" si="6"/>
        <v>4973.5</v>
      </c>
      <c r="F70" s="103">
        <f t="shared" si="7"/>
        <v>1144.5863013698629</v>
      </c>
      <c r="G70" s="102">
        <f t="shared" si="8"/>
        <v>30.934764901888187</v>
      </c>
      <c r="H70" s="101">
        <v>0</v>
      </c>
      <c r="I70" s="105">
        <v>59682</v>
      </c>
    </row>
    <row r="71" spans="1:9" s="95" customFormat="1" ht="15.75">
      <c r="A71" s="180"/>
      <c r="B71" s="181"/>
      <c r="C71" s="94">
        <v>3</v>
      </c>
      <c r="D71" s="105">
        <v>62237</v>
      </c>
      <c r="E71" s="104">
        <f t="shared" si="6"/>
        <v>5186.416666666667</v>
      </c>
      <c r="F71" s="103">
        <f t="shared" si="7"/>
        <v>1193.5863013698629</v>
      </c>
      <c r="G71" s="102">
        <f t="shared" si="8"/>
        <v>32.25908922621251</v>
      </c>
      <c r="H71" s="101">
        <v>0</v>
      </c>
      <c r="I71" s="105">
        <v>62237</v>
      </c>
    </row>
    <row r="72" spans="1:9" s="95" customFormat="1" ht="15.75">
      <c r="A72" s="180"/>
      <c r="B72" s="181"/>
      <c r="C72" s="94">
        <v>4</v>
      </c>
      <c r="D72" s="105">
        <v>64556</v>
      </c>
      <c r="E72" s="104">
        <f t="shared" si="6"/>
        <v>5379.666666666667</v>
      </c>
      <c r="F72" s="103">
        <f t="shared" si="7"/>
        <v>1238.0602739726028</v>
      </c>
      <c r="G72" s="102">
        <f t="shared" si="8"/>
        <v>33.461088485746018</v>
      </c>
      <c r="H72" s="101">
        <v>0</v>
      </c>
      <c r="I72" s="105">
        <v>64556</v>
      </c>
    </row>
    <row r="73" spans="1:9" s="95" customFormat="1" ht="15.75">
      <c r="A73" s="180"/>
      <c r="B73" s="181"/>
      <c r="C73" s="94">
        <v>5</v>
      </c>
      <c r="D73" s="105">
        <v>66991</v>
      </c>
      <c r="E73" s="104">
        <f t="shared" si="6"/>
        <v>5582.583333333333</v>
      </c>
      <c r="F73" s="103">
        <f t="shared" si="7"/>
        <v>1284.7589041095891</v>
      </c>
      <c r="G73" s="102">
        <f t="shared" si="8"/>
        <v>34.723213624583494</v>
      </c>
      <c r="H73" s="101">
        <v>0</v>
      </c>
      <c r="I73" s="105">
        <v>66991</v>
      </c>
    </row>
    <row r="74" spans="1:9" s="95" customFormat="1" ht="15.75">
      <c r="A74" s="180" t="s">
        <v>419</v>
      </c>
      <c r="B74" s="181"/>
      <c r="C74" s="94">
        <v>1</v>
      </c>
      <c r="D74" s="105">
        <v>68209</v>
      </c>
      <c r="E74" s="104">
        <f t="shared" si="6"/>
        <v>5684.083333333333</v>
      </c>
      <c r="F74" s="103">
        <f t="shared" si="7"/>
        <v>1308.117808219178</v>
      </c>
      <c r="G74" s="102">
        <f t="shared" si="8"/>
        <v>35.354535357275083</v>
      </c>
      <c r="H74" s="101">
        <v>0</v>
      </c>
      <c r="I74" s="105">
        <v>68209</v>
      </c>
    </row>
    <row r="75" spans="1:9" s="95" customFormat="1" ht="15.75">
      <c r="A75" s="180"/>
      <c r="B75" s="181"/>
      <c r="C75" s="94">
        <v>2</v>
      </c>
      <c r="D75" s="105">
        <v>70646</v>
      </c>
      <c r="E75" s="104">
        <f t="shared" si="6"/>
        <v>5887.166666666667</v>
      </c>
      <c r="F75" s="103">
        <f t="shared" si="7"/>
        <v>1354.854794520548</v>
      </c>
      <c r="G75" s="102">
        <f t="shared" si="8"/>
        <v>36.617697149203998</v>
      </c>
      <c r="H75" s="101">
        <v>0</v>
      </c>
      <c r="I75" s="105">
        <v>70646</v>
      </c>
    </row>
    <row r="76" spans="1:9" s="95" customFormat="1" ht="15.75">
      <c r="A76" s="180"/>
      <c r="B76" s="181"/>
      <c r="C76" s="94">
        <v>3</v>
      </c>
      <c r="D76" s="105">
        <v>73082</v>
      </c>
      <c r="E76" s="104">
        <f t="shared" si="6"/>
        <v>6090.166666666667</v>
      </c>
      <c r="F76" s="103">
        <f t="shared" si="7"/>
        <v>1401.5726027397261</v>
      </c>
      <c r="G76" s="102">
        <f t="shared" si="8"/>
        <v>37.88034061458719</v>
      </c>
      <c r="H76" s="101">
        <v>0</v>
      </c>
      <c r="I76" s="105">
        <v>73082</v>
      </c>
    </row>
    <row r="77" spans="1:9" s="95" customFormat="1" ht="15.75">
      <c r="A77" s="180"/>
      <c r="B77" s="181"/>
      <c r="C77" s="94">
        <v>4</v>
      </c>
      <c r="D77" s="105">
        <v>75517</v>
      </c>
      <c r="E77" s="104">
        <f t="shared" si="6"/>
        <v>6293.083333333333</v>
      </c>
      <c r="F77" s="103">
        <f t="shared" si="7"/>
        <v>1448.2712328767125</v>
      </c>
      <c r="G77" s="102">
        <f t="shared" si="8"/>
        <v>39.142465753424659</v>
      </c>
      <c r="H77" s="101">
        <v>0</v>
      </c>
      <c r="I77" s="105">
        <v>75517</v>
      </c>
    </row>
    <row r="78" spans="1:9" s="95" customFormat="1" ht="16.5" thickBot="1">
      <c r="A78" s="182"/>
      <c r="B78" s="183"/>
      <c r="C78" s="81">
        <v>5</v>
      </c>
      <c r="D78" s="100">
        <v>77954</v>
      </c>
      <c r="E78" s="99">
        <f t="shared" si="6"/>
        <v>6496.166666666667</v>
      </c>
      <c r="F78" s="98">
        <f t="shared" si="7"/>
        <v>1495.0082191780821</v>
      </c>
      <c r="G78" s="97">
        <f t="shared" si="8"/>
        <v>40.405627545353568</v>
      </c>
      <c r="H78" s="96">
        <v>0</v>
      </c>
      <c r="I78" s="100">
        <v>77954</v>
      </c>
    </row>
    <row r="79" spans="1:9" ht="15.75">
      <c r="A79" s="178" t="s">
        <v>106</v>
      </c>
      <c r="B79" s="179"/>
      <c r="C79" s="87" t="s">
        <v>418</v>
      </c>
      <c r="D79" s="86">
        <v>18328.214285714286</v>
      </c>
      <c r="E79" s="85">
        <f t="shared" si="6"/>
        <v>1527.3511904761906</v>
      </c>
      <c r="F79" s="84">
        <f t="shared" si="7"/>
        <v>351.5</v>
      </c>
      <c r="G79" s="83">
        <f t="shared" si="8"/>
        <v>9.5</v>
      </c>
      <c r="H79" s="82">
        <v>4.6602000000000006</v>
      </c>
      <c r="I79" s="86">
        <v>18328.214285714286</v>
      </c>
    </row>
    <row r="80" spans="1:9" ht="15.75">
      <c r="A80" s="180"/>
      <c r="B80" s="181"/>
      <c r="C80" s="94" t="s">
        <v>417</v>
      </c>
      <c r="D80" s="93">
        <v>17710.842857142856</v>
      </c>
      <c r="E80" s="85">
        <f t="shared" si="6"/>
        <v>1475.9035714285712</v>
      </c>
      <c r="F80" s="84">
        <f t="shared" si="7"/>
        <v>339.65999999999997</v>
      </c>
      <c r="G80" s="83">
        <f t="shared" si="8"/>
        <v>9.18</v>
      </c>
      <c r="H80" s="82">
        <v>8.0078000000000014</v>
      </c>
      <c r="I80" s="93">
        <v>17710.842857142856</v>
      </c>
    </row>
    <row r="81" spans="1:9" ht="15.75">
      <c r="A81" s="180"/>
      <c r="B81" s="181"/>
      <c r="C81" s="94" t="s">
        <v>416</v>
      </c>
      <c r="D81" s="93">
        <v>13177.021428571428</v>
      </c>
      <c r="E81" s="85">
        <f t="shared" si="6"/>
        <v>1098.0851190476189</v>
      </c>
      <c r="F81" s="84">
        <f t="shared" si="7"/>
        <v>252.70999999999998</v>
      </c>
      <c r="G81" s="83">
        <f t="shared" si="8"/>
        <v>6.8299999999999992</v>
      </c>
      <c r="H81" s="82">
        <v>5.7052000000000005</v>
      </c>
      <c r="I81" s="93">
        <v>13177.021428571428</v>
      </c>
    </row>
    <row r="82" spans="1:9" ht="15.75">
      <c r="A82" s="180"/>
      <c r="B82" s="181"/>
      <c r="C82" s="94" t="s">
        <v>415</v>
      </c>
      <c r="D82" s="93">
        <v>9279.8642857142859</v>
      </c>
      <c r="E82" s="85">
        <f t="shared" si="6"/>
        <v>773.32202380952378</v>
      </c>
      <c r="F82" s="84">
        <f t="shared" si="7"/>
        <v>177.97000000000003</v>
      </c>
      <c r="G82" s="83">
        <f t="shared" si="8"/>
        <v>4.8100000000000005</v>
      </c>
      <c r="H82" s="82">
        <v>0.83400000000000007</v>
      </c>
      <c r="I82" s="93">
        <v>9279.8642857142859</v>
      </c>
    </row>
    <row r="83" spans="1:9" ht="16.5" thickBot="1">
      <c r="A83" s="182"/>
      <c r="B83" s="183"/>
      <c r="C83" s="81" t="s">
        <v>414</v>
      </c>
      <c r="D83" s="80">
        <v>9279.8642857142859</v>
      </c>
      <c r="E83" s="79">
        <f t="shared" si="6"/>
        <v>773.32202380952378</v>
      </c>
      <c r="F83" s="78">
        <f t="shared" si="7"/>
        <v>177.97000000000003</v>
      </c>
      <c r="G83" s="77">
        <f t="shared" si="8"/>
        <v>4.8100000000000005</v>
      </c>
      <c r="H83" s="76">
        <v>15.9442</v>
      </c>
      <c r="I83" s="80">
        <v>9279.8642857142859</v>
      </c>
    </row>
    <row r="84" spans="1:9" ht="15.75" customHeight="1">
      <c r="A84" s="174" t="s">
        <v>407</v>
      </c>
      <c r="B84" s="175"/>
      <c r="C84" s="87">
        <v>1</v>
      </c>
      <c r="D84" s="86">
        <v>19000</v>
      </c>
      <c r="E84" s="85">
        <f t="shared" si="6"/>
        <v>1583.3333333333333</v>
      </c>
      <c r="F84" s="84">
        <f t="shared" si="7"/>
        <v>364.38356164383561</v>
      </c>
      <c r="G84" s="83">
        <f t="shared" si="8"/>
        <v>9.8482043687523131</v>
      </c>
      <c r="H84" s="82">
        <v>4.8918999999999997</v>
      </c>
      <c r="I84" s="86">
        <v>19000</v>
      </c>
    </row>
    <row r="85" spans="1:9" ht="16.5" thickBot="1">
      <c r="A85" s="176"/>
      <c r="B85" s="177"/>
      <c r="C85" s="81">
        <v>2</v>
      </c>
      <c r="D85" s="80">
        <v>21000</v>
      </c>
      <c r="E85" s="79">
        <f t="shared" si="6"/>
        <v>1750</v>
      </c>
      <c r="F85" s="78">
        <f t="shared" si="7"/>
        <v>402.73972602739724</v>
      </c>
      <c r="G85" s="77">
        <f t="shared" si="8"/>
        <v>10.884857460199925</v>
      </c>
      <c r="H85" s="76">
        <v>7.9322999999999997</v>
      </c>
      <c r="I85" s="80">
        <v>21000</v>
      </c>
    </row>
  </sheetData>
  <mergeCells count="21">
    <mergeCell ref="B4:B5"/>
    <mergeCell ref="A5:A7"/>
    <mergeCell ref="B7:B12"/>
    <mergeCell ref="A12:A18"/>
    <mergeCell ref="B18:B23"/>
    <mergeCell ref="A84:B85"/>
    <mergeCell ref="A79:B83"/>
    <mergeCell ref="A1:B1"/>
    <mergeCell ref="A42:B45"/>
    <mergeCell ref="A46:B49"/>
    <mergeCell ref="A50:B53"/>
    <mergeCell ref="A24:B26"/>
    <mergeCell ref="A27:B29"/>
    <mergeCell ref="A30:B33"/>
    <mergeCell ref="A34:B37"/>
    <mergeCell ref="A38:B41"/>
    <mergeCell ref="A54:B58"/>
    <mergeCell ref="A59:B63"/>
    <mergeCell ref="A64:B68"/>
    <mergeCell ref="A69:B73"/>
    <mergeCell ref="A74:B78"/>
  </mergeCells>
  <pageMargins left="0.7" right="0.7" top="0.75" bottom="0.75" header="0.3" footer="0.3"/>
  <pageSetup paperSize="9" scale="78" fitToHeight="0" orientation="portrait" r:id="rId1"/>
  <headerFooter>
    <oddHeader>&amp;L&amp;G</oddHeader>
    <oddFooter>&amp;F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C3078-BB91-4EE8-BE95-4698FB0BA642}">
  <dimension ref="A1:D16"/>
  <sheetViews>
    <sheetView workbookViewId="0">
      <selection activeCell="C3" sqref="C3"/>
    </sheetView>
  </sheetViews>
  <sheetFormatPr defaultRowHeight="15"/>
  <cols>
    <col min="2" max="3" width="13.28515625" customWidth="1"/>
    <col min="5" max="5" width="12.42578125" bestFit="1" customWidth="1"/>
    <col min="8" max="8" width="12.42578125" bestFit="1" customWidth="1"/>
    <col min="9" max="9" width="11.5703125" bestFit="1" customWidth="1"/>
  </cols>
  <sheetData>
    <row r="1" spans="1:4">
      <c r="A1" s="9" t="s">
        <v>88</v>
      </c>
      <c r="B1" s="193" t="s">
        <v>89</v>
      </c>
      <c r="C1" s="193"/>
      <c r="D1" s="9" t="s">
        <v>90</v>
      </c>
    </row>
    <row r="2" spans="1:4">
      <c r="A2" s="4"/>
      <c r="B2" s="10" t="s">
        <v>91</v>
      </c>
      <c r="C2" s="10" t="s">
        <v>92</v>
      </c>
      <c r="D2" s="5"/>
    </row>
    <row r="3" spans="1:4">
      <c r="A3" s="9" t="s">
        <v>32</v>
      </c>
      <c r="B3" s="11">
        <v>19099</v>
      </c>
      <c r="C3" s="11">
        <v>19264</v>
      </c>
      <c r="D3" s="12">
        <v>25.92482827609998</v>
      </c>
    </row>
    <row r="4" spans="1:4">
      <c r="A4" s="9" t="s">
        <v>31</v>
      </c>
      <c r="B4" s="11">
        <v>19099</v>
      </c>
      <c r="C4" s="11">
        <v>19264</v>
      </c>
      <c r="D4" s="12">
        <v>44.108048922200012</v>
      </c>
    </row>
    <row r="5" spans="1:4">
      <c r="A5" s="9" t="s">
        <v>93</v>
      </c>
      <c r="B5" s="11">
        <v>19099</v>
      </c>
      <c r="C5" s="11">
        <v>19264</v>
      </c>
      <c r="D5" s="12">
        <v>151.51158020759996</v>
      </c>
    </row>
    <row r="6" spans="1:4">
      <c r="A6" s="9" t="s">
        <v>94</v>
      </c>
      <c r="B6" s="11">
        <v>19099</v>
      </c>
      <c r="C6" s="11">
        <v>19652</v>
      </c>
      <c r="D6" s="12">
        <v>15.1737958181</v>
      </c>
    </row>
    <row r="7" spans="1:4">
      <c r="A7" s="9" t="s">
        <v>95</v>
      </c>
      <c r="B7" s="11">
        <v>19099</v>
      </c>
      <c r="C7" s="11">
        <v>22129</v>
      </c>
      <c r="D7" s="12">
        <v>67.278717318100007</v>
      </c>
    </row>
    <row r="8" spans="1:4">
      <c r="A8" s="9" t="s">
        <v>30</v>
      </c>
      <c r="B8" s="11">
        <v>20211</v>
      </c>
      <c r="C8" s="11">
        <v>24920</v>
      </c>
      <c r="D8" s="12">
        <v>28.332607080399999</v>
      </c>
    </row>
    <row r="9" spans="1:4">
      <c r="A9" s="9" t="s">
        <v>96</v>
      </c>
      <c r="B9" s="11">
        <v>22669</v>
      </c>
      <c r="C9" s="11">
        <v>27514</v>
      </c>
      <c r="D9" s="12">
        <v>23.2622683096</v>
      </c>
    </row>
    <row r="10" spans="1:4">
      <c r="A10" s="9" t="s">
        <v>97</v>
      </c>
      <c r="B10" s="11">
        <v>25708</v>
      </c>
      <c r="C10" s="11">
        <v>32798</v>
      </c>
      <c r="D10" s="12">
        <v>4.1488984768000003</v>
      </c>
    </row>
    <row r="11" spans="1:4">
      <c r="A11" s="9" t="s">
        <v>98</v>
      </c>
      <c r="B11" s="11">
        <v>29909</v>
      </c>
      <c r="C11" s="11">
        <v>37567</v>
      </c>
      <c r="D11" s="12">
        <v>2.0764117397999997</v>
      </c>
    </row>
    <row r="12" spans="1:4">
      <c r="A12" s="9" t="s">
        <v>99</v>
      </c>
      <c r="B12" s="11">
        <v>34809</v>
      </c>
      <c r="C12" s="11">
        <v>42614</v>
      </c>
      <c r="D12" s="12">
        <v>2.4577971383000001</v>
      </c>
    </row>
    <row r="13" spans="1:4">
      <c r="A13" s="9" t="s">
        <v>33</v>
      </c>
      <c r="B13" s="11">
        <v>39660</v>
      </c>
      <c r="C13" s="11">
        <v>47664</v>
      </c>
      <c r="D13" s="5"/>
    </row>
    <row r="14" spans="1:4">
      <c r="A14" s="9" t="s">
        <v>100</v>
      </c>
      <c r="B14" s="11">
        <v>44560</v>
      </c>
      <c r="C14" s="11">
        <v>53455</v>
      </c>
      <c r="D14" s="12">
        <v>1</v>
      </c>
    </row>
    <row r="15" spans="1:4">
      <c r="A15" s="13"/>
      <c r="B15" s="1"/>
      <c r="C15" s="1"/>
      <c r="D15" s="12">
        <f>SUM(D3:D14)</f>
        <v>365.27495328699996</v>
      </c>
    </row>
    <row r="16" spans="1:4">
      <c r="A16" t="s">
        <v>101</v>
      </c>
    </row>
  </sheetData>
  <mergeCells count="1">
    <mergeCell ref="B1:C1"/>
  </mergeCells>
  <pageMargins left="0.7" right="0.7" top="0.75" bottom="0.75" header="0.3" footer="0.3"/>
  <pageSetup paperSize="9" orientation="portrait" r:id="rId1"/>
  <headerFooter>
    <oddHeader>&amp;R&amp;"Calibri"&amp;10&amp;KFF0000Information Classification: CONFIDENTIAL&amp;1#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32BB9-3E46-4C51-8E93-A277B37EF4B5}">
  <dimension ref="A1:D37"/>
  <sheetViews>
    <sheetView workbookViewId="0"/>
  </sheetViews>
  <sheetFormatPr defaultRowHeight="15"/>
  <sheetData>
    <row r="1" spans="1:4" ht="15.75" thickBot="1">
      <c r="A1" s="136" t="s">
        <v>483</v>
      </c>
      <c r="B1" s="136" t="s">
        <v>1</v>
      </c>
      <c r="C1" s="136" t="s">
        <v>90</v>
      </c>
      <c r="D1" s="137" t="s">
        <v>484</v>
      </c>
    </row>
    <row r="2" spans="1:4" ht="26.25" thickBot="1">
      <c r="A2" s="136" t="s">
        <v>485</v>
      </c>
      <c r="B2" s="136" t="s">
        <v>486</v>
      </c>
      <c r="C2" s="137">
        <v>1</v>
      </c>
      <c r="D2" s="138">
        <v>9280</v>
      </c>
    </row>
    <row r="3" spans="1:4" ht="26.25" thickBot="1">
      <c r="A3" s="136" t="s">
        <v>485</v>
      </c>
      <c r="B3" s="136" t="s">
        <v>487</v>
      </c>
      <c r="C3" s="137">
        <v>1.6</v>
      </c>
      <c r="D3" s="138">
        <v>13177</v>
      </c>
    </row>
    <row r="4" spans="1:4" ht="26.25" thickBot="1">
      <c r="A4" s="136" t="s">
        <v>485</v>
      </c>
      <c r="B4" s="136" t="s">
        <v>488</v>
      </c>
      <c r="C4" s="137">
        <v>2.2999999999999998</v>
      </c>
      <c r="D4" s="138">
        <v>17711</v>
      </c>
    </row>
    <row r="5" spans="1:4" ht="26.25" thickBot="1">
      <c r="A5" s="136" t="s">
        <v>485</v>
      </c>
      <c r="B5" s="139" t="s">
        <v>489</v>
      </c>
      <c r="C5" s="137">
        <v>3.1</v>
      </c>
      <c r="D5" s="138">
        <v>18328</v>
      </c>
    </row>
    <row r="6" spans="1:4" ht="26.25" thickBot="1">
      <c r="A6" s="138" t="s">
        <v>490</v>
      </c>
      <c r="B6" s="138" t="s">
        <v>491</v>
      </c>
      <c r="C6" s="137">
        <v>34.5</v>
      </c>
      <c r="D6" s="138">
        <v>18333</v>
      </c>
    </row>
    <row r="7" spans="1:4" ht="26.25" thickBot="1">
      <c r="A7" s="138" t="s">
        <v>492</v>
      </c>
      <c r="B7" s="138" t="s">
        <v>493</v>
      </c>
      <c r="C7" s="137">
        <v>81</v>
      </c>
      <c r="D7" s="138">
        <v>18516</v>
      </c>
    </row>
    <row r="8" spans="1:4" ht="26.25" thickBot="1">
      <c r="A8" s="138" t="s">
        <v>494</v>
      </c>
      <c r="B8" s="138" t="s">
        <v>495</v>
      </c>
      <c r="C8" s="137">
        <v>18.8</v>
      </c>
      <c r="D8" s="138">
        <v>18887</v>
      </c>
    </row>
    <row r="9" spans="1:4" ht="26.25" thickBot="1">
      <c r="A9" s="138" t="s">
        <v>494</v>
      </c>
      <c r="B9" s="138" t="s">
        <v>496</v>
      </c>
      <c r="C9" s="137">
        <v>36.200000000000003</v>
      </c>
      <c r="D9" s="138">
        <v>19264</v>
      </c>
    </row>
    <row r="10" spans="1:4" ht="26.25" thickBot="1">
      <c r="A10" s="138" t="s">
        <v>497</v>
      </c>
      <c r="B10" s="138" t="s">
        <v>498</v>
      </c>
      <c r="C10" s="137">
        <v>10</v>
      </c>
      <c r="D10" s="138">
        <v>19650</v>
      </c>
    </row>
    <row r="11" spans="1:4" ht="26.25" thickBot="1">
      <c r="A11" s="138" t="s">
        <v>499</v>
      </c>
      <c r="B11" s="138" t="s">
        <v>500</v>
      </c>
      <c r="C11" s="137">
        <v>50.6</v>
      </c>
      <c r="D11" s="138">
        <v>20444</v>
      </c>
    </row>
    <row r="12" spans="1:4" ht="26.25" thickBot="1">
      <c r="A12" s="138" t="s">
        <v>499</v>
      </c>
      <c r="B12" s="138" t="s">
        <v>501</v>
      </c>
      <c r="C12" s="137">
        <v>27</v>
      </c>
      <c r="D12" s="138">
        <v>20852</v>
      </c>
    </row>
    <row r="13" spans="1:4" ht="26.25" thickBot="1">
      <c r="A13" s="138" t="s">
        <v>499</v>
      </c>
      <c r="B13" s="138" t="s">
        <v>502</v>
      </c>
      <c r="C13" s="137">
        <v>19</v>
      </c>
      <c r="D13" s="138">
        <v>21269</v>
      </c>
    </row>
    <row r="14" spans="1:4" ht="26.25" thickBot="1">
      <c r="A14" s="138" t="s">
        <v>499</v>
      </c>
      <c r="B14" s="138" t="s">
        <v>503</v>
      </c>
      <c r="C14" s="137">
        <v>9.1</v>
      </c>
      <c r="D14" s="138">
        <v>21695</v>
      </c>
    </row>
    <row r="15" spans="1:4" ht="26.25" thickBot="1">
      <c r="A15" s="138" t="s">
        <v>499</v>
      </c>
      <c r="B15" s="138" t="s">
        <v>504</v>
      </c>
      <c r="C15" s="137">
        <v>92.5</v>
      </c>
      <c r="D15" s="138">
        <v>22129</v>
      </c>
    </row>
    <row r="16" spans="1:4" ht="26.25" thickBot="1">
      <c r="A16" s="138" t="s">
        <v>505</v>
      </c>
      <c r="B16" s="138" t="s">
        <v>506</v>
      </c>
      <c r="C16" s="137">
        <v>28.2</v>
      </c>
      <c r="D16" s="138">
        <v>22571</v>
      </c>
    </row>
    <row r="17" spans="1:4" ht="26.25" thickBot="1">
      <c r="A17" s="138" t="s">
        <v>505</v>
      </c>
      <c r="B17" s="138" t="s">
        <v>507</v>
      </c>
      <c r="C17" s="137">
        <v>29.5</v>
      </c>
      <c r="D17" s="138">
        <v>23023</v>
      </c>
    </row>
    <row r="18" spans="1:4" ht="26.25" thickBot="1">
      <c r="A18" s="138" t="s">
        <v>505</v>
      </c>
      <c r="B18" s="138" t="s">
        <v>508</v>
      </c>
      <c r="C18" s="137">
        <v>17.100000000000001</v>
      </c>
      <c r="D18" s="138">
        <v>23484</v>
      </c>
    </row>
    <row r="19" spans="1:4" ht="26.25" thickBot="1">
      <c r="A19" s="138" t="s">
        <v>505</v>
      </c>
      <c r="B19" s="138" t="s">
        <v>509</v>
      </c>
      <c r="C19" s="137">
        <v>11.3</v>
      </c>
      <c r="D19" s="138">
        <v>23953</v>
      </c>
    </row>
    <row r="20" spans="1:4" ht="26.25" thickBot="1">
      <c r="A20" s="138" t="s">
        <v>505</v>
      </c>
      <c r="B20" s="138" t="s">
        <v>510</v>
      </c>
      <c r="C20" s="137">
        <v>2.6</v>
      </c>
      <c r="D20" s="138">
        <v>24432</v>
      </c>
    </row>
    <row r="21" spans="1:4" ht="26.25" thickBot="1">
      <c r="A21" s="138" t="s">
        <v>505</v>
      </c>
      <c r="B21" s="138" t="s">
        <v>511</v>
      </c>
      <c r="C21" s="137">
        <v>110.5</v>
      </c>
      <c r="D21" s="138">
        <v>24920</v>
      </c>
    </row>
    <row r="22" spans="1:4" ht="26.25" thickBot="1">
      <c r="A22" s="138" t="s">
        <v>512</v>
      </c>
      <c r="B22" s="138" t="s">
        <v>513</v>
      </c>
      <c r="C22" s="137">
        <v>14.9</v>
      </c>
      <c r="D22" s="138">
        <v>25419</v>
      </c>
    </row>
    <row r="23" spans="1:4" ht="26.25" thickBot="1">
      <c r="A23" s="138" t="s">
        <v>512</v>
      </c>
      <c r="B23" s="138" t="s">
        <v>514</v>
      </c>
      <c r="C23" s="137">
        <v>17.600000000000001</v>
      </c>
      <c r="D23" s="138">
        <v>25927</v>
      </c>
    </row>
    <row r="24" spans="1:4" ht="26.25" thickBot="1">
      <c r="A24" s="138" t="s">
        <v>512</v>
      </c>
      <c r="B24" s="138" t="s">
        <v>515</v>
      </c>
      <c r="C24" s="137">
        <v>2.4</v>
      </c>
      <c r="D24" s="138">
        <v>26446</v>
      </c>
    </row>
    <row r="25" spans="1:4" ht="26.25" thickBot="1">
      <c r="A25" s="138" t="s">
        <v>512</v>
      </c>
      <c r="B25" s="138" t="s">
        <v>516</v>
      </c>
      <c r="C25" s="137">
        <v>4.7</v>
      </c>
      <c r="D25" s="138">
        <v>26975</v>
      </c>
    </row>
    <row r="26" spans="1:4" ht="26.25" thickBot="1">
      <c r="A26" s="138" t="s">
        <v>512</v>
      </c>
      <c r="B26" s="138" t="s">
        <v>517</v>
      </c>
      <c r="C26" s="137">
        <v>7.9</v>
      </c>
      <c r="D26" s="138">
        <v>27514</v>
      </c>
    </row>
    <row r="27" spans="1:4" ht="26.25" thickBot="1">
      <c r="A27" s="138" t="s">
        <v>512</v>
      </c>
      <c r="B27" s="138" t="s">
        <v>518</v>
      </c>
      <c r="C27" s="137">
        <v>54.8</v>
      </c>
      <c r="D27" s="138">
        <v>28226</v>
      </c>
    </row>
    <row r="28" spans="1:4" ht="26.25" thickBot="1">
      <c r="A28" s="138" t="s">
        <v>519</v>
      </c>
      <c r="B28" s="138" t="s">
        <v>520</v>
      </c>
      <c r="C28" s="137">
        <v>1</v>
      </c>
      <c r="D28" s="138">
        <v>29174</v>
      </c>
    </row>
    <row r="29" spans="1:4" ht="26.25" thickBot="1">
      <c r="A29" s="138" t="s">
        <v>519</v>
      </c>
      <c r="B29" s="138" t="s">
        <v>521</v>
      </c>
      <c r="C29" s="137">
        <v>5</v>
      </c>
      <c r="D29" s="138">
        <v>30095</v>
      </c>
    </row>
    <row r="30" spans="1:4" ht="26.25" thickBot="1">
      <c r="A30" s="138" t="s">
        <v>519</v>
      </c>
      <c r="B30" s="138" t="s">
        <v>522</v>
      </c>
      <c r="C30" s="137">
        <v>4.7</v>
      </c>
      <c r="D30" s="138">
        <v>30984</v>
      </c>
    </row>
    <row r="31" spans="1:4" ht="26.25" thickBot="1">
      <c r="A31" s="138" t="s">
        <v>519</v>
      </c>
      <c r="B31" s="138" t="s">
        <v>523</v>
      </c>
      <c r="C31" s="137">
        <v>2</v>
      </c>
      <c r="D31" s="138">
        <v>31895</v>
      </c>
    </row>
    <row r="32" spans="1:4" ht="26.25" thickBot="1">
      <c r="A32" s="138" t="s">
        <v>519</v>
      </c>
      <c r="B32" s="138" t="s">
        <v>524</v>
      </c>
      <c r="C32" s="137">
        <v>12</v>
      </c>
      <c r="D32" s="138">
        <v>32798</v>
      </c>
    </row>
    <row r="33" spans="1:4" ht="26.25" thickBot="1">
      <c r="A33" s="138" t="s">
        <v>525</v>
      </c>
      <c r="B33" s="138" t="s">
        <v>526</v>
      </c>
      <c r="C33" s="137">
        <v>2</v>
      </c>
      <c r="D33" s="138">
        <v>33486</v>
      </c>
    </row>
    <row r="34" spans="1:4" ht="26.25" thickBot="1">
      <c r="A34" s="138" t="s">
        <v>525</v>
      </c>
      <c r="B34" s="138" t="s">
        <v>527</v>
      </c>
      <c r="C34" s="137">
        <v>4.2</v>
      </c>
      <c r="D34" s="138">
        <v>35336</v>
      </c>
    </row>
    <row r="35" spans="1:4" ht="26.25" thickBot="1">
      <c r="A35" s="136" t="s">
        <v>528</v>
      </c>
      <c r="B35" s="138" t="s">
        <v>529</v>
      </c>
      <c r="C35" s="137">
        <v>2</v>
      </c>
      <c r="D35" s="138">
        <v>39516</v>
      </c>
    </row>
    <row r="36" spans="1:4" ht="26.25" thickBot="1">
      <c r="A36" s="136" t="s">
        <v>528</v>
      </c>
      <c r="B36" s="138" t="s">
        <v>530</v>
      </c>
      <c r="C36" s="137">
        <v>3</v>
      </c>
      <c r="D36" s="138">
        <v>41441</v>
      </c>
    </row>
    <row r="37" spans="1:4" ht="26.25" thickBot="1">
      <c r="A37" s="136" t="s">
        <v>531</v>
      </c>
      <c r="B37" s="138" t="s">
        <v>532</v>
      </c>
      <c r="C37" s="137">
        <v>3</v>
      </c>
      <c r="D37" s="138">
        <v>55204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54EA7-428E-493F-A94D-93774F2913A6}">
  <dimension ref="A1:K386"/>
  <sheetViews>
    <sheetView workbookViewId="0"/>
  </sheetViews>
  <sheetFormatPr defaultRowHeight="15"/>
  <cols>
    <col min="1" max="1" width="23.28515625" customWidth="1"/>
    <col min="2" max="2" width="10.42578125" customWidth="1"/>
    <col min="3" max="3" width="7.85546875" bestFit="1" customWidth="1"/>
    <col min="4" max="4" width="5.42578125" bestFit="1" customWidth="1"/>
    <col min="9" max="9" width="10.42578125" customWidth="1"/>
    <col min="11" max="11" width="10.5703125" style="21" bestFit="1" customWidth="1"/>
  </cols>
  <sheetData>
    <row r="1" spans="1:11">
      <c r="A1" s="13" t="s">
        <v>124</v>
      </c>
      <c r="B1" s="13" t="s">
        <v>88</v>
      </c>
      <c r="C1" s="17" t="s">
        <v>125</v>
      </c>
      <c r="D1" s="13" t="s">
        <v>90</v>
      </c>
      <c r="I1" s="13" t="s">
        <v>88</v>
      </c>
    </row>
    <row r="2" spans="1:11">
      <c r="A2" s="13" t="s">
        <v>126</v>
      </c>
      <c r="B2" s="18" t="s">
        <v>127</v>
      </c>
      <c r="C2" s="14">
        <v>36</v>
      </c>
      <c r="D2" s="19">
        <f>C2/36</f>
        <v>1</v>
      </c>
      <c r="I2" s="13" t="s">
        <v>128</v>
      </c>
      <c r="J2" s="20">
        <f t="shared" ref="J2:J24" si="0">SUMIF(B:B,I2,D:D)</f>
        <v>1</v>
      </c>
    </row>
    <row r="3" spans="1:11">
      <c r="A3" s="13" t="s">
        <v>126</v>
      </c>
      <c r="B3" s="13" t="s">
        <v>129</v>
      </c>
      <c r="C3" s="14">
        <v>55.430000000000007</v>
      </c>
      <c r="D3" s="19">
        <f t="shared" ref="D3:D66" si="1">C3/36</f>
        <v>1.5397222222222224</v>
      </c>
      <c r="I3" s="13" t="s">
        <v>130</v>
      </c>
      <c r="J3" s="20">
        <f t="shared" si="0"/>
        <v>5.5555555555555554</v>
      </c>
    </row>
    <row r="4" spans="1:11">
      <c r="A4" s="13" t="s">
        <v>126</v>
      </c>
      <c r="B4" s="13" t="s">
        <v>131</v>
      </c>
      <c r="C4" s="14">
        <v>241.25</v>
      </c>
      <c r="D4" s="19">
        <f t="shared" si="1"/>
        <v>6.7013888888888893</v>
      </c>
      <c r="I4" s="13" t="s">
        <v>132</v>
      </c>
      <c r="J4" s="20">
        <f t="shared" si="0"/>
        <v>7.0277777777777777</v>
      </c>
    </row>
    <row r="5" spans="1:11">
      <c r="A5" s="13" t="s">
        <v>126</v>
      </c>
      <c r="B5" s="13" t="s">
        <v>133</v>
      </c>
      <c r="C5" s="14">
        <v>89.75</v>
      </c>
      <c r="D5" s="19">
        <f t="shared" si="1"/>
        <v>2.4930555555555554</v>
      </c>
      <c r="I5" s="13" t="s">
        <v>134</v>
      </c>
      <c r="J5" s="20">
        <f t="shared" si="0"/>
        <v>8.849444444444444</v>
      </c>
    </row>
    <row r="6" spans="1:11">
      <c r="A6" s="13" t="s">
        <v>126</v>
      </c>
      <c r="B6" s="13" t="s">
        <v>135</v>
      </c>
      <c r="C6" s="14">
        <v>383</v>
      </c>
      <c r="D6" s="19">
        <f t="shared" si="1"/>
        <v>10.638888888888889</v>
      </c>
      <c r="I6" s="18" t="s">
        <v>127</v>
      </c>
      <c r="J6" s="20">
        <f t="shared" si="0"/>
        <v>21.152777777777779</v>
      </c>
      <c r="K6" s="21">
        <f>AVERAGE(35496,36378,37353,38385)</f>
        <v>36903</v>
      </c>
    </row>
    <row r="7" spans="1:11">
      <c r="A7" s="13" t="s">
        <v>126</v>
      </c>
      <c r="B7" s="13" t="s">
        <v>136</v>
      </c>
      <c r="C7" s="14">
        <v>231.75</v>
      </c>
      <c r="D7" s="19">
        <f t="shared" si="1"/>
        <v>6.4375</v>
      </c>
      <c r="I7" s="13" t="s">
        <v>137</v>
      </c>
      <c r="J7" s="20">
        <f t="shared" si="0"/>
        <v>17.81666666666667</v>
      </c>
      <c r="K7" s="21">
        <f>AVERAGE(39564,40566,41586,42585)</f>
        <v>41075.25</v>
      </c>
    </row>
    <row r="8" spans="1:11">
      <c r="A8" s="13" t="s">
        <v>126</v>
      </c>
      <c r="B8" s="13" t="s">
        <v>138</v>
      </c>
      <c r="C8" s="14">
        <v>67.5</v>
      </c>
      <c r="D8" s="19">
        <f t="shared" si="1"/>
        <v>1.875</v>
      </c>
      <c r="I8" s="13" t="s">
        <v>139</v>
      </c>
      <c r="J8" s="20">
        <f t="shared" si="0"/>
        <v>1.2569444444444444</v>
      </c>
      <c r="K8" s="21">
        <v>21783</v>
      </c>
    </row>
    <row r="9" spans="1:11">
      <c r="A9" s="13" t="s">
        <v>126</v>
      </c>
      <c r="B9" s="13" t="s">
        <v>140</v>
      </c>
      <c r="C9" s="14">
        <v>36</v>
      </c>
      <c r="D9" s="19">
        <f t="shared" si="1"/>
        <v>1</v>
      </c>
      <c r="I9" s="13" t="s">
        <v>129</v>
      </c>
      <c r="J9" s="20">
        <f t="shared" si="0"/>
        <v>168.06805555555553</v>
      </c>
      <c r="K9" s="21">
        <f>AVERAGE(21783,22179)</f>
        <v>21981</v>
      </c>
    </row>
    <row r="10" spans="1:11">
      <c r="A10" s="13" t="s">
        <v>126</v>
      </c>
      <c r="B10" s="13" t="s">
        <v>141</v>
      </c>
      <c r="C10" s="14">
        <v>25.75</v>
      </c>
      <c r="D10" s="19">
        <f t="shared" si="1"/>
        <v>0.71527777777777779</v>
      </c>
      <c r="I10" s="13" t="s">
        <v>131</v>
      </c>
      <c r="J10" s="20">
        <f t="shared" si="0"/>
        <v>558.88472222222231</v>
      </c>
      <c r="K10" s="21">
        <f>AVERAGE(22575,22983)</f>
        <v>22779</v>
      </c>
    </row>
    <row r="11" spans="1:11">
      <c r="A11" s="13" t="s">
        <v>142</v>
      </c>
      <c r="B11" s="13" t="s">
        <v>129</v>
      </c>
      <c r="C11" s="14">
        <v>198.35999999999999</v>
      </c>
      <c r="D11" s="19">
        <f t="shared" si="1"/>
        <v>5.51</v>
      </c>
      <c r="I11" s="13" t="s">
        <v>133</v>
      </c>
      <c r="J11" s="20">
        <f t="shared" si="0"/>
        <v>236.32666666666665</v>
      </c>
      <c r="K11" s="21">
        <f>AVERAGE(23400,23817,24243,24684,25128)</f>
        <v>24254.400000000001</v>
      </c>
    </row>
    <row r="12" spans="1:11">
      <c r="A12" s="13" t="s">
        <v>142</v>
      </c>
      <c r="B12" s="13" t="s">
        <v>131</v>
      </c>
      <c r="C12" s="14">
        <v>360.42</v>
      </c>
      <c r="D12" s="19">
        <f t="shared" si="1"/>
        <v>10.011666666666667</v>
      </c>
      <c r="I12" s="13" t="s">
        <v>135</v>
      </c>
      <c r="J12" s="20">
        <f t="shared" si="0"/>
        <v>194.14555555555555</v>
      </c>
      <c r="K12" s="21">
        <f>AVERAGE(25578,26040,26508,26985,27471,27966)</f>
        <v>26758</v>
      </c>
    </row>
    <row r="13" spans="1:11">
      <c r="A13" s="13" t="s">
        <v>142</v>
      </c>
      <c r="B13" s="13" t="s">
        <v>133</v>
      </c>
      <c r="C13" s="14">
        <v>338.83</v>
      </c>
      <c r="D13" s="19">
        <f t="shared" si="1"/>
        <v>9.411944444444444</v>
      </c>
      <c r="I13" s="13" t="s">
        <v>136</v>
      </c>
      <c r="J13" s="20">
        <f t="shared" si="0"/>
        <v>142.6572222222222</v>
      </c>
      <c r="K13" s="21">
        <f>AVERAGE(28470,28983,29502,30036,30576)</f>
        <v>29513.4</v>
      </c>
    </row>
    <row r="14" spans="1:11">
      <c r="A14" s="13" t="s">
        <v>142</v>
      </c>
      <c r="B14" s="13" t="s">
        <v>135</v>
      </c>
      <c r="C14" s="14">
        <v>130</v>
      </c>
      <c r="D14" s="19">
        <f t="shared" si="1"/>
        <v>3.6111111111111112</v>
      </c>
      <c r="I14" s="13" t="s">
        <v>138</v>
      </c>
      <c r="J14" s="20">
        <f t="shared" si="0"/>
        <v>15.588055555555554</v>
      </c>
      <c r="K14" s="21">
        <v>21228</v>
      </c>
    </row>
    <row r="15" spans="1:11">
      <c r="A15" s="13" t="s">
        <v>142</v>
      </c>
      <c r="B15" s="13" t="s">
        <v>143</v>
      </c>
      <c r="C15" s="14">
        <v>58</v>
      </c>
      <c r="D15" s="19">
        <f t="shared" si="1"/>
        <v>1.6111111111111112</v>
      </c>
      <c r="I15" s="13" t="s">
        <v>144</v>
      </c>
      <c r="J15" s="20">
        <f t="shared" si="0"/>
        <v>11.884722222222223</v>
      </c>
      <c r="K15" s="21">
        <v>21228</v>
      </c>
    </row>
    <row r="16" spans="1:11">
      <c r="A16" s="13" t="s">
        <v>142</v>
      </c>
      <c r="B16" s="13" t="s">
        <v>141</v>
      </c>
      <c r="C16" s="14">
        <v>71</v>
      </c>
      <c r="D16" s="19">
        <f t="shared" si="1"/>
        <v>1.9722222222222223</v>
      </c>
      <c r="I16" s="13" t="s">
        <v>145</v>
      </c>
      <c r="J16" s="20">
        <f t="shared" si="0"/>
        <v>5.1875</v>
      </c>
      <c r="K16" s="21">
        <v>21399</v>
      </c>
    </row>
    <row r="17" spans="1:11">
      <c r="A17" s="13" t="s">
        <v>146</v>
      </c>
      <c r="B17" s="13" t="s">
        <v>127</v>
      </c>
      <c r="C17" s="14">
        <v>36</v>
      </c>
      <c r="D17" s="19">
        <f t="shared" si="1"/>
        <v>1</v>
      </c>
      <c r="I17" s="13" t="s">
        <v>143</v>
      </c>
      <c r="J17" s="20">
        <f t="shared" si="0"/>
        <v>9.9722222222222214</v>
      </c>
      <c r="K17" s="21">
        <f>AVERAGE(43605,44628,45576,46638)</f>
        <v>45111.75</v>
      </c>
    </row>
    <row r="18" spans="1:11">
      <c r="A18" s="13" t="s">
        <v>146</v>
      </c>
      <c r="B18" s="13" t="s">
        <v>129</v>
      </c>
      <c r="C18" s="14">
        <v>98.75</v>
      </c>
      <c r="D18" s="19">
        <f t="shared" si="1"/>
        <v>2.7430555555555554</v>
      </c>
      <c r="I18" s="13" t="s">
        <v>147</v>
      </c>
      <c r="J18" s="20">
        <f t="shared" si="0"/>
        <v>10.486111111111111</v>
      </c>
      <c r="K18" s="21">
        <f>AVERAGE(47661,48681,49674,50700)</f>
        <v>49179</v>
      </c>
    </row>
    <row r="19" spans="1:11">
      <c r="A19" s="13" t="s">
        <v>146</v>
      </c>
      <c r="B19" s="13" t="s">
        <v>131</v>
      </c>
      <c r="C19" s="14">
        <v>241.75</v>
      </c>
      <c r="D19" s="19">
        <f t="shared" si="1"/>
        <v>6.7152777777777777</v>
      </c>
      <c r="I19" s="13" t="s">
        <v>140</v>
      </c>
      <c r="J19" s="20">
        <f t="shared" si="0"/>
        <v>8.0972222222222214</v>
      </c>
      <c r="K19" s="21">
        <f>AVERAGE(53496,54525,5584,56658)</f>
        <v>42565.75</v>
      </c>
    </row>
    <row r="20" spans="1:11">
      <c r="A20" s="13" t="s">
        <v>146</v>
      </c>
      <c r="B20" s="13" t="s">
        <v>133</v>
      </c>
      <c r="C20" s="14">
        <v>444.5</v>
      </c>
      <c r="D20" s="19">
        <f t="shared" si="1"/>
        <v>12.347222222222221</v>
      </c>
      <c r="I20" s="13" t="s">
        <v>148</v>
      </c>
      <c r="J20" s="20">
        <f t="shared" si="0"/>
        <v>1</v>
      </c>
      <c r="K20" s="21">
        <f>AVERAGE(57657,58656,59664,60642)</f>
        <v>59154.75</v>
      </c>
    </row>
    <row r="21" spans="1:11">
      <c r="A21" s="13" t="s">
        <v>146</v>
      </c>
      <c r="B21" s="13" t="s">
        <v>135</v>
      </c>
      <c r="C21" s="14">
        <v>71</v>
      </c>
      <c r="D21" s="19">
        <f t="shared" si="1"/>
        <v>1.9722222222222223</v>
      </c>
      <c r="I21" s="13" t="s">
        <v>149</v>
      </c>
      <c r="J21" s="20">
        <f t="shared" si="0"/>
        <v>2</v>
      </c>
      <c r="K21" s="21">
        <f>AVERAGE(61635,62634,63627,64617)</f>
        <v>63128.25</v>
      </c>
    </row>
    <row r="22" spans="1:11">
      <c r="A22" s="13" t="s">
        <v>146</v>
      </c>
      <c r="B22" s="13" t="s">
        <v>136</v>
      </c>
      <c r="C22" s="14">
        <v>63.8</v>
      </c>
      <c r="D22" s="19">
        <f t="shared" si="1"/>
        <v>1.7722222222222221</v>
      </c>
      <c r="I22" s="13" t="s">
        <v>141</v>
      </c>
      <c r="J22" s="20">
        <f t="shared" si="0"/>
        <v>63.384722222222223</v>
      </c>
      <c r="K22" s="21">
        <f>AVERAGE(31122,31590,32112)</f>
        <v>31608</v>
      </c>
    </row>
    <row r="23" spans="1:11">
      <c r="A23" s="13" t="s">
        <v>146</v>
      </c>
      <c r="B23" s="13" t="s">
        <v>147</v>
      </c>
      <c r="C23" s="14">
        <v>36</v>
      </c>
      <c r="D23" s="19">
        <f t="shared" si="1"/>
        <v>1</v>
      </c>
      <c r="I23" s="13" t="s">
        <v>150</v>
      </c>
      <c r="J23" s="20">
        <f t="shared" si="0"/>
        <v>27.548611111111111</v>
      </c>
      <c r="K23" s="21">
        <f>AVERAGE(32988,33909,34809)</f>
        <v>33902</v>
      </c>
    </row>
    <row r="24" spans="1:11">
      <c r="A24" s="13" t="s">
        <v>146</v>
      </c>
      <c r="B24" s="13" t="s">
        <v>141</v>
      </c>
      <c r="C24" s="14">
        <v>144</v>
      </c>
      <c r="D24" s="19">
        <f t="shared" si="1"/>
        <v>4</v>
      </c>
      <c r="I24" s="13" t="s">
        <v>151</v>
      </c>
      <c r="J24" s="20">
        <f t="shared" si="0"/>
        <v>0.18527777777777776</v>
      </c>
    </row>
    <row r="25" spans="1:11">
      <c r="A25" s="13" t="s">
        <v>146</v>
      </c>
      <c r="B25" s="13" t="s">
        <v>150</v>
      </c>
      <c r="C25" s="14">
        <v>72</v>
      </c>
      <c r="D25" s="19">
        <f t="shared" si="1"/>
        <v>2</v>
      </c>
    </row>
    <row r="26" spans="1:11">
      <c r="A26" s="13" t="s">
        <v>152</v>
      </c>
      <c r="B26" s="13" t="s">
        <v>137</v>
      </c>
      <c r="C26" s="14">
        <v>36</v>
      </c>
      <c r="D26" s="19">
        <f t="shared" si="1"/>
        <v>1</v>
      </c>
    </row>
    <row r="27" spans="1:11">
      <c r="A27" s="13" t="s">
        <v>152</v>
      </c>
      <c r="B27" s="13" t="s">
        <v>129</v>
      </c>
      <c r="C27" s="14">
        <v>317</v>
      </c>
      <c r="D27" s="19">
        <f t="shared" si="1"/>
        <v>8.8055555555555554</v>
      </c>
    </row>
    <row r="28" spans="1:11">
      <c r="A28" s="13" t="s">
        <v>152</v>
      </c>
      <c r="B28" s="13" t="s">
        <v>131</v>
      </c>
      <c r="C28" s="14">
        <v>738.25</v>
      </c>
      <c r="D28" s="19">
        <f t="shared" si="1"/>
        <v>20.506944444444443</v>
      </c>
    </row>
    <row r="29" spans="1:11">
      <c r="A29" s="13" t="s">
        <v>152</v>
      </c>
      <c r="B29" s="13" t="s">
        <v>133</v>
      </c>
      <c r="C29" s="14">
        <v>599.25</v>
      </c>
      <c r="D29" s="19">
        <f t="shared" si="1"/>
        <v>16.645833333333332</v>
      </c>
    </row>
    <row r="30" spans="1:11">
      <c r="A30" s="13" t="s">
        <v>152</v>
      </c>
      <c r="B30" s="13" t="s">
        <v>135</v>
      </c>
      <c r="C30" s="14">
        <v>351.5</v>
      </c>
      <c r="D30" s="19">
        <f t="shared" si="1"/>
        <v>9.7638888888888893</v>
      </c>
    </row>
    <row r="31" spans="1:11">
      <c r="A31" s="13" t="s">
        <v>152</v>
      </c>
      <c r="B31" s="13" t="s">
        <v>136</v>
      </c>
      <c r="C31" s="14">
        <v>183</v>
      </c>
      <c r="D31" s="19">
        <f t="shared" si="1"/>
        <v>5.083333333333333</v>
      </c>
    </row>
    <row r="32" spans="1:11">
      <c r="A32" s="13" t="s">
        <v>152</v>
      </c>
      <c r="B32" s="13" t="s">
        <v>143</v>
      </c>
      <c r="C32" s="14">
        <v>36</v>
      </c>
      <c r="D32" s="19">
        <f t="shared" si="1"/>
        <v>1</v>
      </c>
    </row>
    <row r="33" spans="1:4">
      <c r="A33" s="13" t="s">
        <v>152</v>
      </c>
      <c r="B33" s="13" t="s">
        <v>140</v>
      </c>
      <c r="C33" s="14">
        <v>36</v>
      </c>
      <c r="D33" s="19">
        <f t="shared" si="1"/>
        <v>1</v>
      </c>
    </row>
    <row r="34" spans="1:4">
      <c r="A34" s="13" t="s">
        <v>152</v>
      </c>
      <c r="B34" s="13" t="s">
        <v>150</v>
      </c>
      <c r="C34" s="14">
        <v>34</v>
      </c>
      <c r="D34" s="19">
        <f t="shared" si="1"/>
        <v>0.94444444444444442</v>
      </c>
    </row>
    <row r="35" spans="1:4">
      <c r="A35" s="13" t="s">
        <v>153</v>
      </c>
      <c r="B35" s="13" t="s">
        <v>130</v>
      </c>
      <c r="C35" s="14">
        <v>62.5</v>
      </c>
      <c r="D35" s="19">
        <f t="shared" si="1"/>
        <v>1.7361111111111112</v>
      </c>
    </row>
    <row r="36" spans="1:4">
      <c r="A36" s="13" t="s">
        <v>153</v>
      </c>
      <c r="B36" s="13" t="s">
        <v>129</v>
      </c>
      <c r="C36" s="14">
        <v>397.84000000000003</v>
      </c>
      <c r="D36" s="19">
        <f t="shared" si="1"/>
        <v>11.051111111111112</v>
      </c>
    </row>
    <row r="37" spans="1:4">
      <c r="A37" s="13" t="s">
        <v>153</v>
      </c>
      <c r="B37" s="13" t="s">
        <v>131</v>
      </c>
      <c r="C37" s="14">
        <v>511.08</v>
      </c>
      <c r="D37" s="19">
        <f t="shared" si="1"/>
        <v>14.196666666666665</v>
      </c>
    </row>
    <row r="38" spans="1:4">
      <c r="A38" s="13" t="s">
        <v>153</v>
      </c>
      <c r="B38" s="13" t="s">
        <v>133</v>
      </c>
      <c r="C38" s="14">
        <v>152</v>
      </c>
      <c r="D38" s="19">
        <f t="shared" si="1"/>
        <v>4.2222222222222223</v>
      </c>
    </row>
    <row r="39" spans="1:4">
      <c r="A39" s="13" t="s">
        <v>153</v>
      </c>
      <c r="B39" s="13" t="s">
        <v>135</v>
      </c>
      <c r="C39" s="14">
        <v>102</v>
      </c>
      <c r="D39" s="19">
        <f t="shared" si="1"/>
        <v>2.8333333333333335</v>
      </c>
    </row>
    <row r="40" spans="1:4">
      <c r="A40" s="13" t="s">
        <v>153</v>
      </c>
      <c r="B40" s="13" t="s">
        <v>136</v>
      </c>
      <c r="C40" s="14">
        <v>56</v>
      </c>
      <c r="D40" s="19">
        <f t="shared" si="1"/>
        <v>1.5555555555555556</v>
      </c>
    </row>
    <row r="41" spans="1:4">
      <c r="A41" s="13" t="s">
        <v>153</v>
      </c>
      <c r="B41" s="13" t="s">
        <v>147</v>
      </c>
      <c r="C41" s="14">
        <v>36</v>
      </c>
      <c r="D41" s="19">
        <f t="shared" si="1"/>
        <v>1</v>
      </c>
    </row>
    <row r="42" spans="1:4">
      <c r="A42" s="13" t="s">
        <v>154</v>
      </c>
      <c r="B42" s="13" t="s">
        <v>137</v>
      </c>
      <c r="C42" s="14">
        <v>44</v>
      </c>
      <c r="D42" s="19">
        <f t="shared" si="1"/>
        <v>1.2222222222222223</v>
      </c>
    </row>
    <row r="43" spans="1:4">
      <c r="A43" s="13" t="s">
        <v>154</v>
      </c>
      <c r="B43" s="13" t="s">
        <v>129</v>
      </c>
      <c r="C43" s="14">
        <v>93</v>
      </c>
      <c r="D43" s="19">
        <f t="shared" si="1"/>
        <v>2.5833333333333335</v>
      </c>
    </row>
    <row r="44" spans="1:4">
      <c r="A44" s="13" t="s">
        <v>154</v>
      </c>
      <c r="B44" s="13" t="s">
        <v>131</v>
      </c>
      <c r="C44" s="14">
        <v>255.5</v>
      </c>
      <c r="D44" s="19">
        <f t="shared" si="1"/>
        <v>7.0972222222222223</v>
      </c>
    </row>
    <row r="45" spans="1:4">
      <c r="A45" s="13" t="s">
        <v>154</v>
      </c>
      <c r="B45" s="13" t="s">
        <v>133</v>
      </c>
      <c r="C45" s="14">
        <v>141.5</v>
      </c>
      <c r="D45" s="19">
        <f t="shared" si="1"/>
        <v>3.9305555555555554</v>
      </c>
    </row>
    <row r="46" spans="1:4">
      <c r="A46" s="13" t="s">
        <v>154</v>
      </c>
      <c r="B46" s="13" t="s">
        <v>136</v>
      </c>
      <c r="C46" s="14">
        <v>36</v>
      </c>
      <c r="D46" s="19">
        <f t="shared" si="1"/>
        <v>1</v>
      </c>
    </row>
    <row r="47" spans="1:4">
      <c r="A47" s="13" t="s">
        <v>155</v>
      </c>
      <c r="B47" s="13" t="s">
        <v>134</v>
      </c>
      <c r="C47" s="14">
        <v>31.5</v>
      </c>
      <c r="D47" s="19">
        <f t="shared" si="1"/>
        <v>0.875</v>
      </c>
    </row>
    <row r="48" spans="1:4">
      <c r="A48" s="13" t="s">
        <v>155</v>
      </c>
      <c r="B48" s="13" t="s">
        <v>127</v>
      </c>
      <c r="C48" s="14">
        <v>35</v>
      </c>
      <c r="D48" s="19">
        <f t="shared" si="1"/>
        <v>0.97222222222222221</v>
      </c>
    </row>
    <row r="49" spans="1:4">
      <c r="A49" s="13" t="s">
        <v>155</v>
      </c>
      <c r="B49" s="13" t="s">
        <v>129</v>
      </c>
      <c r="C49" s="14">
        <v>286.25</v>
      </c>
      <c r="D49" s="19">
        <f t="shared" si="1"/>
        <v>7.9513888888888893</v>
      </c>
    </row>
    <row r="50" spans="1:4">
      <c r="A50" s="13" t="s">
        <v>155</v>
      </c>
      <c r="B50" s="13" t="s">
        <v>131</v>
      </c>
      <c r="C50" s="14">
        <v>813.48</v>
      </c>
      <c r="D50" s="19">
        <f t="shared" si="1"/>
        <v>22.596666666666668</v>
      </c>
    </row>
    <row r="51" spans="1:4">
      <c r="A51" s="13" t="s">
        <v>155</v>
      </c>
      <c r="B51" s="13" t="s">
        <v>133</v>
      </c>
      <c r="C51" s="14">
        <v>406.99</v>
      </c>
      <c r="D51" s="19">
        <f t="shared" si="1"/>
        <v>11.305277777777778</v>
      </c>
    </row>
    <row r="52" spans="1:4">
      <c r="A52" s="13" t="s">
        <v>155</v>
      </c>
      <c r="B52" s="13" t="s">
        <v>135</v>
      </c>
      <c r="C52" s="14">
        <v>123</v>
      </c>
      <c r="D52" s="19">
        <f t="shared" si="1"/>
        <v>3.4166666666666665</v>
      </c>
    </row>
    <row r="53" spans="1:4">
      <c r="A53" s="13" t="s">
        <v>155</v>
      </c>
      <c r="B53" s="13" t="s">
        <v>136</v>
      </c>
      <c r="C53" s="14">
        <v>140</v>
      </c>
      <c r="D53" s="19">
        <f t="shared" si="1"/>
        <v>3.8888888888888888</v>
      </c>
    </row>
    <row r="54" spans="1:4">
      <c r="A54" s="13" t="s">
        <v>155</v>
      </c>
      <c r="B54" s="13" t="s">
        <v>140</v>
      </c>
      <c r="C54" s="14">
        <v>36</v>
      </c>
      <c r="D54" s="19">
        <f t="shared" si="1"/>
        <v>1</v>
      </c>
    </row>
    <row r="55" spans="1:4">
      <c r="A55" s="13" t="s">
        <v>155</v>
      </c>
      <c r="B55" s="13" t="s">
        <v>141</v>
      </c>
      <c r="C55" s="14">
        <v>36</v>
      </c>
      <c r="D55" s="19">
        <f t="shared" si="1"/>
        <v>1</v>
      </c>
    </row>
    <row r="56" spans="1:4">
      <c r="A56" s="13" t="s">
        <v>156</v>
      </c>
      <c r="B56" s="13" t="s">
        <v>129</v>
      </c>
      <c r="C56" s="14">
        <v>97.25</v>
      </c>
      <c r="D56" s="19">
        <f t="shared" si="1"/>
        <v>2.7013888888888888</v>
      </c>
    </row>
    <row r="57" spans="1:4">
      <c r="A57" s="13" t="s">
        <v>156</v>
      </c>
      <c r="B57" s="13" t="s">
        <v>133</v>
      </c>
      <c r="C57" s="14">
        <v>98</v>
      </c>
      <c r="D57" s="19">
        <f t="shared" si="1"/>
        <v>2.7222222222222223</v>
      </c>
    </row>
    <row r="58" spans="1:4">
      <c r="A58" s="13" t="s">
        <v>156</v>
      </c>
      <c r="B58" s="13" t="s">
        <v>135</v>
      </c>
      <c r="C58" s="14">
        <v>99</v>
      </c>
      <c r="D58" s="19">
        <f t="shared" si="1"/>
        <v>2.75</v>
      </c>
    </row>
    <row r="59" spans="1:4">
      <c r="A59" s="13" t="s">
        <v>156</v>
      </c>
      <c r="B59" s="13" t="s">
        <v>136</v>
      </c>
      <c r="C59" s="14">
        <v>36</v>
      </c>
      <c r="D59" s="19">
        <f t="shared" si="1"/>
        <v>1</v>
      </c>
    </row>
    <row r="60" spans="1:4">
      <c r="A60" s="13" t="s">
        <v>156</v>
      </c>
      <c r="B60" s="13" t="s">
        <v>143</v>
      </c>
      <c r="C60" s="14">
        <v>14</v>
      </c>
      <c r="D60" s="19">
        <f t="shared" si="1"/>
        <v>0.3888888888888889</v>
      </c>
    </row>
    <row r="61" spans="1:4">
      <c r="A61" s="13" t="s">
        <v>157</v>
      </c>
      <c r="B61" s="13" t="s">
        <v>134</v>
      </c>
      <c r="C61" s="14">
        <v>28</v>
      </c>
      <c r="D61" s="19">
        <f t="shared" si="1"/>
        <v>0.77777777777777779</v>
      </c>
    </row>
    <row r="62" spans="1:4">
      <c r="A62" s="13" t="s">
        <v>157</v>
      </c>
      <c r="B62" s="13" t="s">
        <v>127</v>
      </c>
      <c r="C62" s="14">
        <v>36</v>
      </c>
      <c r="D62" s="19">
        <f t="shared" si="1"/>
        <v>1</v>
      </c>
    </row>
    <row r="63" spans="1:4">
      <c r="A63" s="13" t="s">
        <v>157</v>
      </c>
      <c r="B63" s="13" t="s">
        <v>131</v>
      </c>
      <c r="C63" s="14">
        <v>908.48000000000013</v>
      </c>
      <c r="D63" s="19">
        <f t="shared" si="1"/>
        <v>25.23555555555556</v>
      </c>
    </row>
    <row r="64" spans="1:4">
      <c r="A64" s="13" t="s">
        <v>157</v>
      </c>
      <c r="B64" s="13" t="s">
        <v>133</v>
      </c>
      <c r="C64" s="14">
        <v>92.5</v>
      </c>
      <c r="D64" s="19">
        <f t="shared" si="1"/>
        <v>2.5694444444444446</v>
      </c>
    </row>
    <row r="65" spans="1:4">
      <c r="A65" s="13" t="s">
        <v>157</v>
      </c>
      <c r="B65" s="13" t="s">
        <v>135</v>
      </c>
      <c r="C65" s="14">
        <v>52</v>
      </c>
      <c r="D65" s="19">
        <f t="shared" si="1"/>
        <v>1.4444444444444444</v>
      </c>
    </row>
    <row r="66" spans="1:4">
      <c r="A66" s="13" t="s">
        <v>157</v>
      </c>
      <c r="B66" s="13" t="s">
        <v>136</v>
      </c>
      <c r="C66" s="14">
        <v>154.1</v>
      </c>
      <c r="D66" s="19">
        <f t="shared" si="1"/>
        <v>4.280555555555555</v>
      </c>
    </row>
    <row r="67" spans="1:4">
      <c r="A67" s="13" t="s">
        <v>157</v>
      </c>
      <c r="B67" s="13" t="s">
        <v>147</v>
      </c>
      <c r="C67" s="14">
        <v>36</v>
      </c>
      <c r="D67" s="19">
        <f t="shared" ref="D67:D130" si="2">C67/36</f>
        <v>1</v>
      </c>
    </row>
    <row r="68" spans="1:4">
      <c r="A68" s="13" t="s">
        <v>157</v>
      </c>
      <c r="B68" s="13" t="s">
        <v>141</v>
      </c>
      <c r="C68" s="14">
        <v>36</v>
      </c>
      <c r="D68" s="19">
        <f t="shared" si="2"/>
        <v>1</v>
      </c>
    </row>
    <row r="69" spans="1:4">
      <c r="A69" s="13" t="s">
        <v>157</v>
      </c>
      <c r="B69" s="13" t="s">
        <v>150</v>
      </c>
      <c r="C69" s="14">
        <v>21</v>
      </c>
      <c r="D69" s="19">
        <f t="shared" si="2"/>
        <v>0.58333333333333337</v>
      </c>
    </row>
    <row r="70" spans="1:4">
      <c r="A70" s="13" t="s">
        <v>158</v>
      </c>
      <c r="B70" s="13" t="s">
        <v>131</v>
      </c>
      <c r="C70" s="14">
        <v>167.22000000000003</v>
      </c>
      <c r="D70" s="19">
        <f t="shared" si="2"/>
        <v>4.6450000000000005</v>
      </c>
    </row>
    <row r="71" spans="1:4">
      <c r="A71" s="13" t="s">
        <v>158</v>
      </c>
      <c r="B71" s="13" t="s">
        <v>133</v>
      </c>
      <c r="C71" s="14">
        <v>70.5</v>
      </c>
      <c r="D71" s="19">
        <f t="shared" si="2"/>
        <v>1.9583333333333333</v>
      </c>
    </row>
    <row r="72" spans="1:4">
      <c r="A72" s="13" t="s">
        <v>158</v>
      </c>
      <c r="B72" s="13" t="s">
        <v>136</v>
      </c>
      <c r="C72" s="14">
        <v>60</v>
      </c>
      <c r="D72" s="19">
        <f t="shared" si="2"/>
        <v>1.6666666666666667</v>
      </c>
    </row>
    <row r="73" spans="1:4">
      <c r="A73" s="13" t="s">
        <v>159</v>
      </c>
      <c r="B73" s="13" t="s">
        <v>130</v>
      </c>
      <c r="C73" s="14">
        <v>25</v>
      </c>
      <c r="D73" s="19">
        <f t="shared" si="2"/>
        <v>0.69444444444444442</v>
      </c>
    </row>
    <row r="74" spans="1:4">
      <c r="A74" s="13" t="s">
        <v>159</v>
      </c>
      <c r="B74" s="13" t="s">
        <v>132</v>
      </c>
      <c r="C74" s="14">
        <v>126</v>
      </c>
      <c r="D74" s="19">
        <f t="shared" si="2"/>
        <v>3.5</v>
      </c>
    </row>
    <row r="75" spans="1:4">
      <c r="A75" s="13" t="s">
        <v>159</v>
      </c>
      <c r="B75" s="13" t="s">
        <v>127</v>
      </c>
      <c r="C75" s="14">
        <v>36</v>
      </c>
      <c r="D75" s="19">
        <f t="shared" si="2"/>
        <v>1</v>
      </c>
    </row>
    <row r="76" spans="1:4">
      <c r="A76" s="13" t="s">
        <v>159</v>
      </c>
      <c r="B76" s="13" t="s">
        <v>129</v>
      </c>
      <c r="C76" s="14">
        <v>172.5</v>
      </c>
      <c r="D76" s="19">
        <f t="shared" si="2"/>
        <v>4.791666666666667</v>
      </c>
    </row>
    <row r="77" spans="1:4">
      <c r="A77" s="13" t="s">
        <v>159</v>
      </c>
      <c r="B77" s="13" t="s">
        <v>131</v>
      </c>
      <c r="C77" s="14">
        <v>252.5</v>
      </c>
      <c r="D77" s="19">
        <f t="shared" si="2"/>
        <v>7.0138888888888893</v>
      </c>
    </row>
    <row r="78" spans="1:4">
      <c r="A78" s="13" t="s">
        <v>159</v>
      </c>
      <c r="B78" s="13" t="s">
        <v>133</v>
      </c>
      <c r="C78" s="14">
        <v>254</v>
      </c>
      <c r="D78" s="19">
        <f t="shared" si="2"/>
        <v>7.0555555555555554</v>
      </c>
    </row>
    <row r="79" spans="1:4">
      <c r="A79" s="13" t="s">
        <v>159</v>
      </c>
      <c r="B79" s="13" t="s">
        <v>135</v>
      </c>
      <c r="C79" s="14">
        <v>128</v>
      </c>
      <c r="D79" s="19">
        <f t="shared" si="2"/>
        <v>3.5555555555555554</v>
      </c>
    </row>
    <row r="80" spans="1:4">
      <c r="A80" s="13" t="s">
        <v>159</v>
      </c>
      <c r="B80" s="13" t="s">
        <v>136</v>
      </c>
      <c r="C80" s="14">
        <v>72</v>
      </c>
      <c r="D80" s="19">
        <f t="shared" si="2"/>
        <v>2</v>
      </c>
    </row>
    <row r="81" spans="1:4">
      <c r="A81" s="13" t="s">
        <v>159</v>
      </c>
      <c r="B81" s="13" t="s">
        <v>147</v>
      </c>
      <c r="C81" s="14">
        <v>36</v>
      </c>
      <c r="D81" s="19">
        <f t="shared" si="2"/>
        <v>1</v>
      </c>
    </row>
    <row r="82" spans="1:4">
      <c r="A82" s="13" t="s">
        <v>159</v>
      </c>
      <c r="B82" s="13" t="s">
        <v>150</v>
      </c>
      <c r="C82" s="14">
        <v>36</v>
      </c>
      <c r="D82" s="19">
        <f t="shared" si="2"/>
        <v>1</v>
      </c>
    </row>
    <row r="83" spans="1:4">
      <c r="A83" s="13" t="s">
        <v>160</v>
      </c>
      <c r="B83" s="13" t="s">
        <v>129</v>
      </c>
      <c r="C83" s="14">
        <v>52.510000000000005</v>
      </c>
      <c r="D83" s="19">
        <f t="shared" si="2"/>
        <v>1.4586111111111113</v>
      </c>
    </row>
    <row r="84" spans="1:4">
      <c r="A84" s="13" t="s">
        <v>160</v>
      </c>
      <c r="B84" s="13" t="s">
        <v>131</v>
      </c>
      <c r="C84" s="14">
        <v>992</v>
      </c>
      <c r="D84" s="19">
        <f t="shared" si="2"/>
        <v>27.555555555555557</v>
      </c>
    </row>
    <row r="85" spans="1:4">
      <c r="A85" s="13" t="s">
        <v>160</v>
      </c>
      <c r="B85" s="13" t="s">
        <v>133</v>
      </c>
      <c r="C85" s="14">
        <v>79.5</v>
      </c>
      <c r="D85" s="19">
        <f t="shared" si="2"/>
        <v>2.2083333333333335</v>
      </c>
    </row>
    <row r="86" spans="1:4">
      <c r="A86" s="13" t="s">
        <v>160</v>
      </c>
      <c r="B86" s="13" t="s">
        <v>135</v>
      </c>
      <c r="C86" s="14">
        <v>120.5</v>
      </c>
      <c r="D86" s="19">
        <f t="shared" si="2"/>
        <v>3.3472222222222223</v>
      </c>
    </row>
    <row r="87" spans="1:4">
      <c r="A87" s="13" t="s">
        <v>160</v>
      </c>
      <c r="B87" s="13" t="s">
        <v>136</v>
      </c>
      <c r="C87" s="14">
        <v>264</v>
      </c>
      <c r="D87" s="19">
        <f t="shared" si="2"/>
        <v>7.333333333333333</v>
      </c>
    </row>
    <row r="88" spans="1:4">
      <c r="A88" s="13" t="s">
        <v>160</v>
      </c>
      <c r="B88" s="13" t="s">
        <v>138</v>
      </c>
      <c r="C88" s="14">
        <v>37.5</v>
      </c>
      <c r="D88" s="19">
        <f t="shared" si="2"/>
        <v>1.0416666666666667</v>
      </c>
    </row>
    <row r="89" spans="1:4">
      <c r="A89" s="13" t="s">
        <v>160</v>
      </c>
      <c r="B89" s="13" t="s">
        <v>144</v>
      </c>
      <c r="C89" s="14">
        <v>37.5</v>
      </c>
      <c r="D89" s="19">
        <f t="shared" si="2"/>
        <v>1.0416666666666667</v>
      </c>
    </row>
    <row r="90" spans="1:4">
      <c r="A90" s="13" t="s">
        <v>160</v>
      </c>
      <c r="B90" s="13" t="s">
        <v>145</v>
      </c>
      <c r="C90" s="14">
        <v>25</v>
      </c>
      <c r="D90" s="19">
        <f t="shared" si="2"/>
        <v>0.69444444444444442</v>
      </c>
    </row>
    <row r="91" spans="1:4">
      <c r="A91" s="13" t="s">
        <v>160</v>
      </c>
      <c r="B91" s="13" t="s">
        <v>143</v>
      </c>
      <c r="C91" s="14">
        <v>36</v>
      </c>
      <c r="D91" s="19">
        <f t="shared" si="2"/>
        <v>1</v>
      </c>
    </row>
    <row r="92" spans="1:4">
      <c r="A92" s="13" t="s">
        <v>160</v>
      </c>
      <c r="B92" s="13" t="s">
        <v>141</v>
      </c>
      <c r="C92" s="14">
        <v>72</v>
      </c>
      <c r="D92" s="19">
        <f t="shared" si="2"/>
        <v>2</v>
      </c>
    </row>
    <row r="93" spans="1:4">
      <c r="A93" s="13" t="s">
        <v>160</v>
      </c>
      <c r="B93" s="13" t="s">
        <v>150</v>
      </c>
      <c r="C93" s="14">
        <v>36</v>
      </c>
      <c r="D93" s="19">
        <f t="shared" si="2"/>
        <v>1</v>
      </c>
    </row>
    <row r="94" spans="1:4">
      <c r="A94" s="13" t="s">
        <v>161</v>
      </c>
      <c r="B94" s="13" t="s">
        <v>130</v>
      </c>
      <c r="C94" s="14">
        <v>30</v>
      </c>
      <c r="D94" s="19">
        <f t="shared" si="2"/>
        <v>0.83333333333333337</v>
      </c>
    </row>
    <row r="95" spans="1:4">
      <c r="A95" s="13" t="s">
        <v>161</v>
      </c>
      <c r="B95" s="13" t="s">
        <v>132</v>
      </c>
      <c r="C95" s="14">
        <v>30</v>
      </c>
      <c r="D95" s="19">
        <f t="shared" si="2"/>
        <v>0.83333333333333337</v>
      </c>
    </row>
    <row r="96" spans="1:4">
      <c r="A96" s="13" t="s">
        <v>161</v>
      </c>
      <c r="B96" s="13" t="s">
        <v>127</v>
      </c>
      <c r="C96" s="14">
        <v>36</v>
      </c>
      <c r="D96" s="19">
        <f t="shared" si="2"/>
        <v>1</v>
      </c>
    </row>
    <row r="97" spans="1:4">
      <c r="A97" s="13" t="s">
        <v>161</v>
      </c>
      <c r="B97" s="13" t="s">
        <v>139</v>
      </c>
      <c r="C97" s="14">
        <v>32.75</v>
      </c>
      <c r="D97" s="19">
        <f t="shared" si="2"/>
        <v>0.90972222222222221</v>
      </c>
    </row>
    <row r="98" spans="1:4">
      <c r="A98" s="13" t="s">
        <v>161</v>
      </c>
      <c r="B98" s="13" t="s">
        <v>129</v>
      </c>
      <c r="C98" s="14">
        <v>190.17000000000002</v>
      </c>
      <c r="D98" s="19">
        <f t="shared" si="2"/>
        <v>5.2825000000000006</v>
      </c>
    </row>
    <row r="99" spans="1:4">
      <c r="A99" s="13" t="s">
        <v>161</v>
      </c>
      <c r="B99" s="13" t="s">
        <v>131</v>
      </c>
      <c r="C99" s="14">
        <v>318.90999999999997</v>
      </c>
      <c r="D99" s="19">
        <f t="shared" si="2"/>
        <v>8.8586111111111094</v>
      </c>
    </row>
    <row r="100" spans="1:4">
      <c r="A100" s="13" t="s">
        <v>161</v>
      </c>
      <c r="B100" s="13" t="s">
        <v>133</v>
      </c>
      <c r="C100" s="14">
        <v>186.5</v>
      </c>
      <c r="D100" s="19">
        <f t="shared" si="2"/>
        <v>5.1805555555555554</v>
      </c>
    </row>
    <row r="101" spans="1:4">
      <c r="A101" s="13" t="s">
        <v>161</v>
      </c>
      <c r="B101" s="13" t="s">
        <v>135</v>
      </c>
      <c r="C101" s="14">
        <v>66</v>
      </c>
      <c r="D101" s="19">
        <f t="shared" si="2"/>
        <v>1.8333333333333333</v>
      </c>
    </row>
    <row r="102" spans="1:4">
      <c r="A102" s="13" t="s">
        <v>161</v>
      </c>
      <c r="B102" s="13" t="s">
        <v>136</v>
      </c>
      <c r="C102" s="14">
        <v>166.5</v>
      </c>
      <c r="D102" s="19">
        <f t="shared" si="2"/>
        <v>4.625</v>
      </c>
    </row>
    <row r="103" spans="1:4">
      <c r="A103" s="13" t="s">
        <v>161</v>
      </c>
      <c r="B103" s="13" t="s">
        <v>145</v>
      </c>
      <c r="C103" s="14">
        <v>92.25</v>
      </c>
      <c r="D103" s="19">
        <f t="shared" si="2"/>
        <v>2.5625</v>
      </c>
    </row>
    <row r="104" spans="1:4">
      <c r="A104" s="13" t="s">
        <v>161</v>
      </c>
      <c r="B104" s="13" t="s">
        <v>141</v>
      </c>
      <c r="C104" s="14">
        <v>35</v>
      </c>
      <c r="D104" s="19">
        <f t="shared" si="2"/>
        <v>0.97222222222222221</v>
      </c>
    </row>
    <row r="105" spans="1:4">
      <c r="A105" s="13" t="s">
        <v>162</v>
      </c>
      <c r="B105" s="13" t="s">
        <v>134</v>
      </c>
      <c r="C105" s="14">
        <v>19.5</v>
      </c>
      <c r="D105" s="19">
        <f t="shared" si="2"/>
        <v>0.54166666666666663</v>
      </c>
    </row>
    <row r="106" spans="1:4">
      <c r="A106" s="13" t="s">
        <v>162</v>
      </c>
      <c r="B106" s="13" t="s">
        <v>127</v>
      </c>
      <c r="C106" s="14">
        <v>36</v>
      </c>
      <c r="D106" s="19">
        <f t="shared" si="2"/>
        <v>1</v>
      </c>
    </row>
    <row r="107" spans="1:4">
      <c r="A107" s="13" t="s">
        <v>162</v>
      </c>
      <c r="B107" s="13" t="s">
        <v>129</v>
      </c>
      <c r="C107" s="14">
        <v>31.5</v>
      </c>
      <c r="D107" s="19">
        <f t="shared" si="2"/>
        <v>0.875</v>
      </c>
    </row>
    <row r="108" spans="1:4">
      <c r="A108" s="13" t="s">
        <v>162</v>
      </c>
      <c r="B108" s="13" t="s">
        <v>131</v>
      </c>
      <c r="C108" s="14">
        <v>475.25</v>
      </c>
      <c r="D108" s="19">
        <f t="shared" si="2"/>
        <v>13.201388888888889</v>
      </c>
    </row>
    <row r="109" spans="1:4">
      <c r="A109" s="13" t="s">
        <v>162</v>
      </c>
      <c r="B109" s="13" t="s">
        <v>133</v>
      </c>
      <c r="C109" s="14">
        <v>35</v>
      </c>
      <c r="D109" s="19">
        <f t="shared" si="2"/>
        <v>0.97222222222222221</v>
      </c>
    </row>
    <row r="110" spans="1:4">
      <c r="A110" s="13" t="s">
        <v>162</v>
      </c>
      <c r="B110" s="13" t="s">
        <v>135</v>
      </c>
      <c r="C110" s="14">
        <v>384.25</v>
      </c>
      <c r="D110" s="19">
        <f t="shared" si="2"/>
        <v>10.673611111111111</v>
      </c>
    </row>
    <row r="111" spans="1:4">
      <c r="A111" s="13" t="s">
        <v>162</v>
      </c>
      <c r="B111" s="13" t="s">
        <v>136</v>
      </c>
      <c r="C111" s="14">
        <v>51</v>
      </c>
      <c r="D111" s="19">
        <f t="shared" si="2"/>
        <v>1.4166666666666667</v>
      </c>
    </row>
    <row r="112" spans="1:4">
      <c r="A112" s="13" t="s">
        <v>162</v>
      </c>
      <c r="B112" s="13" t="s">
        <v>138</v>
      </c>
      <c r="C112" s="14">
        <v>6.25</v>
      </c>
      <c r="D112" s="19">
        <f t="shared" si="2"/>
        <v>0.1736111111111111</v>
      </c>
    </row>
    <row r="113" spans="1:4">
      <c r="A113" s="13" t="s">
        <v>162</v>
      </c>
      <c r="B113" s="13" t="s">
        <v>144</v>
      </c>
      <c r="C113" s="14">
        <v>91.5</v>
      </c>
      <c r="D113" s="19">
        <f t="shared" si="2"/>
        <v>2.5416666666666665</v>
      </c>
    </row>
    <row r="114" spans="1:4">
      <c r="A114" s="13" t="s">
        <v>163</v>
      </c>
      <c r="B114" s="13" t="s">
        <v>127</v>
      </c>
      <c r="C114" s="14">
        <v>34</v>
      </c>
      <c r="D114" s="19">
        <f t="shared" si="2"/>
        <v>0.94444444444444442</v>
      </c>
    </row>
    <row r="115" spans="1:4">
      <c r="A115" s="13" t="s">
        <v>163</v>
      </c>
      <c r="B115" s="13" t="s">
        <v>129</v>
      </c>
      <c r="C115" s="14">
        <v>126.77000000000001</v>
      </c>
      <c r="D115" s="19">
        <f t="shared" si="2"/>
        <v>3.5213888888888891</v>
      </c>
    </row>
    <row r="116" spans="1:4">
      <c r="A116" s="13" t="s">
        <v>163</v>
      </c>
      <c r="B116" s="13" t="s">
        <v>131</v>
      </c>
      <c r="C116" s="14">
        <v>727.63000000000011</v>
      </c>
      <c r="D116" s="19">
        <f t="shared" si="2"/>
        <v>20.211944444444448</v>
      </c>
    </row>
    <row r="117" spans="1:4">
      <c r="A117" s="13" t="s">
        <v>163</v>
      </c>
      <c r="B117" s="13" t="s">
        <v>133</v>
      </c>
      <c r="C117" s="14">
        <v>320.02000000000004</v>
      </c>
      <c r="D117" s="19">
        <f t="shared" si="2"/>
        <v>8.8894444444444449</v>
      </c>
    </row>
    <row r="118" spans="1:4">
      <c r="A118" s="13" t="s">
        <v>163</v>
      </c>
      <c r="B118" s="13" t="s">
        <v>135</v>
      </c>
      <c r="C118" s="14">
        <v>33.83</v>
      </c>
      <c r="D118" s="19">
        <f t="shared" si="2"/>
        <v>0.93972222222222213</v>
      </c>
    </row>
    <row r="119" spans="1:4">
      <c r="A119" s="13" t="s">
        <v>163</v>
      </c>
      <c r="B119" s="13" t="s">
        <v>136</v>
      </c>
      <c r="C119" s="14">
        <v>211.17000000000002</v>
      </c>
      <c r="D119" s="19">
        <f t="shared" si="2"/>
        <v>5.8658333333333337</v>
      </c>
    </row>
    <row r="120" spans="1:4">
      <c r="A120" s="13" t="s">
        <v>163</v>
      </c>
      <c r="B120" s="13" t="s">
        <v>144</v>
      </c>
      <c r="C120" s="14">
        <v>90</v>
      </c>
      <c r="D120" s="19">
        <f t="shared" si="2"/>
        <v>2.5</v>
      </c>
    </row>
    <row r="121" spans="1:4">
      <c r="A121" s="13" t="s">
        <v>163</v>
      </c>
      <c r="B121" s="13" t="s">
        <v>147</v>
      </c>
      <c r="C121" s="14">
        <v>36</v>
      </c>
      <c r="D121" s="19">
        <f t="shared" si="2"/>
        <v>1</v>
      </c>
    </row>
    <row r="122" spans="1:4">
      <c r="A122" s="13" t="s">
        <v>163</v>
      </c>
      <c r="B122" s="13" t="s">
        <v>141</v>
      </c>
      <c r="C122" s="14">
        <v>36</v>
      </c>
      <c r="D122" s="19">
        <f t="shared" si="2"/>
        <v>1</v>
      </c>
    </row>
    <row r="123" spans="1:4">
      <c r="A123" s="13" t="s">
        <v>164</v>
      </c>
      <c r="B123" s="13" t="s">
        <v>128</v>
      </c>
      <c r="C123" s="14">
        <v>36</v>
      </c>
      <c r="D123" s="19">
        <f t="shared" si="2"/>
        <v>1</v>
      </c>
    </row>
    <row r="124" spans="1:4">
      <c r="A124" s="13" t="s">
        <v>164</v>
      </c>
      <c r="B124" s="13" t="s">
        <v>132</v>
      </c>
      <c r="C124" s="14">
        <v>36</v>
      </c>
      <c r="D124" s="19">
        <f t="shared" si="2"/>
        <v>1</v>
      </c>
    </row>
    <row r="125" spans="1:4">
      <c r="A125" s="13" t="s">
        <v>164</v>
      </c>
      <c r="B125" s="13" t="s">
        <v>129</v>
      </c>
      <c r="C125" s="14">
        <v>60</v>
      </c>
      <c r="D125" s="19">
        <f t="shared" si="2"/>
        <v>1.6666666666666667</v>
      </c>
    </row>
    <row r="126" spans="1:4">
      <c r="A126" s="13" t="s">
        <v>164</v>
      </c>
      <c r="B126" s="13" t="s">
        <v>131</v>
      </c>
      <c r="C126" s="14">
        <v>946.57999999999993</v>
      </c>
      <c r="D126" s="19">
        <f t="shared" si="2"/>
        <v>26.293888888888887</v>
      </c>
    </row>
    <row r="127" spans="1:4">
      <c r="A127" s="13" t="s">
        <v>164</v>
      </c>
      <c r="B127" s="13" t="s">
        <v>133</v>
      </c>
      <c r="C127" s="14">
        <v>93.75</v>
      </c>
      <c r="D127" s="19">
        <f t="shared" si="2"/>
        <v>2.6041666666666665</v>
      </c>
    </row>
    <row r="128" spans="1:4">
      <c r="A128" s="13" t="s">
        <v>164</v>
      </c>
      <c r="B128" s="13" t="s">
        <v>135</v>
      </c>
      <c r="C128" s="14">
        <v>232.75</v>
      </c>
      <c r="D128" s="19">
        <f t="shared" si="2"/>
        <v>6.4652777777777777</v>
      </c>
    </row>
    <row r="129" spans="1:4">
      <c r="A129" s="13" t="s">
        <v>164</v>
      </c>
      <c r="B129" s="13" t="s">
        <v>136</v>
      </c>
      <c r="C129" s="14">
        <v>182</v>
      </c>
      <c r="D129" s="19">
        <f t="shared" si="2"/>
        <v>5.0555555555555554</v>
      </c>
    </row>
    <row r="130" spans="1:4">
      <c r="A130" s="13" t="s">
        <v>164</v>
      </c>
      <c r="B130" s="13" t="s">
        <v>147</v>
      </c>
      <c r="C130" s="14">
        <v>36</v>
      </c>
      <c r="D130" s="19">
        <f t="shared" si="2"/>
        <v>1</v>
      </c>
    </row>
    <row r="131" spans="1:4">
      <c r="A131" s="13" t="s">
        <v>164</v>
      </c>
      <c r="B131" s="13" t="s">
        <v>141</v>
      </c>
      <c r="C131" s="14">
        <v>36</v>
      </c>
      <c r="D131" s="19">
        <f t="shared" ref="D131:D194" si="3">C131/36</f>
        <v>1</v>
      </c>
    </row>
    <row r="132" spans="1:4">
      <c r="A132" s="13" t="s">
        <v>165</v>
      </c>
      <c r="B132" s="13" t="s">
        <v>139</v>
      </c>
      <c r="C132" s="14">
        <v>12.5</v>
      </c>
      <c r="D132" s="19">
        <f t="shared" si="3"/>
        <v>0.34722222222222221</v>
      </c>
    </row>
    <row r="133" spans="1:4">
      <c r="A133" s="13" t="s">
        <v>165</v>
      </c>
      <c r="B133" s="13" t="s">
        <v>129</v>
      </c>
      <c r="C133" s="14">
        <v>235.88</v>
      </c>
      <c r="D133" s="19">
        <f t="shared" si="3"/>
        <v>6.5522222222222224</v>
      </c>
    </row>
    <row r="134" spans="1:4">
      <c r="A134" s="13" t="s">
        <v>165</v>
      </c>
      <c r="B134" s="13" t="s">
        <v>131</v>
      </c>
      <c r="C134" s="14">
        <v>446.26</v>
      </c>
      <c r="D134" s="19">
        <f t="shared" si="3"/>
        <v>12.396111111111111</v>
      </c>
    </row>
    <row r="135" spans="1:4">
      <c r="A135" s="13" t="s">
        <v>165</v>
      </c>
      <c r="B135" s="13" t="s">
        <v>133</v>
      </c>
      <c r="C135" s="14">
        <v>174.5</v>
      </c>
      <c r="D135" s="19">
        <f t="shared" si="3"/>
        <v>4.8472222222222223</v>
      </c>
    </row>
    <row r="136" spans="1:4">
      <c r="A136" s="13" t="s">
        <v>165</v>
      </c>
      <c r="B136" s="13" t="s">
        <v>135</v>
      </c>
      <c r="C136" s="14">
        <v>152.25</v>
      </c>
      <c r="D136" s="19">
        <f t="shared" si="3"/>
        <v>4.229166666666667</v>
      </c>
    </row>
    <row r="137" spans="1:4">
      <c r="A137" s="13" t="s">
        <v>165</v>
      </c>
      <c r="B137" s="13" t="s">
        <v>136</v>
      </c>
      <c r="C137" s="14">
        <v>36</v>
      </c>
      <c r="D137" s="19">
        <f t="shared" si="3"/>
        <v>1</v>
      </c>
    </row>
    <row r="138" spans="1:4">
      <c r="A138" s="13" t="s">
        <v>165</v>
      </c>
      <c r="B138" s="13" t="s">
        <v>145</v>
      </c>
      <c r="C138" s="14">
        <v>62.5</v>
      </c>
      <c r="D138" s="19">
        <f t="shared" si="3"/>
        <v>1.7361111111111112</v>
      </c>
    </row>
    <row r="139" spans="1:4">
      <c r="A139" s="13" t="s">
        <v>165</v>
      </c>
      <c r="B139" s="13" t="s">
        <v>143</v>
      </c>
      <c r="C139" s="14">
        <v>36</v>
      </c>
      <c r="D139" s="19">
        <f t="shared" si="3"/>
        <v>1</v>
      </c>
    </row>
    <row r="140" spans="1:4">
      <c r="A140" s="13" t="s">
        <v>165</v>
      </c>
      <c r="B140" s="13" t="s">
        <v>151</v>
      </c>
      <c r="C140" s="14">
        <v>6.67</v>
      </c>
      <c r="D140" s="19">
        <f t="shared" si="3"/>
        <v>0.18527777777777776</v>
      </c>
    </row>
    <row r="141" spans="1:4">
      <c r="A141" s="13" t="s">
        <v>166</v>
      </c>
      <c r="B141" s="13" t="s">
        <v>134</v>
      </c>
      <c r="C141" s="14">
        <v>32.5</v>
      </c>
      <c r="D141" s="19">
        <f t="shared" si="3"/>
        <v>0.90277777777777779</v>
      </c>
    </row>
    <row r="142" spans="1:4">
      <c r="A142" s="13" t="s">
        <v>166</v>
      </c>
      <c r="B142" s="13" t="s">
        <v>129</v>
      </c>
      <c r="C142" s="14">
        <v>734.61</v>
      </c>
      <c r="D142" s="19">
        <f t="shared" si="3"/>
        <v>20.405833333333334</v>
      </c>
    </row>
    <row r="143" spans="1:4">
      <c r="A143" s="13" t="s">
        <v>166</v>
      </c>
      <c r="B143" s="13" t="s">
        <v>131</v>
      </c>
      <c r="C143" s="14">
        <v>35</v>
      </c>
      <c r="D143" s="19">
        <f t="shared" si="3"/>
        <v>0.97222222222222221</v>
      </c>
    </row>
    <row r="144" spans="1:4">
      <c r="A144" s="13" t="s">
        <v>166</v>
      </c>
      <c r="B144" s="13" t="s">
        <v>133</v>
      </c>
      <c r="C144" s="14">
        <v>13</v>
      </c>
      <c r="D144" s="19">
        <f t="shared" si="3"/>
        <v>0.3611111111111111</v>
      </c>
    </row>
    <row r="145" spans="1:4">
      <c r="A145" s="13" t="s">
        <v>166</v>
      </c>
      <c r="B145" s="13" t="s">
        <v>135</v>
      </c>
      <c r="C145" s="14">
        <v>160</v>
      </c>
      <c r="D145" s="19">
        <f t="shared" si="3"/>
        <v>4.4444444444444446</v>
      </c>
    </row>
    <row r="146" spans="1:4">
      <c r="A146" s="13" t="s">
        <v>166</v>
      </c>
      <c r="B146" s="13" t="s">
        <v>136</v>
      </c>
      <c r="C146" s="14">
        <v>31.5</v>
      </c>
      <c r="D146" s="19">
        <f t="shared" si="3"/>
        <v>0.875</v>
      </c>
    </row>
    <row r="147" spans="1:4">
      <c r="A147" s="13" t="s">
        <v>166</v>
      </c>
      <c r="B147" s="13" t="s">
        <v>147</v>
      </c>
      <c r="C147" s="14">
        <v>36</v>
      </c>
      <c r="D147" s="19">
        <f t="shared" si="3"/>
        <v>1</v>
      </c>
    </row>
    <row r="148" spans="1:4">
      <c r="A148" s="13" t="s">
        <v>166</v>
      </c>
      <c r="B148" s="13" t="s">
        <v>141</v>
      </c>
      <c r="C148" s="14">
        <v>36</v>
      </c>
      <c r="D148" s="19">
        <f t="shared" si="3"/>
        <v>1</v>
      </c>
    </row>
    <row r="149" spans="1:4">
      <c r="A149" s="13" t="s">
        <v>167</v>
      </c>
      <c r="B149" s="13" t="s">
        <v>130</v>
      </c>
      <c r="C149" s="14">
        <v>50</v>
      </c>
      <c r="D149" s="19">
        <f t="shared" si="3"/>
        <v>1.3888888888888888</v>
      </c>
    </row>
    <row r="150" spans="1:4">
      <c r="A150" s="13" t="s">
        <v>167</v>
      </c>
      <c r="B150" s="13" t="s">
        <v>127</v>
      </c>
      <c r="C150" s="14">
        <v>32.5</v>
      </c>
      <c r="D150" s="19">
        <f t="shared" si="3"/>
        <v>0.90277777777777779</v>
      </c>
    </row>
    <row r="151" spans="1:4">
      <c r="A151" s="13" t="s">
        <v>167</v>
      </c>
      <c r="B151" s="13" t="s">
        <v>129</v>
      </c>
      <c r="C151" s="14">
        <v>36</v>
      </c>
      <c r="D151" s="19">
        <f t="shared" si="3"/>
        <v>1</v>
      </c>
    </row>
    <row r="152" spans="1:4">
      <c r="A152" s="13" t="s">
        <v>167</v>
      </c>
      <c r="B152" s="13" t="s">
        <v>131</v>
      </c>
      <c r="C152" s="14">
        <v>226.75</v>
      </c>
      <c r="D152" s="19">
        <f t="shared" si="3"/>
        <v>6.2986111111111107</v>
      </c>
    </row>
    <row r="153" spans="1:4">
      <c r="A153" s="13" t="s">
        <v>167</v>
      </c>
      <c r="B153" s="13" t="s">
        <v>133</v>
      </c>
      <c r="C153" s="14">
        <v>158.5</v>
      </c>
      <c r="D153" s="19">
        <f t="shared" si="3"/>
        <v>4.4027777777777777</v>
      </c>
    </row>
    <row r="154" spans="1:4">
      <c r="A154" s="13" t="s">
        <v>167</v>
      </c>
      <c r="B154" s="13" t="s">
        <v>135</v>
      </c>
      <c r="C154" s="14">
        <v>115</v>
      </c>
      <c r="D154" s="19">
        <f t="shared" si="3"/>
        <v>3.1944444444444446</v>
      </c>
    </row>
    <row r="155" spans="1:4">
      <c r="A155" s="13" t="s">
        <v>167</v>
      </c>
      <c r="B155" s="13" t="s">
        <v>136</v>
      </c>
      <c r="C155" s="14">
        <v>35</v>
      </c>
      <c r="D155" s="19">
        <f t="shared" si="3"/>
        <v>0.97222222222222221</v>
      </c>
    </row>
    <row r="156" spans="1:4">
      <c r="A156" s="13" t="s">
        <v>167</v>
      </c>
      <c r="B156" s="13" t="s">
        <v>138</v>
      </c>
      <c r="C156" s="14">
        <v>30</v>
      </c>
      <c r="D156" s="19">
        <f t="shared" si="3"/>
        <v>0.83333333333333337</v>
      </c>
    </row>
    <row r="157" spans="1:4">
      <c r="A157" s="13" t="s">
        <v>167</v>
      </c>
      <c r="B157" s="13" t="s">
        <v>141</v>
      </c>
      <c r="C157" s="14">
        <v>36</v>
      </c>
      <c r="D157" s="19">
        <f t="shared" si="3"/>
        <v>1</v>
      </c>
    </row>
    <row r="158" spans="1:4">
      <c r="A158" s="13" t="s">
        <v>167</v>
      </c>
      <c r="B158" s="13" t="s">
        <v>150</v>
      </c>
      <c r="C158" s="14">
        <v>21.5</v>
      </c>
      <c r="D158" s="19">
        <f t="shared" si="3"/>
        <v>0.59722222222222221</v>
      </c>
    </row>
    <row r="159" spans="1:4">
      <c r="A159" s="13" t="s">
        <v>168</v>
      </c>
      <c r="B159" s="13" t="s">
        <v>129</v>
      </c>
      <c r="C159" s="14">
        <v>67</v>
      </c>
      <c r="D159" s="19">
        <f t="shared" si="3"/>
        <v>1.8611111111111112</v>
      </c>
    </row>
    <row r="160" spans="1:4">
      <c r="A160" s="13" t="s">
        <v>168</v>
      </c>
      <c r="B160" s="13" t="s">
        <v>131</v>
      </c>
      <c r="C160" s="14">
        <v>347</v>
      </c>
      <c r="D160" s="19">
        <f t="shared" si="3"/>
        <v>9.6388888888888893</v>
      </c>
    </row>
    <row r="161" spans="1:4">
      <c r="A161" s="13" t="s">
        <v>168</v>
      </c>
      <c r="B161" s="13" t="s">
        <v>133</v>
      </c>
      <c r="C161" s="14">
        <v>61</v>
      </c>
      <c r="D161" s="19">
        <f t="shared" si="3"/>
        <v>1.6944444444444444</v>
      </c>
    </row>
    <row r="162" spans="1:4">
      <c r="A162" s="13" t="s">
        <v>168</v>
      </c>
      <c r="B162" s="13" t="s">
        <v>135</v>
      </c>
      <c r="C162" s="14">
        <v>16.25</v>
      </c>
      <c r="D162" s="19">
        <f t="shared" si="3"/>
        <v>0.4513888888888889</v>
      </c>
    </row>
    <row r="163" spans="1:4">
      <c r="A163" s="13" t="s">
        <v>168</v>
      </c>
      <c r="B163" s="13" t="s">
        <v>136</v>
      </c>
      <c r="C163" s="14">
        <v>98</v>
      </c>
      <c r="D163" s="19">
        <f t="shared" si="3"/>
        <v>2.7222222222222223</v>
      </c>
    </row>
    <row r="164" spans="1:4">
      <c r="A164" s="13" t="s">
        <v>168</v>
      </c>
      <c r="B164" s="13" t="s">
        <v>144</v>
      </c>
      <c r="C164" s="14">
        <v>17.5</v>
      </c>
      <c r="D164" s="19">
        <f t="shared" si="3"/>
        <v>0.4861111111111111</v>
      </c>
    </row>
    <row r="165" spans="1:4">
      <c r="A165" s="13" t="s">
        <v>168</v>
      </c>
      <c r="B165" s="13" t="s">
        <v>141</v>
      </c>
      <c r="C165" s="14">
        <v>36</v>
      </c>
      <c r="D165" s="19">
        <f t="shared" si="3"/>
        <v>1</v>
      </c>
    </row>
    <row r="166" spans="1:4">
      <c r="A166" s="13" t="s">
        <v>169</v>
      </c>
      <c r="B166" s="13" t="s">
        <v>134</v>
      </c>
      <c r="C166" s="14">
        <v>64</v>
      </c>
      <c r="D166" s="19">
        <f t="shared" si="3"/>
        <v>1.7777777777777777</v>
      </c>
    </row>
    <row r="167" spans="1:4">
      <c r="A167" s="13" t="s">
        <v>169</v>
      </c>
      <c r="B167" s="13" t="s">
        <v>127</v>
      </c>
      <c r="C167" s="14">
        <v>36</v>
      </c>
      <c r="D167" s="19">
        <f t="shared" si="3"/>
        <v>1</v>
      </c>
    </row>
    <row r="168" spans="1:4">
      <c r="A168" s="13" t="s">
        <v>169</v>
      </c>
      <c r="B168" s="13" t="s">
        <v>137</v>
      </c>
      <c r="C168" s="14">
        <v>36</v>
      </c>
      <c r="D168" s="19">
        <f t="shared" si="3"/>
        <v>1</v>
      </c>
    </row>
    <row r="169" spans="1:4">
      <c r="A169" s="13" t="s">
        <v>169</v>
      </c>
      <c r="B169" s="13" t="s">
        <v>129</v>
      </c>
      <c r="C169" s="14">
        <v>153.5</v>
      </c>
      <c r="D169" s="19">
        <f t="shared" si="3"/>
        <v>4.2638888888888893</v>
      </c>
    </row>
    <row r="170" spans="1:4">
      <c r="A170" s="13" t="s">
        <v>169</v>
      </c>
      <c r="B170" s="13" t="s">
        <v>131</v>
      </c>
      <c r="C170" s="14">
        <v>420.25</v>
      </c>
      <c r="D170" s="19">
        <f t="shared" si="3"/>
        <v>11.673611111111111</v>
      </c>
    </row>
    <row r="171" spans="1:4">
      <c r="A171" s="13" t="s">
        <v>169</v>
      </c>
      <c r="B171" s="13" t="s">
        <v>133</v>
      </c>
      <c r="C171" s="14">
        <v>32.5</v>
      </c>
      <c r="D171" s="19">
        <f t="shared" si="3"/>
        <v>0.90277777777777779</v>
      </c>
    </row>
    <row r="172" spans="1:4">
      <c r="A172" s="13" t="s">
        <v>169</v>
      </c>
      <c r="B172" s="13" t="s">
        <v>135</v>
      </c>
      <c r="C172" s="14">
        <v>37.5</v>
      </c>
      <c r="D172" s="19">
        <f t="shared" si="3"/>
        <v>1.0416666666666667</v>
      </c>
    </row>
    <row r="173" spans="1:4">
      <c r="A173" s="13" t="s">
        <v>169</v>
      </c>
      <c r="B173" s="13" t="s">
        <v>136</v>
      </c>
      <c r="C173" s="14">
        <v>15</v>
      </c>
      <c r="D173" s="19">
        <f t="shared" si="3"/>
        <v>0.41666666666666669</v>
      </c>
    </row>
    <row r="174" spans="1:4">
      <c r="A174" s="13" t="s">
        <v>170</v>
      </c>
      <c r="B174" s="13" t="s">
        <v>127</v>
      </c>
      <c r="C174" s="14">
        <v>36</v>
      </c>
      <c r="D174" s="19">
        <f t="shared" si="3"/>
        <v>1</v>
      </c>
    </row>
    <row r="175" spans="1:4">
      <c r="A175" s="13" t="s">
        <v>170</v>
      </c>
      <c r="B175" s="13" t="s">
        <v>137</v>
      </c>
      <c r="C175" s="14">
        <v>36</v>
      </c>
      <c r="D175" s="19">
        <f t="shared" si="3"/>
        <v>1</v>
      </c>
    </row>
    <row r="176" spans="1:4">
      <c r="A176" s="13" t="s">
        <v>170</v>
      </c>
      <c r="B176" s="13" t="s">
        <v>129</v>
      </c>
      <c r="C176" s="14">
        <v>396</v>
      </c>
      <c r="D176" s="19">
        <f t="shared" si="3"/>
        <v>11</v>
      </c>
    </row>
    <row r="177" spans="1:4">
      <c r="A177" s="13" t="s">
        <v>170</v>
      </c>
      <c r="B177" s="13" t="s">
        <v>131</v>
      </c>
      <c r="C177" s="14">
        <v>32.5</v>
      </c>
      <c r="D177" s="19">
        <f t="shared" si="3"/>
        <v>0.90277777777777779</v>
      </c>
    </row>
    <row r="178" spans="1:4">
      <c r="A178" s="13" t="s">
        <v>170</v>
      </c>
      <c r="B178" s="13" t="s">
        <v>133</v>
      </c>
      <c r="C178" s="14">
        <v>57.08</v>
      </c>
      <c r="D178" s="19">
        <f t="shared" si="3"/>
        <v>1.5855555555555556</v>
      </c>
    </row>
    <row r="179" spans="1:4">
      <c r="A179" s="13" t="s">
        <v>170</v>
      </c>
      <c r="B179" s="13" t="s">
        <v>135</v>
      </c>
      <c r="C179" s="14">
        <v>33.5</v>
      </c>
      <c r="D179" s="19">
        <f t="shared" si="3"/>
        <v>0.93055555555555558</v>
      </c>
    </row>
    <row r="180" spans="1:4">
      <c r="A180" s="13" t="s">
        <v>170</v>
      </c>
      <c r="B180" s="13" t="s">
        <v>136</v>
      </c>
      <c r="C180" s="14">
        <v>51.17</v>
      </c>
      <c r="D180" s="19">
        <f t="shared" si="3"/>
        <v>1.421388888888889</v>
      </c>
    </row>
    <row r="181" spans="1:4">
      <c r="A181" s="13" t="s">
        <v>170</v>
      </c>
      <c r="B181" s="13" t="s">
        <v>141</v>
      </c>
      <c r="C181" s="14">
        <v>36</v>
      </c>
      <c r="D181" s="19">
        <f t="shared" si="3"/>
        <v>1</v>
      </c>
    </row>
    <row r="182" spans="1:4">
      <c r="A182" s="13" t="s">
        <v>171</v>
      </c>
      <c r="B182" s="13" t="s">
        <v>129</v>
      </c>
      <c r="C182" s="14">
        <v>300.75</v>
      </c>
      <c r="D182" s="19">
        <f t="shared" si="3"/>
        <v>8.3541666666666661</v>
      </c>
    </row>
    <row r="183" spans="1:4">
      <c r="A183" s="13" t="s">
        <v>171</v>
      </c>
      <c r="B183" s="13" t="s">
        <v>131</v>
      </c>
      <c r="C183" s="14">
        <v>274.25</v>
      </c>
      <c r="D183" s="19">
        <f t="shared" si="3"/>
        <v>7.6180555555555554</v>
      </c>
    </row>
    <row r="184" spans="1:4">
      <c r="A184" s="13" t="s">
        <v>171</v>
      </c>
      <c r="B184" s="13" t="s">
        <v>133</v>
      </c>
      <c r="C184" s="14">
        <v>226</v>
      </c>
      <c r="D184" s="19">
        <f t="shared" si="3"/>
        <v>6.2777777777777777</v>
      </c>
    </row>
    <row r="185" spans="1:4">
      <c r="A185" s="13" t="s">
        <v>171</v>
      </c>
      <c r="B185" s="13" t="s">
        <v>135</v>
      </c>
      <c r="C185" s="14">
        <v>269</v>
      </c>
      <c r="D185" s="19">
        <f t="shared" si="3"/>
        <v>7.4722222222222223</v>
      </c>
    </row>
    <row r="186" spans="1:4">
      <c r="A186" s="13" t="s">
        <v>171</v>
      </c>
      <c r="B186" s="13" t="s">
        <v>147</v>
      </c>
      <c r="C186" s="14">
        <v>16</v>
      </c>
      <c r="D186" s="19">
        <f t="shared" si="3"/>
        <v>0.44444444444444442</v>
      </c>
    </row>
    <row r="187" spans="1:4">
      <c r="A187" s="13" t="s">
        <v>171</v>
      </c>
      <c r="B187" s="13" t="s">
        <v>150</v>
      </c>
      <c r="C187" s="14">
        <v>85.75</v>
      </c>
      <c r="D187" s="19">
        <f t="shared" si="3"/>
        <v>2.3819444444444446</v>
      </c>
    </row>
    <row r="188" spans="1:4">
      <c r="A188" s="13" t="s">
        <v>172</v>
      </c>
      <c r="B188" s="13" t="s">
        <v>134</v>
      </c>
      <c r="C188" s="14">
        <v>32.5</v>
      </c>
      <c r="D188" s="19">
        <f t="shared" si="3"/>
        <v>0.90277777777777779</v>
      </c>
    </row>
    <row r="189" spans="1:4">
      <c r="A189" s="13" t="s">
        <v>172</v>
      </c>
      <c r="B189" s="13" t="s">
        <v>137</v>
      </c>
      <c r="C189" s="14">
        <v>31</v>
      </c>
      <c r="D189" s="19">
        <f t="shared" si="3"/>
        <v>0.86111111111111116</v>
      </c>
    </row>
    <row r="190" spans="1:4">
      <c r="A190" s="13" t="s">
        <v>172</v>
      </c>
      <c r="B190" s="13" t="s">
        <v>129</v>
      </c>
      <c r="C190" s="14">
        <v>6.75</v>
      </c>
      <c r="D190" s="19">
        <f t="shared" si="3"/>
        <v>0.1875</v>
      </c>
    </row>
    <row r="191" spans="1:4">
      <c r="A191" s="13" t="s">
        <v>172</v>
      </c>
      <c r="B191" s="13" t="s">
        <v>131</v>
      </c>
      <c r="C191" s="14">
        <v>567.25</v>
      </c>
      <c r="D191" s="19">
        <f t="shared" si="3"/>
        <v>15.756944444444445</v>
      </c>
    </row>
    <row r="192" spans="1:4">
      <c r="A192" s="13" t="s">
        <v>172</v>
      </c>
      <c r="B192" s="13" t="s">
        <v>133</v>
      </c>
      <c r="C192" s="14">
        <v>94</v>
      </c>
      <c r="D192" s="19">
        <f t="shared" si="3"/>
        <v>2.6111111111111112</v>
      </c>
    </row>
    <row r="193" spans="1:4">
      <c r="A193" s="13" t="s">
        <v>172</v>
      </c>
      <c r="B193" s="13" t="s">
        <v>135</v>
      </c>
      <c r="C193" s="14">
        <v>48.5</v>
      </c>
      <c r="D193" s="19">
        <f t="shared" si="3"/>
        <v>1.3472222222222223</v>
      </c>
    </row>
    <row r="194" spans="1:4">
      <c r="A194" s="13" t="s">
        <v>172</v>
      </c>
      <c r="B194" s="13" t="s">
        <v>136</v>
      </c>
      <c r="C194" s="14">
        <v>108</v>
      </c>
      <c r="D194" s="19">
        <f t="shared" si="3"/>
        <v>3</v>
      </c>
    </row>
    <row r="195" spans="1:4">
      <c r="A195" s="13" t="s">
        <v>172</v>
      </c>
      <c r="B195" s="13" t="s">
        <v>141</v>
      </c>
      <c r="C195" s="14">
        <v>23</v>
      </c>
      <c r="D195" s="19">
        <f t="shared" ref="D195:D258" si="4">C195/36</f>
        <v>0.63888888888888884</v>
      </c>
    </row>
    <row r="196" spans="1:4">
      <c r="A196" s="13" t="s">
        <v>172</v>
      </c>
      <c r="B196" s="13" t="s">
        <v>150</v>
      </c>
      <c r="C196" s="14">
        <v>36</v>
      </c>
      <c r="D196" s="19">
        <f t="shared" si="4"/>
        <v>1</v>
      </c>
    </row>
    <row r="197" spans="1:4">
      <c r="A197" s="13" t="s">
        <v>173</v>
      </c>
      <c r="B197" s="13" t="s">
        <v>127</v>
      </c>
      <c r="C197" s="14">
        <v>36</v>
      </c>
      <c r="D197" s="19">
        <f t="shared" si="4"/>
        <v>1</v>
      </c>
    </row>
    <row r="198" spans="1:4">
      <c r="A198" s="13" t="s">
        <v>173</v>
      </c>
      <c r="B198" s="13" t="s">
        <v>129</v>
      </c>
      <c r="C198" s="14">
        <v>78.5</v>
      </c>
      <c r="D198" s="19">
        <f t="shared" si="4"/>
        <v>2.1805555555555554</v>
      </c>
    </row>
    <row r="199" spans="1:4">
      <c r="A199" s="13" t="s">
        <v>173</v>
      </c>
      <c r="B199" s="13" t="s">
        <v>131</v>
      </c>
      <c r="C199" s="14">
        <v>354.58</v>
      </c>
      <c r="D199" s="19">
        <f t="shared" si="4"/>
        <v>9.849444444444444</v>
      </c>
    </row>
    <row r="200" spans="1:4">
      <c r="A200" s="13" t="s">
        <v>173</v>
      </c>
      <c r="B200" s="13" t="s">
        <v>133</v>
      </c>
      <c r="C200" s="14">
        <v>26</v>
      </c>
      <c r="D200" s="19">
        <f t="shared" si="4"/>
        <v>0.72222222222222221</v>
      </c>
    </row>
    <row r="201" spans="1:4">
      <c r="A201" s="13" t="s">
        <v>173</v>
      </c>
      <c r="B201" s="13" t="s">
        <v>135</v>
      </c>
      <c r="C201" s="14">
        <v>38.75</v>
      </c>
      <c r="D201" s="19">
        <f t="shared" si="4"/>
        <v>1.0763888888888888</v>
      </c>
    </row>
    <row r="202" spans="1:4">
      <c r="A202" s="13" t="s">
        <v>173</v>
      </c>
      <c r="B202" s="13" t="s">
        <v>136</v>
      </c>
      <c r="C202" s="14">
        <v>36</v>
      </c>
      <c r="D202" s="19">
        <f t="shared" si="4"/>
        <v>1</v>
      </c>
    </row>
    <row r="203" spans="1:4">
      <c r="A203" s="13" t="s">
        <v>174</v>
      </c>
      <c r="B203" s="13" t="s">
        <v>134</v>
      </c>
      <c r="C203" s="14">
        <v>32.5</v>
      </c>
      <c r="D203" s="19">
        <f t="shared" si="4"/>
        <v>0.90277777777777779</v>
      </c>
    </row>
    <row r="204" spans="1:4">
      <c r="A204" s="13" t="s">
        <v>174</v>
      </c>
      <c r="B204" s="13" t="s">
        <v>131</v>
      </c>
      <c r="C204" s="14">
        <v>312.25</v>
      </c>
      <c r="D204" s="19">
        <f t="shared" si="4"/>
        <v>8.6736111111111107</v>
      </c>
    </row>
    <row r="205" spans="1:4">
      <c r="A205" s="13" t="s">
        <v>174</v>
      </c>
      <c r="B205" s="13" t="s">
        <v>133</v>
      </c>
      <c r="C205" s="14">
        <v>70</v>
      </c>
      <c r="D205" s="19">
        <f t="shared" si="4"/>
        <v>1.9444444444444444</v>
      </c>
    </row>
    <row r="206" spans="1:4">
      <c r="A206" s="13" t="s">
        <v>174</v>
      </c>
      <c r="B206" s="13" t="s">
        <v>135</v>
      </c>
      <c r="C206" s="14">
        <v>167</v>
      </c>
      <c r="D206" s="19">
        <f t="shared" si="4"/>
        <v>4.6388888888888893</v>
      </c>
    </row>
    <row r="207" spans="1:4">
      <c r="A207" s="13" t="s">
        <v>174</v>
      </c>
      <c r="B207" s="13" t="s">
        <v>140</v>
      </c>
      <c r="C207" s="14">
        <v>36</v>
      </c>
      <c r="D207" s="19">
        <f t="shared" si="4"/>
        <v>1</v>
      </c>
    </row>
    <row r="208" spans="1:4">
      <c r="A208" s="13" t="s">
        <v>175</v>
      </c>
      <c r="B208" s="13" t="s">
        <v>137</v>
      </c>
      <c r="C208" s="14">
        <v>72</v>
      </c>
      <c r="D208" s="19">
        <f t="shared" si="4"/>
        <v>2</v>
      </c>
    </row>
    <row r="209" spans="1:4">
      <c r="A209" s="13" t="s">
        <v>175</v>
      </c>
      <c r="B209" s="13" t="s">
        <v>129</v>
      </c>
      <c r="C209" s="14">
        <v>121.58</v>
      </c>
      <c r="D209" s="19">
        <f t="shared" si="4"/>
        <v>3.3772222222222221</v>
      </c>
    </row>
    <row r="210" spans="1:4">
      <c r="A210" s="13" t="s">
        <v>175</v>
      </c>
      <c r="B210" s="13" t="s">
        <v>131</v>
      </c>
      <c r="C210" s="14">
        <v>358.13</v>
      </c>
      <c r="D210" s="19">
        <f t="shared" si="4"/>
        <v>9.9480555555555554</v>
      </c>
    </row>
    <row r="211" spans="1:4">
      <c r="A211" s="13" t="s">
        <v>175</v>
      </c>
      <c r="B211" s="13" t="s">
        <v>133</v>
      </c>
      <c r="C211" s="14">
        <v>248.5</v>
      </c>
      <c r="D211" s="19">
        <f t="shared" si="4"/>
        <v>6.9027777777777777</v>
      </c>
    </row>
    <row r="212" spans="1:4">
      <c r="A212" s="13" t="s">
        <v>175</v>
      </c>
      <c r="B212" s="13" t="s">
        <v>135</v>
      </c>
      <c r="C212" s="14">
        <v>168</v>
      </c>
      <c r="D212" s="19">
        <f t="shared" si="4"/>
        <v>4.666666666666667</v>
      </c>
    </row>
    <row r="213" spans="1:4">
      <c r="A213" s="13" t="s">
        <v>175</v>
      </c>
      <c r="B213" s="13" t="s">
        <v>136</v>
      </c>
      <c r="C213" s="14">
        <v>322</v>
      </c>
      <c r="D213" s="19">
        <f t="shared" si="4"/>
        <v>8.9444444444444446</v>
      </c>
    </row>
    <row r="214" spans="1:4">
      <c r="A214" s="13" t="s">
        <v>175</v>
      </c>
      <c r="B214" s="13" t="s">
        <v>138</v>
      </c>
      <c r="C214" s="14">
        <v>325.25</v>
      </c>
      <c r="D214" s="19">
        <f t="shared" si="4"/>
        <v>9.0347222222222214</v>
      </c>
    </row>
    <row r="215" spans="1:4">
      <c r="A215" s="13" t="s">
        <v>175</v>
      </c>
      <c r="B215" s="13" t="s">
        <v>149</v>
      </c>
      <c r="C215" s="14">
        <v>36</v>
      </c>
      <c r="D215" s="19">
        <f t="shared" si="4"/>
        <v>1</v>
      </c>
    </row>
    <row r="216" spans="1:4">
      <c r="A216" s="13" t="s">
        <v>175</v>
      </c>
      <c r="B216" s="13" t="s">
        <v>141</v>
      </c>
      <c r="C216" s="14">
        <v>72</v>
      </c>
      <c r="D216" s="19">
        <f t="shared" si="4"/>
        <v>2</v>
      </c>
    </row>
    <row r="217" spans="1:4">
      <c r="A217" s="13" t="s">
        <v>175</v>
      </c>
      <c r="B217" s="13" t="s">
        <v>150</v>
      </c>
      <c r="C217" s="14">
        <v>87</v>
      </c>
      <c r="D217" s="19">
        <f t="shared" si="4"/>
        <v>2.4166666666666665</v>
      </c>
    </row>
    <row r="218" spans="1:4">
      <c r="A218" s="13" t="s">
        <v>176</v>
      </c>
      <c r="B218" s="13" t="s">
        <v>127</v>
      </c>
      <c r="C218" s="14">
        <v>36</v>
      </c>
      <c r="D218" s="19">
        <f t="shared" si="4"/>
        <v>1</v>
      </c>
    </row>
    <row r="219" spans="1:4">
      <c r="A219" s="13" t="s">
        <v>176</v>
      </c>
      <c r="B219" s="13" t="s">
        <v>129</v>
      </c>
      <c r="C219" s="14">
        <v>36.35</v>
      </c>
      <c r="D219" s="19">
        <f t="shared" si="4"/>
        <v>1.0097222222222222</v>
      </c>
    </row>
    <row r="220" spans="1:4">
      <c r="A220" s="13" t="s">
        <v>176</v>
      </c>
      <c r="B220" s="13" t="s">
        <v>131</v>
      </c>
      <c r="C220" s="14">
        <v>131</v>
      </c>
      <c r="D220" s="19">
        <f t="shared" si="4"/>
        <v>3.6388888888888888</v>
      </c>
    </row>
    <row r="221" spans="1:4">
      <c r="A221" s="13" t="s">
        <v>176</v>
      </c>
      <c r="B221" s="13" t="s">
        <v>133</v>
      </c>
      <c r="C221" s="14">
        <v>139.5</v>
      </c>
      <c r="D221" s="19">
        <f t="shared" si="4"/>
        <v>3.875</v>
      </c>
    </row>
    <row r="222" spans="1:4">
      <c r="A222" s="13" t="s">
        <v>176</v>
      </c>
      <c r="B222" s="13" t="s">
        <v>135</v>
      </c>
      <c r="C222" s="14">
        <v>39.5</v>
      </c>
      <c r="D222" s="19">
        <f t="shared" si="4"/>
        <v>1.0972222222222223</v>
      </c>
    </row>
    <row r="223" spans="1:4">
      <c r="A223" s="13" t="s">
        <v>176</v>
      </c>
      <c r="B223" s="13" t="s">
        <v>136</v>
      </c>
      <c r="C223" s="14">
        <v>324.25</v>
      </c>
      <c r="D223" s="19">
        <f t="shared" si="4"/>
        <v>9.0069444444444446</v>
      </c>
    </row>
    <row r="224" spans="1:4">
      <c r="A224" s="13" t="s">
        <v>176</v>
      </c>
      <c r="B224" s="13" t="s">
        <v>149</v>
      </c>
      <c r="C224" s="14">
        <v>36</v>
      </c>
      <c r="D224" s="19">
        <f t="shared" si="4"/>
        <v>1</v>
      </c>
    </row>
    <row r="225" spans="1:4">
      <c r="A225" s="13" t="s">
        <v>176</v>
      </c>
      <c r="B225" s="13" t="s">
        <v>141</v>
      </c>
      <c r="C225" s="14">
        <v>144</v>
      </c>
      <c r="D225" s="19">
        <f t="shared" si="4"/>
        <v>4</v>
      </c>
    </row>
    <row r="226" spans="1:4">
      <c r="A226" s="13" t="s">
        <v>176</v>
      </c>
      <c r="B226" s="13" t="s">
        <v>150</v>
      </c>
      <c r="C226" s="14">
        <v>72</v>
      </c>
      <c r="D226" s="19">
        <f t="shared" si="4"/>
        <v>2</v>
      </c>
    </row>
    <row r="227" spans="1:4">
      <c r="A227" s="13" t="s">
        <v>177</v>
      </c>
      <c r="B227" s="13" t="s">
        <v>137</v>
      </c>
      <c r="C227" s="14">
        <v>144</v>
      </c>
      <c r="D227" s="19">
        <f t="shared" si="4"/>
        <v>4</v>
      </c>
    </row>
    <row r="228" spans="1:4">
      <c r="A228" s="13" t="s">
        <v>177</v>
      </c>
      <c r="B228" s="13" t="s">
        <v>129</v>
      </c>
      <c r="C228" s="14">
        <v>20</v>
      </c>
      <c r="D228" s="19">
        <f t="shared" si="4"/>
        <v>0.55555555555555558</v>
      </c>
    </row>
    <row r="229" spans="1:4">
      <c r="A229" s="13" t="s">
        <v>177</v>
      </c>
      <c r="B229" s="13" t="s">
        <v>131</v>
      </c>
      <c r="C229" s="14">
        <v>973.5</v>
      </c>
      <c r="D229" s="19">
        <f t="shared" si="4"/>
        <v>27.041666666666668</v>
      </c>
    </row>
    <row r="230" spans="1:4">
      <c r="A230" s="13" t="s">
        <v>177</v>
      </c>
      <c r="B230" s="13" t="s">
        <v>133</v>
      </c>
      <c r="C230" s="14">
        <v>80.5</v>
      </c>
      <c r="D230" s="19">
        <f t="shared" si="4"/>
        <v>2.2361111111111112</v>
      </c>
    </row>
    <row r="231" spans="1:4">
      <c r="A231" s="13" t="s">
        <v>177</v>
      </c>
      <c r="B231" s="13" t="s">
        <v>135</v>
      </c>
      <c r="C231" s="14">
        <v>419.25</v>
      </c>
      <c r="D231" s="19">
        <f t="shared" si="4"/>
        <v>11.645833333333334</v>
      </c>
    </row>
    <row r="232" spans="1:4">
      <c r="A232" s="13" t="s">
        <v>177</v>
      </c>
      <c r="B232" s="13" t="s">
        <v>136</v>
      </c>
      <c r="C232" s="14">
        <v>389</v>
      </c>
      <c r="D232" s="19">
        <f t="shared" si="4"/>
        <v>10.805555555555555</v>
      </c>
    </row>
    <row r="233" spans="1:4">
      <c r="A233" s="13" t="s">
        <v>177</v>
      </c>
      <c r="B233" s="13" t="s">
        <v>138</v>
      </c>
      <c r="C233" s="14">
        <v>12.5</v>
      </c>
      <c r="D233" s="19">
        <f t="shared" si="4"/>
        <v>0.34722222222222221</v>
      </c>
    </row>
    <row r="234" spans="1:4">
      <c r="A234" s="13" t="s">
        <v>177</v>
      </c>
      <c r="B234" s="13" t="s">
        <v>144</v>
      </c>
      <c r="C234" s="14">
        <v>57.5</v>
      </c>
      <c r="D234" s="19">
        <f t="shared" si="4"/>
        <v>1.5972222222222223</v>
      </c>
    </row>
    <row r="235" spans="1:4">
      <c r="A235" s="13" t="s">
        <v>177</v>
      </c>
      <c r="B235" s="13" t="s">
        <v>143</v>
      </c>
      <c r="C235" s="14">
        <v>36</v>
      </c>
      <c r="D235" s="19">
        <f t="shared" si="4"/>
        <v>1</v>
      </c>
    </row>
    <row r="236" spans="1:4">
      <c r="A236" s="13" t="s">
        <v>177</v>
      </c>
      <c r="B236" s="13" t="s">
        <v>141</v>
      </c>
      <c r="C236" s="14">
        <v>246</v>
      </c>
      <c r="D236" s="19">
        <f t="shared" si="4"/>
        <v>6.833333333333333</v>
      </c>
    </row>
    <row r="237" spans="1:4">
      <c r="A237" s="13" t="s">
        <v>177</v>
      </c>
      <c r="B237" s="13" t="s">
        <v>150</v>
      </c>
      <c r="C237" s="14">
        <v>57</v>
      </c>
      <c r="D237" s="19">
        <f t="shared" si="4"/>
        <v>1.5833333333333333</v>
      </c>
    </row>
    <row r="238" spans="1:4">
      <c r="A238" s="13" t="s">
        <v>178</v>
      </c>
      <c r="B238" s="13" t="s">
        <v>132</v>
      </c>
      <c r="C238" s="14">
        <v>36</v>
      </c>
      <c r="D238" s="19">
        <f t="shared" si="4"/>
        <v>1</v>
      </c>
    </row>
    <row r="239" spans="1:4">
      <c r="A239" s="13" t="s">
        <v>178</v>
      </c>
      <c r="B239" s="13" t="s">
        <v>127</v>
      </c>
      <c r="C239" s="14">
        <v>36</v>
      </c>
      <c r="D239" s="19">
        <f t="shared" si="4"/>
        <v>1</v>
      </c>
    </row>
    <row r="240" spans="1:4">
      <c r="A240" s="13" t="s">
        <v>178</v>
      </c>
      <c r="B240" s="13" t="s">
        <v>137</v>
      </c>
      <c r="C240" s="14">
        <v>36</v>
      </c>
      <c r="D240" s="19">
        <f t="shared" si="4"/>
        <v>1</v>
      </c>
    </row>
    <row r="241" spans="1:4">
      <c r="A241" s="13" t="s">
        <v>178</v>
      </c>
      <c r="B241" s="13" t="s">
        <v>131</v>
      </c>
      <c r="C241" s="14">
        <v>580.5</v>
      </c>
      <c r="D241" s="19">
        <f t="shared" si="4"/>
        <v>16.125</v>
      </c>
    </row>
    <row r="242" spans="1:4">
      <c r="A242" s="13" t="s">
        <v>178</v>
      </c>
      <c r="B242" s="13" t="s">
        <v>133</v>
      </c>
      <c r="C242" s="14">
        <v>360.5</v>
      </c>
      <c r="D242" s="19">
        <f t="shared" si="4"/>
        <v>10.013888888888889</v>
      </c>
    </row>
    <row r="243" spans="1:4">
      <c r="A243" s="13" t="s">
        <v>178</v>
      </c>
      <c r="B243" s="13" t="s">
        <v>135</v>
      </c>
      <c r="C243" s="14">
        <v>517.5</v>
      </c>
      <c r="D243" s="19">
        <f t="shared" si="4"/>
        <v>14.375</v>
      </c>
    </row>
    <row r="244" spans="1:4">
      <c r="A244" s="13" t="s">
        <v>178</v>
      </c>
      <c r="B244" s="13" t="s">
        <v>136</v>
      </c>
      <c r="C244" s="14">
        <v>144</v>
      </c>
      <c r="D244" s="19">
        <f t="shared" si="4"/>
        <v>4</v>
      </c>
    </row>
    <row r="245" spans="1:4">
      <c r="A245" s="13" t="s">
        <v>178</v>
      </c>
      <c r="B245" s="13" t="s">
        <v>147</v>
      </c>
      <c r="C245" s="14">
        <v>36</v>
      </c>
      <c r="D245" s="19">
        <f t="shared" si="4"/>
        <v>1</v>
      </c>
    </row>
    <row r="246" spans="1:4">
      <c r="A246" s="13" t="s">
        <v>178</v>
      </c>
      <c r="B246" s="13" t="s">
        <v>141</v>
      </c>
      <c r="C246" s="14">
        <v>268</v>
      </c>
      <c r="D246" s="19">
        <f t="shared" si="4"/>
        <v>7.4444444444444446</v>
      </c>
    </row>
    <row r="247" spans="1:4">
      <c r="A247" s="13" t="s">
        <v>179</v>
      </c>
      <c r="B247" s="13" t="s">
        <v>127</v>
      </c>
      <c r="C247" s="14">
        <v>36</v>
      </c>
      <c r="D247" s="19">
        <f t="shared" si="4"/>
        <v>1</v>
      </c>
    </row>
    <row r="248" spans="1:4">
      <c r="A248" s="13" t="s">
        <v>179</v>
      </c>
      <c r="B248" s="13" t="s">
        <v>131</v>
      </c>
      <c r="C248" s="14">
        <v>430</v>
      </c>
      <c r="D248" s="19">
        <f t="shared" si="4"/>
        <v>11.944444444444445</v>
      </c>
    </row>
    <row r="249" spans="1:4">
      <c r="A249" s="13" t="s">
        <v>179</v>
      </c>
      <c r="B249" s="13" t="s">
        <v>133</v>
      </c>
      <c r="C249" s="14">
        <v>608.5</v>
      </c>
      <c r="D249" s="19">
        <f t="shared" si="4"/>
        <v>16.902777777777779</v>
      </c>
    </row>
    <row r="250" spans="1:4">
      <c r="A250" s="13" t="s">
        <v>179</v>
      </c>
      <c r="B250" s="13" t="s">
        <v>136</v>
      </c>
      <c r="C250" s="14">
        <v>367.5</v>
      </c>
      <c r="D250" s="19">
        <f t="shared" si="4"/>
        <v>10.208333333333334</v>
      </c>
    </row>
    <row r="251" spans="1:4">
      <c r="A251" s="13" t="s">
        <v>179</v>
      </c>
      <c r="B251" s="13" t="s">
        <v>140</v>
      </c>
      <c r="C251" s="14">
        <v>36</v>
      </c>
      <c r="D251" s="19">
        <f t="shared" si="4"/>
        <v>1</v>
      </c>
    </row>
    <row r="252" spans="1:4">
      <c r="A252" s="13" t="s">
        <v>179</v>
      </c>
      <c r="B252" s="13" t="s">
        <v>141</v>
      </c>
      <c r="C252" s="14">
        <v>36</v>
      </c>
      <c r="D252" s="19">
        <f t="shared" si="4"/>
        <v>1</v>
      </c>
    </row>
    <row r="253" spans="1:4">
      <c r="A253" s="13" t="s">
        <v>179</v>
      </c>
      <c r="B253" s="13" t="s">
        <v>150</v>
      </c>
      <c r="C253" s="14">
        <v>65</v>
      </c>
      <c r="D253" s="19">
        <f t="shared" si="4"/>
        <v>1.8055555555555556</v>
      </c>
    </row>
    <row r="254" spans="1:4">
      <c r="A254" s="13" t="s">
        <v>180</v>
      </c>
      <c r="B254" s="13" t="s">
        <v>127</v>
      </c>
      <c r="C254" s="14">
        <v>36</v>
      </c>
      <c r="D254" s="19">
        <f t="shared" si="4"/>
        <v>1</v>
      </c>
    </row>
    <row r="255" spans="1:4">
      <c r="A255" s="13" t="s">
        <v>180</v>
      </c>
      <c r="B255" s="13" t="s">
        <v>137</v>
      </c>
      <c r="C255" s="14">
        <v>40</v>
      </c>
      <c r="D255" s="19">
        <f t="shared" si="4"/>
        <v>1.1111111111111112</v>
      </c>
    </row>
    <row r="256" spans="1:4">
      <c r="A256" s="13" t="s">
        <v>180</v>
      </c>
      <c r="B256" s="13" t="s">
        <v>131</v>
      </c>
      <c r="C256" s="14">
        <v>393.5</v>
      </c>
      <c r="D256" s="19">
        <f t="shared" si="4"/>
        <v>10.930555555555555</v>
      </c>
    </row>
    <row r="257" spans="1:4">
      <c r="A257" s="13" t="s">
        <v>180</v>
      </c>
      <c r="B257" s="13" t="s">
        <v>135</v>
      </c>
      <c r="C257" s="14">
        <v>294</v>
      </c>
      <c r="D257" s="19">
        <f t="shared" si="4"/>
        <v>8.1666666666666661</v>
      </c>
    </row>
    <row r="258" spans="1:4">
      <c r="A258" s="13" t="s">
        <v>180</v>
      </c>
      <c r="B258" s="13" t="s">
        <v>136</v>
      </c>
      <c r="C258" s="14">
        <v>35</v>
      </c>
      <c r="D258" s="19">
        <f t="shared" si="4"/>
        <v>0.97222222222222221</v>
      </c>
    </row>
    <row r="259" spans="1:4">
      <c r="A259" s="13" t="s">
        <v>180</v>
      </c>
      <c r="B259" s="13" t="s">
        <v>143</v>
      </c>
      <c r="C259" s="14">
        <v>35</v>
      </c>
      <c r="D259" s="19">
        <f t="shared" ref="D259:D322" si="5">C259/36</f>
        <v>0.97222222222222221</v>
      </c>
    </row>
    <row r="260" spans="1:4">
      <c r="A260" s="13" t="s">
        <v>180</v>
      </c>
      <c r="B260" s="13" t="s">
        <v>140</v>
      </c>
      <c r="C260" s="14">
        <v>40</v>
      </c>
      <c r="D260" s="19">
        <f t="shared" si="5"/>
        <v>1.1111111111111112</v>
      </c>
    </row>
    <row r="261" spans="1:4">
      <c r="A261" s="13" t="s">
        <v>180</v>
      </c>
      <c r="B261" s="13" t="s">
        <v>141</v>
      </c>
      <c r="C261" s="14">
        <v>71</v>
      </c>
      <c r="D261" s="19">
        <f t="shared" si="5"/>
        <v>1.9722222222222223</v>
      </c>
    </row>
    <row r="262" spans="1:4">
      <c r="A262" s="13" t="s">
        <v>180</v>
      </c>
      <c r="B262" s="13" t="s">
        <v>150</v>
      </c>
      <c r="C262" s="14">
        <v>35</v>
      </c>
      <c r="D262" s="19">
        <f t="shared" si="5"/>
        <v>0.97222222222222221</v>
      </c>
    </row>
    <row r="263" spans="1:4">
      <c r="A263" s="13" t="s">
        <v>181</v>
      </c>
      <c r="B263" s="13" t="s">
        <v>130</v>
      </c>
      <c r="C263" s="14">
        <v>32.5</v>
      </c>
      <c r="D263" s="19">
        <f t="shared" si="5"/>
        <v>0.90277777777777779</v>
      </c>
    </row>
    <row r="264" spans="1:4">
      <c r="A264" s="13" t="s">
        <v>181</v>
      </c>
      <c r="B264" s="13" t="s">
        <v>134</v>
      </c>
      <c r="C264" s="14">
        <v>26</v>
      </c>
      <c r="D264" s="19">
        <f t="shared" si="5"/>
        <v>0.72222222222222221</v>
      </c>
    </row>
    <row r="265" spans="1:4">
      <c r="A265" s="13" t="s">
        <v>181</v>
      </c>
      <c r="B265" s="13" t="s">
        <v>137</v>
      </c>
      <c r="C265" s="14">
        <v>14.4</v>
      </c>
      <c r="D265" s="19">
        <f t="shared" si="5"/>
        <v>0.4</v>
      </c>
    </row>
    <row r="266" spans="1:4">
      <c r="A266" s="13" t="s">
        <v>181</v>
      </c>
      <c r="B266" s="13" t="s">
        <v>129</v>
      </c>
      <c r="C266" s="14">
        <v>52.260000000000005</v>
      </c>
      <c r="D266" s="19">
        <f t="shared" si="5"/>
        <v>1.4516666666666669</v>
      </c>
    </row>
    <row r="267" spans="1:4">
      <c r="A267" s="13" t="s">
        <v>181</v>
      </c>
      <c r="B267" s="13" t="s">
        <v>131</v>
      </c>
      <c r="C267" s="14">
        <v>1348.75</v>
      </c>
      <c r="D267" s="19">
        <f t="shared" si="5"/>
        <v>37.465277777777779</v>
      </c>
    </row>
    <row r="268" spans="1:4">
      <c r="A268" s="13" t="s">
        <v>181</v>
      </c>
      <c r="B268" s="13" t="s">
        <v>133</v>
      </c>
      <c r="C268" s="14">
        <v>927.5</v>
      </c>
      <c r="D268" s="19">
        <f t="shared" si="5"/>
        <v>25.763888888888889</v>
      </c>
    </row>
    <row r="269" spans="1:4">
      <c r="A269" s="13" t="s">
        <v>181</v>
      </c>
      <c r="B269" s="13" t="s">
        <v>135</v>
      </c>
      <c r="C269" s="14">
        <v>330</v>
      </c>
      <c r="D269" s="19">
        <f t="shared" si="5"/>
        <v>9.1666666666666661</v>
      </c>
    </row>
    <row r="270" spans="1:4">
      <c r="A270" s="13" t="s">
        <v>181</v>
      </c>
      <c r="B270" s="13" t="s">
        <v>136</v>
      </c>
      <c r="C270" s="14">
        <v>291</v>
      </c>
      <c r="D270" s="19">
        <f t="shared" si="5"/>
        <v>8.0833333333333339</v>
      </c>
    </row>
    <row r="271" spans="1:4">
      <c r="A271" s="13" t="s">
        <v>181</v>
      </c>
      <c r="B271" s="13" t="s">
        <v>140</v>
      </c>
      <c r="C271" s="14">
        <v>35.5</v>
      </c>
      <c r="D271" s="19">
        <f t="shared" si="5"/>
        <v>0.98611111111111116</v>
      </c>
    </row>
    <row r="272" spans="1:4">
      <c r="A272" s="13" t="s">
        <v>182</v>
      </c>
      <c r="B272" s="13" t="s">
        <v>127</v>
      </c>
      <c r="C272" s="14">
        <v>40</v>
      </c>
      <c r="D272" s="19">
        <f t="shared" si="5"/>
        <v>1.1111111111111112</v>
      </c>
    </row>
    <row r="273" spans="1:4">
      <c r="A273" s="13" t="s">
        <v>182</v>
      </c>
      <c r="B273" s="13" t="s">
        <v>129</v>
      </c>
      <c r="C273" s="14">
        <v>44.17</v>
      </c>
      <c r="D273" s="19">
        <f t="shared" si="5"/>
        <v>1.2269444444444444</v>
      </c>
    </row>
    <row r="274" spans="1:4">
      <c r="A274" s="13" t="s">
        <v>182</v>
      </c>
      <c r="B274" s="13" t="s">
        <v>131</v>
      </c>
      <c r="C274" s="14">
        <v>544.25</v>
      </c>
      <c r="D274" s="19">
        <f t="shared" si="5"/>
        <v>15.118055555555555</v>
      </c>
    </row>
    <row r="275" spans="1:4">
      <c r="A275" s="13" t="s">
        <v>182</v>
      </c>
      <c r="B275" s="13" t="s">
        <v>133</v>
      </c>
      <c r="C275" s="14">
        <v>100.5</v>
      </c>
      <c r="D275" s="19">
        <f t="shared" si="5"/>
        <v>2.7916666666666665</v>
      </c>
    </row>
    <row r="276" spans="1:4">
      <c r="A276" s="13" t="s">
        <v>182</v>
      </c>
      <c r="B276" s="13" t="s">
        <v>135</v>
      </c>
      <c r="C276" s="14">
        <v>96.25</v>
      </c>
      <c r="D276" s="19">
        <f t="shared" si="5"/>
        <v>2.6736111111111112</v>
      </c>
    </row>
    <row r="277" spans="1:4">
      <c r="A277" s="13" t="s">
        <v>182</v>
      </c>
      <c r="B277" s="13" t="s">
        <v>136</v>
      </c>
      <c r="C277" s="14">
        <v>43.5</v>
      </c>
      <c r="D277" s="19">
        <f t="shared" si="5"/>
        <v>1.2083333333333333</v>
      </c>
    </row>
    <row r="278" spans="1:4">
      <c r="A278" s="13" t="s">
        <v>182</v>
      </c>
      <c r="B278" s="13" t="s">
        <v>141</v>
      </c>
      <c r="C278" s="14">
        <v>36</v>
      </c>
      <c r="D278" s="19">
        <f t="shared" si="5"/>
        <v>1</v>
      </c>
    </row>
    <row r="279" spans="1:4">
      <c r="A279" s="13" t="s">
        <v>183</v>
      </c>
      <c r="B279" s="13" t="s">
        <v>137</v>
      </c>
      <c r="C279" s="14">
        <v>10</v>
      </c>
      <c r="D279" s="19">
        <f t="shared" si="5"/>
        <v>0.27777777777777779</v>
      </c>
    </row>
    <row r="280" spans="1:4">
      <c r="A280" s="13" t="s">
        <v>183</v>
      </c>
      <c r="B280" s="13" t="s">
        <v>129</v>
      </c>
      <c r="C280" s="14">
        <v>224.67000000000002</v>
      </c>
      <c r="D280" s="19">
        <f t="shared" si="5"/>
        <v>6.2408333333333337</v>
      </c>
    </row>
    <row r="281" spans="1:4">
      <c r="A281" s="13" t="s">
        <v>183</v>
      </c>
      <c r="B281" s="13" t="s">
        <v>131</v>
      </c>
      <c r="C281" s="14">
        <v>172.25</v>
      </c>
      <c r="D281" s="19">
        <f t="shared" si="5"/>
        <v>4.7847222222222223</v>
      </c>
    </row>
    <row r="282" spans="1:4">
      <c r="A282" s="13" t="s">
        <v>183</v>
      </c>
      <c r="B282" s="13" t="s">
        <v>133</v>
      </c>
      <c r="C282" s="14">
        <v>82.75</v>
      </c>
      <c r="D282" s="19">
        <f t="shared" si="5"/>
        <v>2.2986111111111112</v>
      </c>
    </row>
    <row r="283" spans="1:4">
      <c r="A283" s="13" t="s">
        <v>183</v>
      </c>
      <c r="B283" s="13" t="s">
        <v>135</v>
      </c>
      <c r="C283" s="14">
        <v>230</v>
      </c>
      <c r="D283" s="19">
        <f t="shared" si="5"/>
        <v>6.3888888888888893</v>
      </c>
    </row>
    <row r="284" spans="1:4">
      <c r="A284" s="13" t="s">
        <v>183</v>
      </c>
      <c r="B284" s="13" t="s">
        <v>136</v>
      </c>
      <c r="C284" s="14">
        <v>36</v>
      </c>
      <c r="D284" s="19">
        <f t="shared" si="5"/>
        <v>1</v>
      </c>
    </row>
    <row r="285" spans="1:4">
      <c r="A285" s="13" t="s">
        <v>183</v>
      </c>
      <c r="B285" s="13" t="s">
        <v>143</v>
      </c>
      <c r="C285" s="14">
        <v>36</v>
      </c>
      <c r="D285" s="19">
        <f t="shared" si="5"/>
        <v>1</v>
      </c>
    </row>
    <row r="286" spans="1:4">
      <c r="A286" s="13" t="s">
        <v>183</v>
      </c>
      <c r="B286" s="13" t="s">
        <v>150</v>
      </c>
      <c r="C286" s="14">
        <v>34</v>
      </c>
      <c r="D286" s="19">
        <f t="shared" si="5"/>
        <v>0.94444444444444442</v>
      </c>
    </row>
    <row r="287" spans="1:4">
      <c r="A287" s="13" t="s">
        <v>184</v>
      </c>
      <c r="B287" s="13" t="s">
        <v>132</v>
      </c>
      <c r="C287" s="14">
        <v>25</v>
      </c>
      <c r="D287" s="19">
        <f t="shared" si="5"/>
        <v>0.69444444444444442</v>
      </c>
    </row>
    <row r="288" spans="1:4">
      <c r="A288" s="13" t="s">
        <v>184</v>
      </c>
      <c r="B288" s="13" t="s">
        <v>127</v>
      </c>
      <c r="C288" s="14">
        <v>26</v>
      </c>
      <c r="D288" s="19">
        <f t="shared" si="5"/>
        <v>0.72222222222222221</v>
      </c>
    </row>
    <row r="289" spans="1:4">
      <c r="A289" s="13" t="s">
        <v>184</v>
      </c>
      <c r="B289" s="13" t="s">
        <v>129</v>
      </c>
      <c r="C289" s="14">
        <v>46</v>
      </c>
      <c r="D289" s="19">
        <f t="shared" si="5"/>
        <v>1.2777777777777777</v>
      </c>
    </row>
    <row r="290" spans="1:4">
      <c r="A290" s="13" t="s">
        <v>184</v>
      </c>
      <c r="B290" s="13" t="s">
        <v>131</v>
      </c>
      <c r="C290" s="14">
        <v>703.5</v>
      </c>
      <c r="D290" s="19">
        <f t="shared" si="5"/>
        <v>19.541666666666668</v>
      </c>
    </row>
    <row r="291" spans="1:4">
      <c r="A291" s="13" t="s">
        <v>184</v>
      </c>
      <c r="B291" s="13" t="s">
        <v>133</v>
      </c>
      <c r="C291" s="14">
        <v>36</v>
      </c>
      <c r="D291" s="19">
        <f t="shared" si="5"/>
        <v>1</v>
      </c>
    </row>
    <row r="292" spans="1:4">
      <c r="A292" s="13" t="s">
        <v>184</v>
      </c>
      <c r="B292" s="13" t="s">
        <v>135</v>
      </c>
      <c r="C292" s="14">
        <v>210.25</v>
      </c>
      <c r="D292" s="19">
        <f t="shared" si="5"/>
        <v>5.8402777777777777</v>
      </c>
    </row>
    <row r="293" spans="1:4">
      <c r="A293" s="13" t="s">
        <v>184</v>
      </c>
      <c r="B293" s="13" t="s">
        <v>136</v>
      </c>
      <c r="C293" s="14">
        <v>36</v>
      </c>
      <c r="D293" s="19">
        <f t="shared" si="5"/>
        <v>1</v>
      </c>
    </row>
    <row r="294" spans="1:4">
      <c r="A294" s="13" t="s">
        <v>184</v>
      </c>
      <c r="B294" s="13" t="s">
        <v>148</v>
      </c>
      <c r="C294" s="14">
        <v>36</v>
      </c>
      <c r="D294" s="19">
        <f t="shared" si="5"/>
        <v>1</v>
      </c>
    </row>
    <row r="295" spans="1:4">
      <c r="A295" s="13" t="s">
        <v>184</v>
      </c>
      <c r="B295" s="13" t="s">
        <v>150</v>
      </c>
      <c r="C295" s="14">
        <v>36</v>
      </c>
      <c r="D295" s="19">
        <f t="shared" si="5"/>
        <v>1</v>
      </c>
    </row>
    <row r="296" spans="1:4">
      <c r="A296" s="13" t="s">
        <v>185</v>
      </c>
      <c r="B296" s="13" t="s">
        <v>129</v>
      </c>
      <c r="C296" s="14">
        <v>70</v>
      </c>
      <c r="D296" s="19">
        <f t="shared" si="5"/>
        <v>1.9444444444444444</v>
      </c>
    </row>
    <row r="297" spans="1:4">
      <c r="A297" s="13" t="s">
        <v>185</v>
      </c>
      <c r="B297" s="13" t="s">
        <v>131</v>
      </c>
      <c r="C297" s="14">
        <v>443</v>
      </c>
      <c r="D297" s="19">
        <f t="shared" si="5"/>
        <v>12.305555555555555</v>
      </c>
    </row>
    <row r="298" spans="1:4">
      <c r="A298" s="13" t="s">
        <v>185</v>
      </c>
      <c r="B298" s="13" t="s">
        <v>133</v>
      </c>
      <c r="C298" s="14">
        <v>67.5</v>
      </c>
      <c r="D298" s="19">
        <f t="shared" si="5"/>
        <v>1.875</v>
      </c>
    </row>
    <row r="299" spans="1:4">
      <c r="A299" s="13" t="s">
        <v>185</v>
      </c>
      <c r="B299" s="13" t="s">
        <v>135</v>
      </c>
      <c r="C299" s="14">
        <v>355.5</v>
      </c>
      <c r="D299" s="19">
        <f t="shared" si="5"/>
        <v>9.875</v>
      </c>
    </row>
    <row r="300" spans="1:4">
      <c r="A300" s="13" t="s">
        <v>185</v>
      </c>
      <c r="B300" s="13" t="s">
        <v>136</v>
      </c>
      <c r="C300" s="14">
        <v>37.5</v>
      </c>
      <c r="D300" s="19">
        <f t="shared" si="5"/>
        <v>1.0416666666666667</v>
      </c>
    </row>
    <row r="301" spans="1:4">
      <c r="A301" s="13" t="s">
        <v>185</v>
      </c>
      <c r="B301" s="13" t="s">
        <v>144</v>
      </c>
      <c r="C301" s="14">
        <v>53</v>
      </c>
      <c r="D301" s="19">
        <f t="shared" si="5"/>
        <v>1.4722222222222223</v>
      </c>
    </row>
    <row r="302" spans="1:4">
      <c r="A302" s="13" t="s">
        <v>185</v>
      </c>
      <c r="B302" s="13" t="s">
        <v>147</v>
      </c>
      <c r="C302" s="14">
        <v>37.5</v>
      </c>
      <c r="D302" s="19">
        <f t="shared" si="5"/>
        <v>1.0416666666666667</v>
      </c>
    </row>
    <row r="303" spans="1:4">
      <c r="A303" s="13" t="s">
        <v>185</v>
      </c>
      <c r="B303" s="13" t="s">
        <v>141</v>
      </c>
      <c r="C303" s="14">
        <v>40</v>
      </c>
      <c r="D303" s="19">
        <f t="shared" si="5"/>
        <v>1.1111111111111112</v>
      </c>
    </row>
    <row r="304" spans="1:4">
      <c r="A304" s="13" t="s">
        <v>186</v>
      </c>
      <c r="B304" s="13" t="s">
        <v>129</v>
      </c>
      <c r="C304" s="14">
        <v>27.92</v>
      </c>
      <c r="D304" s="19">
        <f t="shared" si="5"/>
        <v>0.77555555555555555</v>
      </c>
    </row>
    <row r="305" spans="1:4">
      <c r="A305" s="13" t="s">
        <v>186</v>
      </c>
      <c r="B305" s="13" t="s">
        <v>131</v>
      </c>
      <c r="C305" s="14">
        <v>265.75</v>
      </c>
      <c r="D305" s="19">
        <f t="shared" si="5"/>
        <v>7.3819444444444446</v>
      </c>
    </row>
    <row r="306" spans="1:4">
      <c r="A306" s="13" t="s">
        <v>186</v>
      </c>
      <c r="B306" s="13" t="s">
        <v>133</v>
      </c>
      <c r="C306" s="14">
        <v>129.75</v>
      </c>
      <c r="D306" s="19">
        <f t="shared" si="5"/>
        <v>3.6041666666666665</v>
      </c>
    </row>
    <row r="307" spans="1:4">
      <c r="A307" s="13" t="s">
        <v>186</v>
      </c>
      <c r="B307" s="13" t="s">
        <v>135</v>
      </c>
      <c r="C307" s="14">
        <v>20.25</v>
      </c>
      <c r="D307" s="19">
        <f t="shared" si="5"/>
        <v>0.5625</v>
      </c>
    </row>
    <row r="308" spans="1:4">
      <c r="A308" s="13" t="s">
        <v>186</v>
      </c>
      <c r="B308" s="13" t="s">
        <v>136</v>
      </c>
      <c r="C308" s="14">
        <v>59</v>
      </c>
      <c r="D308" s="19">
        <f t="shared" si="5"/>
        <v>1.6388888888888888</v>
      </c>
    </row>
    <row r="309" spans="1:4">
      <c r="A309" s="13" t="s">
        <v>186</v>
      </c>
      <c r="B309" s="13" t="s">
        <v>150</v>
      </c>
      <c r="C309" s="14">
        <v>36</v>
      </c>
      <c r="D309" s="19">
        <f t="shared" si="5"/>
        <v>1</v>
      </c>
    </row>
    <row r="310" spans="1:4">
      <c r="A310" s="13" t="s">
        <v>187</v>
      </c>
      <c r="B310" s="13" t="s">
        <v>129</v>
      </c>
      <c r="C310" s="14">
        <v>255.49999999999997</v>
      </c>
      <c r="D310" s="19">
        <f t="shared" si="5"/>
        <v>7.0972222222222214</v>
      </c>
    </row>
    <row r="311" spans="1:4">
      <c r="A311" s="13" t="s">
        <v>187</v>
      </c>
      <c r="B311" s="13" t="s">
        <v>131</v>
      </c>
      <c r="C311" s="14">
        <v>102.5</v>
      </c>
      <c r="D311" s="19">
        <f t="shared" si="5"/>
        <v>2.8472222222222223</v>
      </c>
    </row>
    <row r="312" spans="1:4">
      <c r="A312" s="13" t="s">
        <v>187</v>
      </c>
      <c r="B312" s="13" t="s">
        <v>133</v>
      </c>
      <c r="C312" s="14">
        <v>97.34</v>
      </c>
      <c r="D312" s="19">
        <f t="shared" si="5"/>
        <v>2.7038888888888888</v>
      </c>
    </row>
    <row r="313" spans="1:4">
      <c r="A313" s="13" t="s">
        <v>187</v>
      </c>
      <c r="B313" s="13" t="s">
        <v>135</v>
      </c>
      <c r="C313" s="14">
        <v>21</v>
      </c>
      <c r="D313" s="19">
        <f t="shared" si="5"/>
        <v>0.58333333333333337</v>
      </c>
    </row>
    <row r="314" spans="1:4">
      <c r="A314" s="13" t="s">
        <v>187</v>
      </c>
      <c r="B314" s="13" t="s">
        <v>136</v>
      </c>
      <c r="C314" s="14">
        <v>99.5</v>
      </c>
      <c r="D314" s="19">
        <f t="shared" si="5"/>
        <v>2.7638888888888888</v>
      </c>
    </row>
    <row r="315" spans="1:4">
      <c r="A315" s="13" t="s">
        <v>187</v>
      </c>
      <c r="B315" s="13" t="s">
        <v>138</v>
      </c>
      <c r="C315" s="14">
        <v>72.67</v>
      </c>
      <c r="D315" s="19">
        <f t="shared" si="5"/>
        <v>2.0186111111111114</v>
      </c>
    </row>
    <row r="316" spans="1:4">
      <c r="A316" s="13" t="s">
        <v>187</v>
      </c>
      <c r="B316" s="13" t="s">
        <v>144</v>
      </c>
      <c r="C316" s="14">
        <v>40.85</v>
      </c>
      <c r="D316" s="19">
        <f t="shared" si="5"/>
        <v>1.1347222222222222</v>
      </c>
    </row>
    <row r="317" spans="1:4">
      <c r="A317" s="13" t="s">
        <v>187</v>
      </c>
      <c r="B317" s="13" t="s">
        <v>143</v>
      </c>
      <c r="C317" s="14">
        <v>36</v>
      </c>
      <c r="D317" s="19">
        <f t="shared" si="5"/>
        <v>1</v>
      </c>
    </row>
    <row r="318" spans="1:4">
      <c r="A318" s="13" t="s">
        <v>187</v>
      </c>
      <c r="B318" s="13" t="s">
        <v>141</v>
      </c>
      <c r="C318" s="14">
        <v>36</v>
      </c>
      <c r="D318" s="19">
        <f t="shared" si="5"/>
        <v>1</v>
      </c>
    </row>
    <row r="319" spans="1:4">
      <c r="A319" s="13" t="s">
        <v>187</v>
      </c>
      <c r="B319" s="13" t="s">
        <v>150</v>
      </c>
      <c r="C319" s="14">
        <v>36</v>
      </c>
      <c r="D319" s="19">
        <f t="shared" si="5"/>
        <v>1</v>
      </c>
    </row>
    <row r="320" spans="1:4">
      <c r="A320" s="13" t="s">
        <v>188</v>
      </c>
      <c r="B320" s="13" t="s">
        <v>137</v>
      </c>
      <c r="C320" s="14">
        <v>40</v>
      </c>
      <c r="D320" s="19">
        <f t="shared" si="5"/>
        <v>1.1111111111111112</v>
      </c>
    </row>
    <row r="321" spans="1:4">
      <c r="A321" s="13" t="s">
        <v>188</v>
      </c>
      <c r="B321" s="13" t="s">
        <v>129</v>
      </c>
      <c r="C321" s="14">
        <v>204</v>
      </c>
      <c r="D321" s="19">
        <f t="shared" si="5"/>
        <v>5.666666666666667</v>
      </c>
    </row>
    <row r="322" spans="1:4">
      <c r="A322" s="13" t="s">
        <v>188</v>
      </c>
      <c r="B322" s="13" t="s">
        <v>131</v>
      </c>
      <c r="C322" s="14">
        <v>488.5</v>
      </c>
      <c r="D322" s="19">
        <f t="shared" si="5"/>
        <v>13.569444444444445</v>
      </c>
    </row>
    <row r="323" spans="1:4">
      <c r="A323" s="13" t="s">
        <v>188</v>
      </c>
      <c r="B323" s="13" t="s">
        <v>133</v>
      </c>
      <c r="C323" s="14">
        <v>381.5</v>
      </c>
      <c r="D323" s="19">
        <f t="shared" ref="D323:D386" si="6">C323/36</f>
        <v>10.597222222222221</v>
      </c>
    </row>
    <row r="324" spans="1:4">
      <c r="A324" s="13" t="s">
        <v>188</v>
      </c>
      <c r="B324" s="13" t="s">
        <v>135</v>
      </c>
      <c r="C324" s="14">
        <v>143</v>
      </c>
      <c r="D324" s="19">
        <f t="shared" si="6"/>
        <v>3.9722222222222223</v>
      </c>
    </row>
    <row r="325" spans="1:4">
      <c r="A325" s="13" t="s">
        <v>188</v>
      </c>
      <c r="B325" s="13" t="s">
        <v>136</v>
      </c>
      <c r="C325" s="14">
        <v>68.5</v>
      </c>
      <c r="D325" s="19">
        <f t="shared" si="6"/>
        <v>1.9027777777777777</v>
      </c>
    </row>
    <row r="326" spans="1:4">
      <c r="A326" s="13" t="s">
        <v>188</v>
      </c>
      <c r="B326" s="13" t="s">
        <v>141</v>
      </c>
      <c r="C326" s="14">
        <v>60</v>
      </c>
      <c r="D326" s="19">
        <f t="shared" si="6"/>
        <v>1.6666666666666667</v>
      </c>
    </row>
    <row r="327" spans="1:4">
      <c r="A327" s="13" t="s">
        <v>188</v>
      </c>
      <c r="B327" s="13" t="s">
        <v>150</v>
      </c>
      <c r="C327" s="14">
        <v>52.5</v>
      </c>
      <c r="D327" s="19">
        <f t="shared" si="6"/>
        <v>1.4583333333333333</v>
      </c>
    </row>
    <row r="328" spans="1:4">
      <c r="A328" s="13" t="s">
        <v>189</v>
      </c>
      <c r="B328" s="13" t="s">
        <v>137</v>
      </c>
      <c r="C328" s="14">
        <v>30</v>
      </c>
      <c r="D328" s="19">
        <f t="shared" si="6"/>
        <v>0.83333333333333337</v>
      </c>
    </row>
    <row r="329" spans="1:4">
      <c r="A329" s="13" t="s">
        <v>189</v>
      </c>
      <c r="B329" s="13" t="s">
        <v>129</v>
      </c>
      <c r="C329" s="14">
        <v>56</v>
      </c>
      <c r="D329" s="19">
        <f t="shared" si="6"/>
        <v>1.5555555555555556</v>
      </c>
    </row>
    <row r="330" spans="1:4">
      <c r="A330" s="13" t="s">
        <v>189</v>
      </c>
      <c r="B330" s="13" t="s">
        <v>131</v>
      </c>
      <c r="C330" s="14">
        <v>248</v>
      </c>
      <c r="D330" s="19">
        <f t="shared" si="6"/>
        <v>6.8888888888888893</v>
      </c>
    </row>
    <row r="331" spans="1:4">
      <c r="A331" s="13" t="s">
        <v>189</v>
      </c>
      <c r="B331" s="13" t="s">
        <v>135</v>
      </c>
      <c r="C331" s="14">
        <v>67</v>
      </c>
      <c r="D331" s="19">
        <f t="shared" si="6"/>
        <v>1.8611111111111112</v>
      </c>
    </row>
    <row r="332" spans="1:4">
      <c r="A332" s="13" t="s">
        <v>189</v>
      </c>
      <c r="B332" s="13" t="s">
        <v>136</v>
      </c>
      <c r="C332" s="14">
        <v>22.5</v>
      </c>
      <c r="D332" s="19">
        <f t="shared" si="6"/>
        <v>0.625</v>
      </c>
    </row>
    <row r="333" spans="1:4">
      <c r="A333" s="13" t="s">
        <v>190</v>
      </c>
      <c r="B333" s="13" t="s">
        <v>127</v>
      </c>
      <c r="C333" s="14">
        <v>24</v>
      </c>
      <c r="D333" s="19">
        <f t="shared" si="6"/>
        <v>0.66666666666666663</v>
      </c>
    </row>
    <row r="334" spans="1:4">
      <c r="A334" s="13" t="s">
        <v>190</v>
      </c>
      <c r="B334" s="13" t="s">
        <v>129</v>
      </c>
      <c r="C334" s="14">
        <v>144.59</v>
      </c>
      <c r="D334" s="19">
        <f t="shared" si="6"/>
        <v>4.0163888888888888</v>
      </c>
    </row>
    <row r="335" spans="1:4">
      <c r="A335" s="13" t="s">
        <v>190</v>
      </c>
      <c r="B335" s="13" t="s">
        <v>131</v>
      </c>
      <c r="C335" s="14">
        <v>366.25</v>
      </c>
      <c r="D335" s="19">
        <f t="shared" si="6"/>
        <v>10.173611111111111</v>
      </c>
    </row>
    <row r="336" spans="1:4">
      <c r="A336" s="13" t="s">
        <v>190</v>
      </c>
      <c r="B336" s="13" t="s">
        <v>133</v>
      </c>
      <c r="C336" s="14">
        <v>111.5</v>
      </c>
      <c r="D336" s="19">
        <f t="shared" si="6"/>
        <v>3.0972222222222223</v>
      </c>
    </row>
    <row r="337" spans="1:4">
      <c r="A337" s="13" t="s">
        <v>190</v>
      </c>
      <c r="B337" s="13" t="s">
        <v>141</v>
      </c>
      <c r="C337" s="14">
        <v>72</v>
      </c>
      <c r="D337" s="19">
        <f t="shared" si="6"/>
        <v>2</v>
      </c>
    </row>
    <row r="338" spans="1:4">
      <c r="A338" s="13" t="s">
        <v>191</v>
      </c>
      <c r="B338" s="13" t="s">
        <v>129</v>
      </c>
      <c r="C338" s="14">
        <v>78.17</v>
      </c>
      <c r="D338" s="19">
        <f t="shared" si="6"/>
        <v>2.171388888888889</v>
      </c>
    </row>
    <row r="339" spans="1:4">
      <c r="A339" s="13" t="s">
        <v>191</v>
      </c>
      <c r="B339" s="13" t="s">
        <v>131</v>
      </c>
      <c r="C339" s="14">
        <v>140.25</v>
      </c>
      <c r="D339" s="19">
        <f t="shared" si="6"/>
        <v>3.8958333333333335</v>
      </c>
    </row>
    <row r="340" spans="1:4">
      <c r="A340" s="13" t="s">
        <v>191</v>
      </c>
      <c r="B340" s="13" t="s">
        <v>133</v>
      </c>
      <c r="C340" s="14">
        <v>30</v>
      </c>
      <c r="D340" s="19">
        <f t="shared" si="6"/>
        <v>0.83333333333333337</v>
      </c>
    </row>
    <row r="341" spans="1:4">
      <c r="A341" s="13" t="s">
        <v>191</v>
      </c>
      <c r="B341" s="13" t="s">
        <v>135</v>
      </c>
      <c r="C341" s="14">
        <v>159</v>
      </c>
      <c r="D341" s="19">
        <f t="shared" si="6"/>
        <v>4.416666666666667</v>
      </c>
    </row>
    <row r="342" spans="1:4">
      <c r="A342" s="13" t="s">
        <v>191</v>
      </c>
      <c r="B342" s="13" t="s">
        <v>145</v>
      </c>
      <c r="C342" s="14">
        <v>7</v>
      </c>
      <c r="D342" s="19">
        <f t="shared" si="6"/>
        <v>0.19444444444444445</v>
      </c>
    </row>
    <row r="343" spans="1:4">
      <c r="A343" s="13" t="s">
        <v>191</v>
      </c>
      <c r="B343" s="13" t="s">
        <v>147</v>
      </c>
      <c r="C343" s="14">
        <v>36</v>
      </c>
      <c r="D343" s="19">
        <f t="shared" si="6"/>
        <v>1</v>
      </c>
    </row>
    <row r="344" spans="1:4">
      <c r="A344" s="13" t="s">
        <v>192</v>
      </c>
      <c r="B344" s="13" t="s">
        <v>127</v>
      </c>
      <c r="C344" s="14">
        <v>36</v>
      </c>
      <c r="D344" s="19">
        <f t="shared" si="6"/>
        <v>1</v>
      </c>
    </row>
    <row r="345" spans="1:4">
      <c r="A345" s="13" t="s">
        <v>192</v>
      </c>
      <c r="B345" s="13" t="s">
        <v>129</v>
      </c>
      <c r="C345" s="14">
        <v>169.17999999999998</v>
      </c>
      <c r="D345" s="19">
        <f t="shared" si="6"/>
        <v>4.6994444444444436</v>
      </c>
    </row>
    <row r="346" spans="1:4">
      <c r="A346" s="13" t="s">
        <v>192</v>
      </c>
      <c r="B346" s="13" t="s">
        <v>131</v>
      </c>
      <c r="C346" s="14">
        <v>51.42</v>
      </c>
      <c r="D346" s="19">
        <f t="shared" si="6"/>
        <v>1.4283333333333335</v>
      </c>
    </row>
    <row r="347" spans="1:4">
      <c r="A347" s="13" t="s">
        <v>192</v>
      </c>
      <c r="B347" s="13" t="s">
        <v>136</v>
      </c>
      <c r="C347" s="14">
        <v>36</v>
      </c>
      <c r="D347" s="19">
        <f t="shared" si="6"/>
        <v>1</v>
      </c>
    </row>
    <row r="348" spans="1:4">
      <c r="A348" s="13" t="s">
        <v>192</v>
      </c>
      <c r="B348" s="13" t="s">
        <v>150</v>
      </c>
      <c r="C348" s="14">
        <v>31</v>
      </c>
      <c r="D348" s="19">
        <f t="shared" si="6"/>
        <v>0.86111111111111116</v>
      </c>
    </row>
    <row r="349" spans="1:4">
      <c r="A349" s="13" t="s">
        <v>193</v>
      </c>
      <c r="B349" s="13" t="s">
        <v>129</v>
      </c>
      <c r="C349" s="14">
        <v>111.17</v>
      </c>
      <c r="D349" s="19">
        <f t="shared" si="6"/>
        <v>3.0880555555555556</v>
      </c>
    </row>
    <row r="350" spans="1:4">
      <c r="A350" s="13" t="s">
        <v>193</v>
      </c>
      <c r="B350" s="13" t="s">
        <v>131</v>
      </c>
      <c r="C350" s="14">
        <v>30</v>
      </c>
      <c r="D350" s="19">
        <f t="shared" si="6"/>
        <v>0.83333333333333337</v>
      </c>
    </row>
    <row r="351" spans="1:4">
      <c r="A351" s="13" t="s">
        <v>193</v>
      </c>
      <c r="B351" s="13" t="s">
        <v>150</v>
      </c>
      <c r="C351" s="14">
        <v>36</v>
      </c>
      <c r="D351" s="19">
        <f t="shared" si="6"/>
        <v>1</v>
      </c>
    </row>
    <row r="352" spans="1:4">
      <c r="A352" s="13" t="s">
        <v>194</v>
      </c>
      <c r="B352" s="13" t="s">
        <v>129</v>
      </c>
      <c r="C352" s="14">
        <v>30.67</v>
      </c>
      <c r="D352" s="19">
        <f t="shared" si="6"/>
        <v>0.8519444444444445</v>
      </c>
    </row>
    <row r="353" spans="1:4">
      <c r="A353" s="13" t="s">
        <v>194</v>
      </c>
      <c r="B353" s="13" t="s">
        <v>131</v>
      </c>
      <c r="C353" s="14">
        <v>270</v>
      </c>
      <c r="D353" s="19">
        <f t="shared" si="6"/>
        <v>7.5</v>
      </c>
    </row>
    <row r="354" spans="1:4">
      <c r="A354" s="13" t="s">
        <v>194</v>
      </c>
      <c r="B354" s="13" t="s">
        <v>133</v>
      </c>
      <c r="C354" s="14">
        <v>30</v>
      </c>
      <c r="D354" s="19">
        <f t="shared" si="6"/>
        <v>0.83333333333333337</v>
      </c>
    </row>
    <row r="355" spans="1:4">
      <c r="A355" s="13" t="s">
        <v>194</v>
      </c>
      <c r="B355" s="13" t="s">
        <v>135</v>
      </c>
      <c r="C355" s="14">
        <v>101</v>
      </c>
      <c r="D355" s="19">
        <f t="shared" si="6"/>
        <v>2.8055555555555554</v>
      </c>
    </row>
    <row r="356" spans="1:4">
      <c r="A356" s="13" t="s">
        <v>195</v>
      </c>
      <c r="B356" s="13" t="s">
        <v>127</v>
      </c>
      <c r="C356" s="14">
        <v>30</v>
      </c>
      <c r="D356" s="19">
        <f t="shared" si="6"/>
        <v>0.83333333333333337</v>
      </c>
    </row>
    <row r="357" spans="1:4">
      <c r="A357" s="13" t="s">
        <v>195</v>
      </c>
      <c r="B357" s="13" t="s">
        <v>129</v>
      </c>
      <c r="C357" s="14">
        <v>12.5</v>
      </c>
      <c r="D357" s="19">
        <f t="shared" si="6"/>
        <v>0.34722222222222221</v>
      </c>
    </row>
    <row r="358" spans="1:4">
      <c r="A358" s="13" t="s">
        <v>195</v>
      </c>
      <c r="B358" s="13" t="s">
        <v>133</v>
      </c>
      <c r="C358" s="14">
        <v>135</v>
      </c>
      <c r="D358" s="19">
        <f t="shared" si="6"/>
        <v>3.75</v>
      </c>
    </row>
    <row r="359" spans="1:4">
      <c r="A359" s="13" t="s">
        <v>195</v>
      </c>
      <c r="B359" s="13" t="s">
        <v>135</v>
      </c>
      <c r="C359" s="14">
        <v>63</v>
      </c>
      <c r="D359" s="19">
        <f t="shared" si="6"/>
        <v>1.75</v>
      </c>
    </row>
    <row r="360" spans="1:4">
      <c r="A360" s="13" t="s">
        <v>195</v>
      </c>
      <c r="B360" s="13" t="s">
        <v>136</v>
      </c>
      <c r="C360" s="14">
        <v>102</v>
      </c>
      <c r="D360" s="19">
        <f t="shared" si="6"/>
        <v>2.8333333333333335</v>
      </c>
    </row>
    <row r="361" spans="1:4">
      <c r="A361" s="13" t="s">
        <v>195</v>
      </c>
      <c r="B361" s="13" t="s">
        <v>141</v>
      </c>
      <c r="C361" s="14">
        <v>36</v>
      </c>
      <c r="D361" s="19">
        <f t="shared" si="6"/>
        <v>1</v>
      </c>
    </row>
    <row r="362" spans="1:4">
      <c r="A362" s="13" t="s">
        <v>196</v>
      </c>
      <c r="B362" s="13" t="s">
        <v>134</v>
      </c>
      <c r="C362" s="14">
        <v>52.08</v>
      </c>
      <c r="D362" s="19">
        <f t="shared" si="6"/>
        <v>1.4466666666666665</v>
      </c>
    </row>
    <row r="363" spans="1:4">
      <c r="A363" s="13" t="s">
        <v>196</v>
      </c>
      <c r="B363" s="13" t="s">
        <v>137</v>
      </c>
      <c r="C363" s="14">
        <v>36</v>
      </c>
      <c r="D363" s="19">
        <f t="shared" si="6"/>
        <v>1</v>
      </c>
    </row>
    <row r="364" spans="1:4">
      <c r="A364" s="13" t="s">
        <v>196</v>
      </c>
      <c r="B364" s="13" t="s">
        <v>129</v>
      </c>
      <c r="C364" s="14">
        <v>133.15</v>
      </c>
      <c r="D364" s="19">
        <f t="shared" si="6"/>
        <v>3.6986111111111111</v>
      </c>
    </row>
    <row r="365" spans="1:4">
      <c r="A365" s="13" t="s">
        <v>196</v>
      </c>
      <c r="B365" s="13" t="s">
        <v>131</v>
      </c>
      <c r="C365" s="14">
        <v>892.91</v>
      </c>
      <c r="D365" s="19">
        <f t="shared" si="6"/>
        <v>24.803055555555556</v>
      </c>
    </row>
    <row r="366" spans="1:4">
      <c r="A366" s="13" t="s">
        <v>196</v>
      </c>
      <c r="B366" s="13" t="s">
        <v>133</v>
      </c>
      <c r="C366" s="14">
        <v>356.25</v>
      </c>
      <c r="D366" s="19">
        <f t="shared" si="6"/>
        <v>9.8958333333333339</v>
      </c>
    </row>
    <row r="367" spans="1:4">
      <c r="A367" s="13" t="s">
        <v>196</v>
      </c>
      <c r="B367" s="13" t="s">
        <v>135</v>
      </c>
      <c r="C367" s="14">
        <v>287.15999999999997</v>
      </c>
      <c r="D367" s="19">
        <f t="shared" si="6"/>
        <v>7.9766666666666657</v>
      </c>
    </row>
    <row r="368" spans="1:4">
      <c r="A368" s="13" t="s">
        <v>196</v>
      </c>
      <c r="B368" s="13" t="s">
        <v>136</v>
      </c>
      <c r="C368" s="14">
        <v>215.42</v>
      </c>
      <c r="D368" s="19">
        <f t="shared" si="6"/>
        <v>5.9838888888888881</v>
      </c>
    </row>
    <row r="369" spans="1:4">
      <c r="A369" s="13" t="s">
        <v>196</v>
      </c>
      <c r="B369" s="13" t="s">
        <v>138</v>
      </c>
      <c r="C369" s="14">
        <v>2</v>
      </c>
      <c r="D369" s="19">
        <f t="shared" si="6"/>
        <v>5.5555555555555552E-2</v>
      </c>
    </row>
    <row r="370" spans="1:4">
      <c r="A370" s="13" t="s">
        <v>196</v>
      </c>
      <c r="B370" s="13" t="s">
        <v>141</v>
      </c>
      <c r="C370" s="14">
        <v>36</v>
      </c>
      <c r="D370" s="19">
        <f t="shared" si="6"/>
        <v>1</v>
      </c>
    </row>
    <row r="371" spans="1:4">
      <c r="A371" s="13" t="s">
        <v>196</v>
      </c>
      <c r="B371" s="13" t="s">
        <v>150</v>
      </c>
      <c r="C371" s="14">
        <v>72</v>
      </c>
      <c r="D371" s="19">
        <f t="shared" si="6"/>
        <v>2</v>
      </c>
    </row>
    <row r="372" spans="1:4">
      <c r="A372" s="13" t="s">
        <v>197</v>
      </c>
      <c r="B372" s="13" t="s">
        <v>127</v>
      </c>
      <c r="C372" s="14">
        <v>36</v>
      </c>
      <c r="D372" s="19">
        <f t="shared" si="6"/>
        <v>1</v>
      </c>
    </row>
    <row r="373" spans="1:4">
      <c r="A373" s="13" t="s">
        <v>197</v>
      </c>
      <c r="B373" s="13" t="s">
        <v>129</v>
      </c>
      <c r="C373" s="14">
        <v>26.25</v>
      </c>
      <c r="D373" s="19">
        <f t="shared" si="6"/>
        <v>0.72916666666666663</v>
      </c>
    </row>
    <row r="374" spans="1:4">
      <c r="A374" s="13" t="s">
        <v>197</v>
      </c>
      <c r="B374" s="13" t="s">
        <v>131</v>
      </c>
      <c r="C374" s="14">
        <v>219.5</v>
      </c>
      <c r="D374" s="19">
        <f t="shared" si="6"/>
        <v>6.0972222222222223</v>
      </c>
    </row>
    <row r="375" spans="1:4">
      <c r="A375" s="13" t="s">
        <v>197</v>
      </c>
      <c r="B375" s="13" t="s">
        <v>133</v>
      </c>
      <c r="C375" s="14">
        <v>245</v>
      </c>
      <c r="D375" s="19">
        <f t="shared" si="6"/>
        <v>6.8055555555555554</v>
      </c>
    </row>
    <row r="376" spans="1:4">
      <c r="A376" s="13" t="s">
        <v>197</v>
      </c>
      <c r="B376" s="13" t="s">
        <v>135</v>
      </c>
      <c r="C376" s="14">
        <v>45</v>
      </c>
      <c r="D376" s="19">
        <f t="shared" si="6"/>
        <v>1.25</v>
      </c>
    </row>
    <row r="377" spans="1:4">
      <c r="A377" s="13" t="s">
        <v>197</v>
      </c>
      <c r="B377" s="13" t="s">
        <v>136</v>
      </c>
      <c r="C377" s="14">
        <v>72</v>
      </c>
      <c r="D377" s="19">
        <f t="shared" si="6"/>
        <v>2</v>
      </c>
    </row>
    <row r="378" spans="1:4">
      <c r="A378" s="13" t="s">
        <v>197</v>
      </c>
      <c r="B378" s="13" t="s">
        <v>138</v>
      </c>
      <c r="C378" s="14">
        <v>7.5</v>
      </c>
      <c r="D378" s="19">
        <f t="shared" si="6"/>
        <v>0.20833333333333334</v>
      </c>
    </row>
    <row r="379" spans="1:4">
      <c r="A379" s="13" t="s">
        <v>197</v>
      </c>
      <c r="B379" s="13" t="s">
        <v>144</v>
      </c>
      <c r="C379" s="14">
        <v>40</v>
      </c>
      <c r="D379" s="19">
        <f t="shared" si="6"/>
        <v>1.1111111111111112</v>
      </c>
    </row>
    <row r="380" spans="1:4">
      <c r="A380" s="13" t="s">
        <v>198</v>
      </c>
      <c r="B380" s="13" t="s">
        <v>137</v>
      </c>
      <c r="C380" s="14">
        <v>36</v>
      </c>
      <c r="D380" s="19">
        <f t="shared" si="6"/>
        <v>1</v>
      </c>
    </row>
    <row r="381" spans="1:4">
      <c r="A381" s="13" t="s">
        <v>198</v>
      </c>
      <c r="B381" s="13" t="s">
        <v>133</v>
      </c>
      <c r="C381" s="14">
        <v>24.5</v>
      </c>
      <c r="D381" s="19">
        <f t="shared" si="6"/>
        <v>0.68055555555555558</v>
      </c>
    </row>
    <row r="382" spans="1:4">
      <c r="A382" s="13" t="s">
        <v>198</v>
      </c>
      <c r="B382" s="13" t="s">
        <v>135</v>
      </c>
      <c r="C382" s="14">
        <v>108</v>
      </c>
      <c r="D382" s="19">
        <f t="shared" si="6"/>
        <v>3</v>
      </c>
    </row>
    <row r="383" spans="1:4">
      <c r="A383" s="13" t="s">
        <v>198</v>
      </c>
      <c r="B383" s="13" t="s">
        <v>136</v>
      </c>
      <c r="C383" s="14">
        <v>117</v>
      </c>
      <c r="D383" s="19">
        <f t="shared" si="6"/>
        <v>3.25</v>
      </c>
    </row>
    <row r="384" spans="1:4">
      <c r="A384" s="13" t="s">
        <v>198</v>
      </c>
      <c r="B384" s="13" t="s">
        <v>143</v>
      </c>
      <c r="C384" s="14">
        <v>36</v>
      </c>
      <c r="D384" s="19">
        <f t="shared" si="6"/>
        <v>1</v>
      </c>
    </row>
    <row r="385" spans="1:4">
      <c r="A385" s="13" t="s">
        <v>198</v>
      </c>
      <c r="B385" s="13" t="s">
        <v>140</v>
      </c>
      <c r="C385" s="14">
        <v>36</v>
      </c>
      <c r="D385" s="19">
        <f t="shared" si="6"/>
        <v>1</v>
      </c>
    </row>
    <row r="386" spans="1:4">
      <c r="A386" s="13" t="s">
        <v>198</v>
      </c>
      <c r="B386" s="13" t="s">
        <v>141</v>
      </c>
      <c r="C386" s="14">
        <v>470.1</v>
      </c>
      <c r="D386" s="19">
        <f t="shared" si="6"/>
        <v>13.058333333333334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3E571-EE25-47DE-84A2-74BC98BFC4CD}">
  <dimension ref="A1:C15"/>
  <sheetViews>
    <sheetView workbookViewId="0">
      <selection activeCell="B1" sqref="B1:B2"/>
    </sheetView>
  </sheetViews>
  <sheetFormatPr defaultRowHeight="15"/>
  <cols>
    <col min="3" max="3" width="9.5703125" bestFit="1" customWidth="1"/>
  </cols>
  <sheetData>
    <row r="1" spans="1:3" ht="15.75">
      <c r="A1" s="194" t="s">
        <v>391</v>
      </c>
      <c r="B1" s="196" t="s">
        <v>90</v>
      </c>
      <c r="C1" s="69" t="s">
        <v>391</v>
      </c>
    </row>
    <row r="2" spans="1:3" ht="16.5" thickBot="1">
      <c r="A2" s="195"/>
      <c r="B2" s="197"/>
      <c r="C2" s="70" t="s">
        <v>392</v>
      </c>
    </row>
    <row r="3" spans="1:3" ht="32.25" thickBot="1">
      <c r="A3" s="71" t="s">
        <v>393</v>
      </c>
      <c r="B3" s="72">
        <v>221.67</v>
      </c>
      <c r="C3" s="73">
        <v>18333</v>
      </c>
    </row>
    <row r="4" spans="1:3" ht="32.25" thickBot="1">
      <c r="A4" s="71" t="s">
        <v>394</v>
      </c>
      <c r="B4" s="72">
        <v>0.84</v>
      </c>
      <c r="C4" s="73">
        <v>18459</v>
      </c>
    </row>
    <row r="5" spans="1:3" ht="32.25" thickBot="1">
      <c r="A5" s="71" t="s">
        <v>395</v>
      </c>
      <c r="B5" s="72">
        <v>46.01</v>
      </c>
      <c r="C5" s="73">
        <v>18516</v>
      </c>
    </row>
    <row r="6" spans="1:3" ht="32.25" thickBot="1">
      <c r="A6" s="71" t="s">
        <v>396</v>
      </c>
      <c r="B6" s="72">
        <v>308.97000000000003</v>
      </c>
      <c r="C6" s="73">
        <v>18887</v>
      </c>
    </row>
    <row r="7" spans="1:3" ht="32.25" thickBot="1">
      <c r="A7" s="71" t="s">
        <v>397</v>
      </c>
      <c r="B7" s="72">
        <v>766.83</v>
      </c>
      <c r="C7" s="73">
        <v>19650</v>
      </c>
    </row>
    <row r="8" spans="1:3" ht="32.25" thickBot="1">
      <c r="A8" s="71" t="s">
        <v>398</v>
      </c>
      <c r="B8" s="72">
        <v>256.64</v>
      </c>
      <c r="C8" s="73">
        <v>20043</v>
      </c>
    </row>
    <row r="9" spans="1:3" ht="32.25" thickBot="1">
      <c r="A9" s="71" t="s">
        <v>399</v>
      </c>
      <c r="B9" s="72">
        <v>100.93</v>
      </c>
      <c r="C9" s="73">
        <v>22129</v>
      </c>
    </row>
    <row r="10" spans="1:3" ht="32.25" thickBot="1">
      <c r="A10" s="71" t="s">
        <v>400</v>
      </c>
      <c r="B10" s="72">
        <v>130.03</v>
      </c>
      <c r="C10" s="73">
        <v>24920</v>
      </c>
    </row>
    <row r="11" spans="1:3" ht="32.25" thickBot="1">
      <c r="A11" s="71" t="s">
        <v>401</v>
      </c>
      <c r="B11" s="72">
        <v>30.61</v>
      </c>
      <c r="C11" s="73">
        <v>27514</v>
      </c>
    </row>
    <row r="12" spans="1:3" ht="32.25" thickBot="1">
      <c r="A12" s="71" t="s">
        <v>402</v>
      </c>
      <c r="B12" s="72">
        <v>37.03</v>
      </c>
      <c r="C12" s="73">
        <v>30095</v>
      </c>
    </row>
    <row r="13" spans="1:3" ht="32.25" thickBot="1">
      <c r="A13" s="71" t="s">
        <v>403</v>
      </c>
      <c r="B13" s="72">
        <v>18.260000000000002</v>
      </c>
      <c r="C13" s="73">
        <v>33486</v>
      </c>
    </row>
    <row r="14" spans="1:3" ht="32.25" thickBot="1">
      <c r="A14" s="71" t="s">
        <v>404</v>
      </c>
      <c r="B14" s="72">
        <v>2.0699999999999998</v>
      </c>
      <c r="C14" s="73">
        <v>36371</v>
      </c>
    </row>
    <row r="15" spans="1:3" ht="32.25" thickBot="1">
      <c r="A15" s="71" t="s">
        <v>405</v>
      </c>
      <c r="B15" s="72">
        <v>7.95</v>
      </c>
      <c r="C15" s="73">
        <v>40578</v>
      </c>
    </row>
  </sheetData>
  <mergeCells count="2">
    <mergeCell ref="A1:A2"/>
    <mergeCell ref="B1:B2"/>
  </mergeCells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B64F3-552D-4223-B0A2-B9E4C0362497}">
  <dimension ref="A1:C43"/>
  <sheetViews>
    <sheetView workbookViewId="0"/>
  </sheetViews>
  <sheetFormatPr defaultRowHeight="15"/>
  <cols>
    <col min="1" max="1" width="14" customWidth="1"/>
    <col min="2" max="2" width="21.7109375" customWidth="1"/>
    <col min="3" max="3" width="21.5703125" customWidth="1"/>
  </cols>
  <sheetData>
    <row r="1" spans="1:3">
      <c r="A1" s="4" t="s">
        <v>35</v>
      </c>
      <c r="B1" s="4" t="s">
        <v>37</v>
      </c>
      <c r="C1" s="4" t="s">
        <v>36</v>
      </c>
    </row>
    <row r="2" spans="1:3">
      <c r="A2" s="5">
        <v>1</v>
      </c>
      <c r="B2" s="5">
        <v>1</v>
      </c>
      <c r="C2" s="6">
        <v>22416</v>
      </c>
    </row>
    <row r="3" spans="1:3">
      <c r="A3" s="5">
        <v>2</v>
      </c>
      <c r="B3" s="5">
        <v>37</v>
      </c>
      <c r="C3" s="6">
        <v>22599</v>
      </c>
    </row>
    <row r="4" spans="1:3">
      <c r="A4" s="5">
        <v>3</v>
      </c>
      <c r="B4" s="5">
        <v>19</v>
      </c>
      <c r="C4" s="6">
        <v>23004</v>
      </c>
    </row>
    <row r="5" spans="1:3">
      <c r="A5" s="5">
        <v>4</v>
      </c>
      <c r="B5" s="5">
        <v>132</v>
      </c>
      <c r="C5" s="6">
        <v>23421</v>
      </c>
    </row>
    <row r="6" spans="1:3">
      <c r="A6" s="5">
        <v>5</v>
      </c>
      <c r="B6" s="5">
        <v>209</v>
      </c>
      <c r="C6" s="6">
        <v>23838</v>
      </c>
    </row>
    <row r="7" spans="1:3">
      <c r="A7" s="5">
        <v>6</v>
      </c>
      <c r="B7" s="5">
        <v>515</v>
      </c>
      <c r="C7" s="6">
        <v>24270</v>
      </c>
    </row>
    <row r="8" spans="1:3">
      <c r="A8" s="5">
        <v>7</v>
      </c>
      <c r="B8" s="5">
        <v>19</v>
      </c>
      <c r="C8" s="6">
        <v>24705</v>
      </c>
    </row>
    <row r="9" spans="1:3">
      <c r="A9" s="5">
        <v>8</v>
      </c>
      <c r="B9" s="5">
        <v>49</v>
      </c>
      <c r="C9" s="6">
        <v>25152</v>
      </c>
    </row>
    <row r="10" spans="1:3">
      <c r="A10" s="5">
        <v>9</v>
      </c>
      <c r="B10" s="5">
        <v>32</v>
      </c>
      <c r="C10" s="6">
        <v>25602</v>
      </c>
    </row>
    <row r="11" spans="1:3">
      <c r="A11" s="5">
        <v>10</v>
      </c>
      <c r="B11" s="5">
        <v>265</v>
      </c>
      <c r="C11" s="6">
        <v>26064</v>
      </c>
    </row>
    <row r="12" spans="1:3">
      <c r="A12" s="5">
        <v>12</v>
      </c>
      <c r="B12" s="5">
        <v>7</v>
      </c>
      <c r="C12" s="6">
        <v>27009</v>
      </c>
    </row>
    <row r="13" spans="1:3">
      <c r="A13" s="5">
        <v>13</v>
      </c>
      <c r="B13" s="5">
        <v>26</v>
      </c>
      <c r="C13" s="6">
        <v>27498</v>
      </c>
    </row>
    <row r="14" spans="1:3">
      <c r="A14" s="5">
        <v>14</v>
      </c>
      <c r="B14" s="5">
        <v>15</v>
      </c>
      <c r="C14" s="6">
        <v>27993</v>
      </c>
    </row>
    <row r="15" spans="1:3">
      <c r="A15" s="5">
        <v>15</v>
      </c>
      <c r="B15" s="5">
        <v>126</v>
      </c>
      <c r="C15" s="6">
        <v>28497</v>
      </c>
    </row>
    <row r="16" spans="1:3">
      <c r="A16" s="5">
        <v>18</v>
      </c>
      <c r="B16" s="5">
        <v>5</v>
      </c>
      <c r="C16" s="6">
        <v>30063</v>
      </c>
    </row>
    <row r="17" spans="1:3">
      <c r="A17" s="5">
        <v>19</v>
      </c>
      <c r="B17" s="5">
        <v>30</v>
      </c>
      <c r="C17" s="6">
        <v>30606</v>
      </c>
    </row>
    <row r="18" spans="1:3">
      <c r="A18" s="5">
        <v>20</v>
      </c>
      <c r="B18" s="5">
        <v>230</v>
      </c>
      <c r="C18" s="6">
        <v>31155</v>
      </c>
    </row>
    <row r="19" spans="1:3">
      <c r="A19" s="5">
        <v>23</v>
      </c>
      <c r="B19" s="5">
        <v>7</v>
      </c>
      <c r="C19" s="6">
        <v>32868</v>
      </c>
    </row>
    <row r="20" spans="1:3">
      <c r="A20" s="5">
        <v>24</v>
      </c>
      <c r="B20" s="5">
        <v>14</v>
      </c>
      <c r="C20" s="6">
        <v>33459</v>
      </c>
    </row>
    <row r="21" spans="1:3">
      <c r="A21" s="5">
        <v>25</v>
      </c>
      <c r="B21" s="5">
        <v>57</v>
      </c>
      <c r="C21" s="6">
        <v>34062</v>
      </c>
    </row>
    <row r="22" spans="1:3">
      <c r="A22" s="5">
        <v>27</v>
      </c>
      <c r="B22" s="5">
        <v>1</v>
      </c>
      <c r="C22" s="6">
        <v>35298</v>
      </c>
    </row>
    <row r="23" spans="1:3">
      <c r="A23" s="5">
        <v>28</v>
      </c>
      <c r="B23" s="5">
        <v>5</v>
      </c>
      <c r="C23" s="6">
        <v>35682</v>
      </c>
    </row>
    <row r="24" spans="1:3">
      <c r="A24" s="5">
        <v>29</v>
      </c>
      <c r="B24" s="5">
        <v>52</v>
      </c>
      <c r="C24" s="6">
        <v>36579</v>
      </c>
    </row>
    <row r="25" spans="1:3">
      <c r="A25" s="5">
        <v>30</v>
      </c>
      <c r="B25" s="5">
        <v>5</v>
      </c>
      <c r="C25" s="6">
        <v>37260</v>
      </c>
    </row>
    <row r="26" spans="1:3">
      <c r="A26" s="5">
        <v>31</v>
      </c>
      <c r="B26" s="5">
        <v>22</v>
      </c>
      <c r="C26" s="6">
        <v>38148</v>
      </c>
    </row>
    <row r="27" spans="1:3">
      <c r="A27" s="5">
        <v>32</v>
      </c>
      <c r="B27" s="5">
        <v>3</v>
      </c>
      <c r="C27" s="6">
        <v>39117</v>
      </c>
    </row>
    <row r="28" spans="1:3">
      <c r="A28" s="5">
        <v>33</v>
      </c>
      <c r="B28" s="5">
        <v>12</v>
      </c>
      <c r="C28" s="6">
        <v>40155</v>
      </c>
    </row>
    <row r="29" spans="1:3">
      <c r="A29" s="5">
        <v>34</v>
      </c>
      <c r="B29" s="5">
        <v>1</v>
      </c>
      <c r="C29" s="6">
        <v>41346</v>
      </c>
    </row>
    <row r="30" spans="1:3">
      <c r="A30" s="5">
        <v>35</v>
      </c>
      <c r="B30" s="5">
        <v>2</v>
      </c>
      <c r="C30" s="6">
        <v>42336</v>
      </c>
    </row>
    <row r="31" spans="1:3">
      <c r="A31" s="5">
        <v>36</v>
      </c>
      <c r="B31" s="5">
        <v>15</v>
      </c>
      <c r="C31" s="6">
        <v>43356</v>
      </c>
    </row>
    <row r="32" spans="1:3">
      <c r="A32" s="5">
        <v>37</v>
      </c>
      <c r="B32" s="5">
        <v>2</v>
      </c>
      <c r="C32" s="6">
        <v>44364</v>
      </c>
    </row>
    <row r="33" spans="1:3">
      <c r="A33" s="5">
        <v>39</v>
      </c>
      <c r="B33" s="5">
        <v>8</v>
      </c>
      <c r="C33" s="6">
        <v>46392</v>
      </c>
    </row>
    <row r="34" spans="1:3">
      <c r="A34" s="5">
        <v>40</v>
      </c>
      <c r="B34" s="5">
        <v>3</v>
      </c>
      <c r="C34" s="6">
        <v>47352</v>
      </c>
    </row>
    <row r="35" spans="1:3">
      <c r="A35" s="5">
        <v>42</v>
      </c>
      <c r="B35" s="5">
        <v>1</v>
      </c>
      <c r="C35" s="6">
        <v>49428</v>
      </c>
    </row>
    <row r="36" spans="1:3">
      <c r="A36" s="5">
        <v>43</v>
      </c>
      <c r="B36" s="5">
        <v>2</v>
      </c>
      <c r="C36" s="6">
        <v>50451</v>
      </c>
    </row>
    <row r="37" spans="1:3">
      <c r="A37" s="5">
        <v>44</v>
      </c>
      <c r="B37" s="5">
        <v>11</v>
      </c>
      <c r="C37" s="6">
        <v>51444</v>
      </c>
    </row>
    <row r="38" spans="1:3">
      <c r="A38" s="5">
        <v>49</v>
      </c>
      <c r="B38" s="5">
        <v>4</v>
      </c>
      <c r="C38" s="6">
        <v>56640</v>
      </c>
    </row>
    <row r="39" spans="1:3">
      <c r="A39" s="5">
        <v>54</v>
      </c>
      <c r="B39" s="5">
        <v>1</v>
      </c>
      <c r="C39" s="6">
        <v>62127</v>
      </c>
    </row>
    <row r="40" spans="1:3">
      <c r="A40" s="5">
        <v>55</v>
      </c>
      <c r="B40" s="5">
        <v>3</v>
      </c>
      <c r="C40" s="6">
        <v>63234</v>
      </c>
    </row>
    <row r="41" spans="1:3">
      <c r="A41" s="5">
        <v>59</v>
      </c>
      <c r="B41" s="5">
        <v>2</v>
      </c>
      <c r="C41" s="6">
        <v>67599</v>
      </c>
    </row>
    <row r="42" spans="1:3">
      <c r="A42" s="5">
        <v>60</v>
      </c>
      <c r="B42" s="5">
        <v>5</v>
      </c>
      <c r="C42" s="6">
        <v>68703</v>
      </c>
    </row>
    <row r="43" spans="1:3">
      <c r="A43" s="4" t="s">
        <v>38</v>
      </c>
      <c r="B43" s="5">
        <v>1955</v>
      </c>
      <c r="C43" s="5"/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CB397-6CF1-492B-A524-C0C45A20395F}">
  <dimension ref="A1:C48"/>
  <sheetViews>
    <sheetView workbookViewId="0"/>
  </sheetViews>
  <sheetFormatPr defaultRowHeight="14.25"/>
  <cols>
    <col min="1" max="1" width="8.85546875" style="7" bestFit="1" customWidth="1"/>
    <col min="2" max="2" width="9.140625" style="8"/>
    <col min="3" max="3" width="12.5703125" style="7" bestFit="1" customWidth="1"/>
    <col min="4" max="16384" width="9.140625" style="7"/>
  </cols>
  <sheetData>
    <row r="1" spans="1:3">
      <c r="A1" s="7" t="s">
        <v>39</v>
      </c>
      <c r="B1" s="8" t="s">
        <v>41</v>
      </c>
      <c r="C1" s="7" t="s">
        <v>40</v>
      </c>
    </row>
    <row r="2" spans="1:3">
      <c r="A2" s="7" t="s">
        <v>42</v>
      </c>
      <c r="B2" s="8">
        <v>107.89750000000001</v>
      </c>
      <c r="C2" s="7">
        <v>18333</v>
      </c>
    </row>
    <row r="3" spans="1:3">
      <c r="A3" s="7" t="s">
        <v>43</v>
      </c>
      <c r="B3" s="8">
        <v>603.83360000000005</v>
      </c>
      <c r="C3" s="7">
        <v>19100</v>
      </c>
    </row>
    <row r="4" spans="1:3">
      <c r="A4" s="7" t="s">
        <v>44</v>
      </c>
      <c r="B4" s="8">
        <v>30.27026</v>
      </c>
      <c r="C4" s="7">
        <v>18516</v>
      </c>
    </row>
    <row r="5" spans="1:3">
      <c r="A5" s="7" t="s">
        <v>45</v>
      </c>
      <c r="B5" s="8">
        <v>18.58324</v>
      </c>
      <c r="C5" s="7">
        <v>18887</v>
      </c>
    </row>
    <row r="6" spans="1:3">
      <c r="A6" s="7" t="s">
        <v>45</v>
      </c>
      <c r="B6" s="8">
        <v>70.675280000000001</v>
      </c>
      <c r="C6" s="7">
        <v>19100</v>
      </c>
    </row>
    <row r="7" spans="1:3">
      <c r="A7" s="7" t="s">
        <v>46</v>
      </c>
      <c r="B7" s="8">
        <v>622.50726999999995</v>
      </c>
      <c r="C7" s="7">
        <v>19264</v>
      </c>
    </row>
    <row r="8" spans="1:3">
      <c r="A8" s="7" t="s">
        <v>47</v>
      </c>
      <c r="B8" s="8">
        <v>228.40205</v>
      </c>
      <c r="C8" s="7">
        <v>19650</v>
      </c>
    </row>
    <row r="9" spans="1:3">
      <c r="A9" s="7" t="s">
        <v>48</v>
      </c>
      <c r="B9" s="8">
        <v>1425.02664</v>
      </c>
      <c r="C9" s="7">
        <v>20043</v>
      </c>
    </row>
    <row r="10" spans="1:3">
      <c r="A10" s="7" t="s">
        <v>49</v>
      </c>
      <c r="B10" s="8">
        <v>285.1814</v>
      </c>
      <c r="C10" s="7">
        <v>20444</v>
      </c>
    </row>
    <row r="11" spans="1:3">
      <c r="A11" s="7" t="s">
        <v>50</v>
      </c>
      <c r="B11" s="8">
        <v>184.72394</v>
      </c>
      <c r="C11" s="7">
        <v>20852</v>
      </c>
    </row>
    <row r="12" spans="1:3">
      <c r="A12" s="7" t="s">
        <v>51</v>
      </c>
      <c r="B12" s="8">
        <v>158.39922000000001</v>
      </c>
      <c r="C12" s="7">
        <v>21269</v>
      </c>
    </row>
    <row r="13" spans="1:3">
      <c r="A13" s="7" t="s">
        <v>52</v>
      </c>
      <c r="B13" s="8">
        <v>156.91712999999999</v>
      </c>
      <c r="C13" s="7">
        <v>21695</v>
      </c>
    </row>
    <row r="14" spans="1:3">
      <c r="A14" s="7" t="s">
        <v>53</v>
      </c>
      <c r="B14" s="8">
        <v>1268.5958599999999</v>
      </c>
      <c r="C14" s="7">
        <v>22129</v>
      </c>
    </row>
    <row r="15" spans="1:3">
      <c r="A15" s="7" t="s">
        <v>54</v>
      </c>
      <c r="B15" s="8">
        <v>170.96298000000002</v>
      </c>
      <c r="C15" s="7">
        <v>22571</v>
      </c>
    </row>
    <row r="16" spans="1:3">
      <c r="A16" s="7" t="s">
        <v>55</v>
      </c>
      <c r="B16" s="8">
        <v>137.96550999999999</v>
      </c>
      <c r="C16" s="7">
        <v>23484</v>
      </c>
    </row>
    <row r="17" spans="1:3">
      <c r="A17" s="7" t="s">
        <v>56</v>
      </c>
      <c r="B17" s="8">
        <v>123.96935999999999</v>
      </c>
      <c r="C17" s="7">
        <v>23953</v>
      </c>
    </row>
    <row r="18" spans="1:3">
      <c r="A18" s="7" t="s">
        <v>57</v>
      </c>
      <c r="B18" s="8">
        <v>128.23263</v>
      </c>
      <c r="C18" s="7">
        <v>24920</v>
      </c>
    </row>
    <row r="19" spans="1:3">
      <c r="A19" s="7" t="s">
        <v>58</v>
      </c>
      <c r="B19" s="8">
        <v>1192.4906599999999</v>
      </c>
      <c r="C19" s="7">
        <v>25927</v>
      </c>
    </row>
    <row r="20" spans="1:3">
      <c r="A20" s="7" t="s">
        <v>59</v>
      </c>
      <c r="B20" s="8">
        <v>96.206919999999997</v>
      </c>
      <c r="C20" s="7">
        <v>26446</v>
      </c>
    </row>
    <row r="21" spans="1:3">
      <c r="A21" s="7" t="s">
        <v>60</v>
      </c>
      <c r="B21" s="8">
        <v>70.912139999999994</v>
      </c>
      <c r="C21" s="7">
        <v>27514</v>
      </c>
    </row>
    <row r="22" spans="1:3">
      <c r="A22" s="7" t="s">
        <v>61</v>
      </c>
      <c r="B22" s="8">
        <v>69.324190000000002</v>
      </c>
      <c r="C22" s="7">
        <v>28226</v>
      </c>
    </row>
    <row r="23" spans="1:3">
      <c r="A23" s="7" t="s">
        <v>62</v>
      </c>
      <c r="B23" s="8">
        <v>58.594110000000001</v>
      </c>
      <c r="C23" s="7">
        <v>29174</v>
      </c>
    </row>
    <row r="24" spans="1:3">
      <c r="A24" s="7" t="s">
        <v>63</v>
      </c>
      <c r="B24" s="8">
        <v>521.05690000000004</v>
      </c>
      <c r="C24" s="7">
        <v>30095</v>
      </c>
    </row>
    <row r="25" spans="1:3">
      <c r="A25" s="7" t="s">
        <v>64</v>
      </c>
      <c r="B25" s="8">
        <v>32.418929999999996</v>
      </c>
      <c r="C25" s="7">
        <v>30984</v>
      </c>
    </row>
    <row r="26" spans="1:3">
      <c r="A26" s="7" t="s">
        <v>65</v>
      </c>
      <c r="B26" s="8">
        <v>14.11487</v>
      </c>
      <c r="C26" s="7">
        <v>31895</v>
      </c>
    </row>
    <row r="27" spans="1:3">
      <c r="A27" s="7" t="s">
        <v>66</v>
      </c>
      <c r="B27" s="8">
        <v>27.791889999999999</v>
      </c>
      <c r="C27" s="7">
        <v>32798</v>
      </c>
    </row>
    <row r="28" spans="1:3">
      <c r="A28" s="7" t="s">
        <v>67</v>
      </c>
      <c r="B28" s="8">
        <v>29.09459</v>
      </c>
      <c r="C28" s="7">
        <v>33486</v>
      </c>
    </row>
    <row r="29" spans="1:3">
      <c r="A29" s="7" t="s">
        <v>68</v>
      </c>
      <c r="B29" s="8">
        <v>144.85330000000002</v>
      </c>
      <c r="C29" s="7">
        <v>34373</v>
      </c>
    </row>
    <row r="30" spans="1:3">
      <c r="A30" s="7" t="s">
        <v>69</v>
      </c>
      <c r="B30" s="8">
        <v>14.27919</v>
      </c>
      <c r="C30" s="7">
        <v>35336</v>
      </c>
    </row>
    <row r="31" spans="1:3">
      <c r="A31" s="7" t="s">
        <v>70</v>
      </c>
      <c r="B31" s="8">
        <v>11.32433</v>
      </c>
      <c r="C31" s="7">
        <v>36371</v>
      </c>
    </row>
    <row r="32" spans="1:3">
      <c r="A32" s="7" t="s">
        <v>71</v>
      </c>
      <c r="B32" s="8">
        <v>6</v>
      </c>
      <c r="C32" s="7">
        <v>37568</v>
      </c>
    </row>
    <row r="33" spans="1:3">
      <c r="A33" s="7" t="s">
        <v>72</v>
      </c>
      <c r="B33" s="8">
        <v>9.3135099999999991</v>
      </c>
      <c r="C33" s="7">
        <v>38553</v>
      </c>
    </row>
    <row r="34" spans="1:3">
      <c r="A34" s="7" t="s">
        <v>73</v>
      </c>
      <c r="B34" s="8">
        <v>35.1892</v>
      </c>
      <c r="C34" s="7">
        <v>39571</v>
      </c>
    </row>
    <row r="35" spans="1:3">
      <c r="A35" s="7" t="s">
        <v>74</v>
      </c>
      <c r="B35" s="8">
        <v>2.9324299999999996</v>
      </c>
      <c r="C35" s="7">
        <v>40578</v>
      </c>
    </row>
    <row r="36" spans="1:3">
      <c r="A36" s="7" t="s">
        <v>75</v>
      </c>
      <c r="B36" s="8">
        <v>4</v>
      </c>
      <c r="C36" s="7">
        <v>41591</v>
      </c>
    </row>
    <row r="37" spans="1:3">
      <c r="A37" s="7" t="s">
        <v>76</v>
      </c>
      <c r="B37" s="8">
        <v>0.91891999999999996</v>
      </c>
      <c r="C37" s="7">
        <v>42614</v>
      </c>
    </row>
    <row r="38" spans="1:3">
      <c r="A38" s="7" t="s">
        <v>77</v>
      </c>
      <c r="B38" s="8">
        <v>4</v>
      </c>
      <c r="C38" s="7">
        <v>43570</v>
      </c>
    </row>
    <row r="39" spans="1:3">
      <c r="A39" s="7" t="s">
        <v>78</v>
      </c>
      <c r="B39" s="8">
        <v>13.33784</v>
      </c>
      <c r="C39" s="7">
        <v>44624</v>
      </c>
    </row>
    <row r="40" spans="1:3">
      <c r="A40" s="7" t="s">
        <v>79</v>
      </c>
      <c r="B40" s="8">
        <v>2</v>
      </c>
      <c r="C40" s="7">
        <v>45648</v>
      </c>
    </row>
    <row r="41" spans="1:3">
      <c r="A41" s="7" t="s">
        <v>80</v>
      </c>
      <c r="B41" s="8">
        <v>1</v>
      </c>
      <c r="C41" s="7">
        <v>46662</v>
      </c>
    </row>
    <row r="42" spans="1:3">
      <c r="A42" s="7" t="s">
        <v>81</v>
      </c>
      <c r="B42" s="8">
        <v>2</v>
      </c>
      <c r="C42" s="7">
        <v>47665</v>
      </c>
    </row>
    <row r="43" spans="1:3">
      <c r="A43" s="7" t="s">
        <v>82</v>
      </c>
      <c r="B43" s="8">
        <v>4</v>
      </c>
      <c r="C43" s="7">
        <v>48684</v>
      </c>
    </row>
    <row r="44" spans="1:3">
      <c r="A44" s="7" t="s">
        <v>83</v>
      </c>
      <c r="B44" s="8">
        <v>3.7162199999999999</v>
      </c>
      <c r="C44" s="7">
        <v>49738</v>
      </c>
    </row>
    <row r="45" spans="1:3">
      <c r="A45" s="7" t="s">
        <v>84</v>
      </c>
      <c r="B45" s="8">
        <v>2</v>
      </c>
      <c r="C45" s="7">
        <v>50739</v>
      </c>
    </row>
    <row r="46" spans="1:3">
      <c r="A46" s="7" t="s">
        <v>85</v>
      </c>
      <c r="B46" s="8">
        <v>3.8378399999999999</v>
      </c>
      <c r="C46" s="7">
        <v>51772</v>
      </c>
    </row>
    <row r="47" spans="1:3">
      <c r="A47" s="7" t="s">
        <v>86</v>
      </c>
      <c r="B47" s="8">
        <v>11.59595</v>
      </c>
      <c r="C47" s="7">
        <v>52811</v>
      </c>
    </row>
    <row r="48" spans="1:3">
      <c r="A48" s="7" t="s">
        <v>87</v>
      </c>
      <c r="B48" s="8">
        <v>1</v>
      </c>
      <c r="C48" s="7">
        <v>61330</v>
      </c>
    </row>
  </sheetData>
  <pageMargins left="0.75" right="0.75" top="1" bottom="1" header="0.5" footer="0.5"/>
  <pageSetup paperSize="9" orientation="portrait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3DA7-C841-483C-B0D8-D301071C0FB4}">
  <dimension ref="A1:E15"/>
  <sheetViews>
    <sheetView workbookViewId="0">
      <selection activeCell="C2" sqref="C2"/>
    </sheetView>
  </sheetViews>
  <sheetFormatPr defaultRowHeight="15"/>
  <cols>
    <col min="1" max="1" width="12.85546875" bestFit="1" customWidth="1"/>
    <col min="2" max="2" width="12.28515625" bestFit="1" customWidth="1"/>
  </cols>
  <sheetData>
    <row r="1" spans="1:5" ht="15.75" thickBot="1">
      <c r="A1" s="52" t="s">
        <v>88</v>
      </c>
      <c r="B1" s="53" t="s">
        <v>286</v>
      </c>
      <c r="C1" t="s">
        <v>238</v>
      </c>
      <c r="D1" t="s">
        <v>90</v>
      </c>
      <c r="E1" t="s">
        <v>257</v>
      </c>
    </row>
    <row r="2" spans="1:5" ht="15.75" thickBot="1">
      <c r="A2" s="54" t="s">
        <v>287</v>
      </c>
      <c r="B2" s="55">
        <v>111</v>
      </c>
      <c r="C2">
        <v>1</v>
      </c>
      <c r="D2">
        <f t="shared" ref="D2:D15" si="0">B2</f>
        <v>111</v>
      </c>
      <c r="E2">
        <v>18333</v>
      </c>
    </row>
    <row r="3" spans="1:5" ht="15.75" thickBot="1">
      <c r="A3" s="54" t="s">
        <v>288</v>
      </c>
      <c r="B3" s="55">
        <v>156</v>
      </c>
      <c r="C3">
        <f>C2+1</f>
        <v>2</v>
      </c>
      <c r="D3">
        <f t="shared" si="0"/>
        <v>156</v>
      </c>
      <c r="E3">
        <v>18516</v>
      </c>
    </row>
    <row r="4" spans="1:5" ht="15.75" thickBot="1">
      <c r="A4" s="54" t="s">
        <v>289</v>
      </c>
      <c r="B4" s="55">
        <v>615</v>
      </c>
      <c r="C4">
        <f t="shared" ref="C4:C15" si="1">C3+1</f>
        <v>3</v>
      </c>
      <c r="D4">
        <f t="shared" si="0"/>
        <v>615</v>
      </c>
      <c r="E4">
        <v>18887</v>
      </c>
    </row>
    <row r="5" spans="1:5" ht="15.75" thickBot="1">
      <c r="A5" s="54" t="s">
        <v>290</v>
      </c>
      <c r="B5" s="55">
        <v>299</v>
      </c>
      <c r="C5">
        <f t="shared" si="1"/>
        <v>4</v>
      </c>
      <c r="D5">
        <f t="shared" si="0"/>
        <v>299</v>
      </c>
      <c r="E5">
        <v>19264</v>
      </c>
    </row>
    <row r="6" spans="1:5" ht="15.75" thickBot="1">
      <c r="A6" s="54" t="s">
        <v>291</v>
      </c>
      <c r="B6" s="55">
        <v>318</v>
      </c>
      <c r="C6">
        <f t="shared" si="1"/>
        <v>5</v>
      </c>
      <c r="D6">
        <f t="shared" si="0"/>
        <v>318</v>
      </c>
      <c r="E6">
        <v>19650</v>
      </c>
    </row>
    <row r="7" spans="1:5" ht="15.75" thickBot="1">
      <c r="A7" s="54" t="s">
        <v>292</v>
      </c>
      <c r="B7" s="55">
        <v>194</v>
      </c>
      <c r="C7">
        <f t="shared" si="1"/>
        <v>6</v>
      </c>
      <c r="D7">
        <f t="shared" si="0"/>
        <v>194</v>
      </c>
      <c r="E7">
        <v>20043</v>
      </c>
    </row>
    <row r="8" spans="1:5" ht="15.75" thickBot="1">
      <c r="A8" s="54" t="s">
        <v>293</v>
      </c>
      <c r="B8" s="55">
        <v>136</v>
      </c>
      <c r="C8">
        <f t="shared" si="1"/>
        <v>7</v>
      </c>
      <c r="D8">
        <f t="shared" si="0"/>
        <v>136</v>
      </c>
      <c r="E8">
        <v>20444</v>
      </c>
    </row>
    <row r="9" spans="1:5" ht="15.75" thickBot="1">
      <c r="A9" s="54" t="s">
        <v>294</v>
      </c>
      <c r="B9" s="55">
        <v>56</v>
      </c>
      <c r="C9">
        <f t="shared" si="1"/>
        <v>8</v>
      </c>
      <c r="D9">
        <f t="shared" si="0"/>
        <v>56</v>
      </c>
      <c r="E9">
        <v>20852</v>
      </c>
    </row>
    <row r="10" spans="1:5" ht="15.75" thickBot="1">
      <c r="A10" s="54" t="s">
        <v>295</v>
      </c>
      <c r="B10" s="55">
        <v>36</v>
      </c>
      <c r="C10">
        <f t="shared" si="1"/>
        <v>9</v>
      </c>
      <c r="D10">
        <f t="shared" si="0"/>
        <v>36</v>
      </c>
      <c r="E10">
        <v>21269</v>
      </c>
    </row>
    <row r="11" spans="1:5" ht="15.75" thickBot="1">
      <c r="A11" s="54" t="s">
        <v>296</v>
      </c>
      <c r="B11" s="55">
        <v>26</v>
      </c>
      <c r="C11">
        <f t="shared" si="1"/>
        <v>10</v>
      </c>
      <c r="D11">
        <f t="shared" si="0"/>
        <v>26</v>
      </c>
      <c r="E11">
        <v>21695</v>
      </c>
    </row>
    <row r="12" spans="1:5" ht="15.75" thickBot="1">
      <c r="A12" s="54" t="s">
        <v>297</v>
      </c>
      <c r="B12" s="55">
        <v>4</v>
      </c>
      <c r="C12">
        <f t="shared" si="1"/>
        <v>11</v>
      </c>
      <c r="D12">
        <f t="shared" si="0"/>
        <v>4</v>
      </c>
      <c r="E12">
        <v>22129</v>
      </c>
    </row>
    <row r="13" spans="1:5" ht="15.75" thickBot="1">
      <c r="A13" s="54" t="s">
        <v>298</v>
      </c>
      <c r="B13" s="55">
        <v>3</v>
      </c>
      <c r="C13">
        <f t="shared" si="1"/>
        <v>12</v>
      </c>
      <c r="D13">
        <f t="shared" si="0"/>
        <v>3</v>
      </c>
      <c r="E13">
        <v>22571</v>
      </c>
    </row>
    <row r="14" spans="1:5" ht="15.75" thickBot="1">
      <c r="A14" s="54" t="s">
        <v>299</v>
      </c>
      <c r="B14" s="55">
        <v>8</v>
      </c>
      <c r="C14">
        <f t="shared" si="1"/>
        <v>13</v>
      </c>
      <c r="D14">
        <f t="shared" si="0"/>
        <v>8</v>
      </c>
      <c r="E14">
        <v>23023</v>
      </c>
    </row>
    <row r="15" spans="1:5" ht="15.75" thickBot="1">
      <c r="A15" s="54" t="s">
        <v>300</v>
      </c>
      <c r="B15" s="55">
        <v>1</v>
      </c>
      <c r="C15">
        <f t="shared" si="1"/>
        <v>14</v>
      </c>
      <c r="D15">
        <f t="shared" si="0"/>
        <v>1</v>
      </c>
      <c r="E15">
        <v>23484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23FE2-C4B6-495F-91F6-B99E9386D756}">
  <dimension ref="A1:P62"/>
  <sheetViews>
    <sheetView workbookViewId="0"/>
  </sheetViews>
  <sheetFormatPr defaultRowHeight="15"/>
  <cols>
    <col min="1" max="1" width="13.5703125" bestFit="1" customWidth="1"/>
    <col min="2" max="2" width="10.42578125" bestFit="1" customWidth="1"/>
    <col min="3" max="3" width="10" bestFit="1" customWidth="1"/>
    <col min="5" max="5" width="15.7109375" customWidth="1"/>
    <col min="6" max="6" width="5.7109375" bestFit="1" customWidth="1"/>
    <col min="7" max="7" width="10.140625" bestFit="1" customWidth="1"/>
    <col min="8" max="8" width="14.28515625" bestFit="1" customWidth="1"/>
    <col min="9" max="9" width="7.42578125" bestFit="1" customWidth="1"/>
    <col min="10" max="10" width="14.28515625" bestFit="1" customWidth="1"/>
    <col min="16" max="16" width="10.140625" bestFit="1" customWidth="1"/>
  </cols>
  <sheetData>
    <row r="1" spans="1:16">
      <c r="A1" t="s">
        <v>323</v>
      </c>
      <c r="B1" t="s">
        <v>324</v>
      </c>
      <c r="C1" t="s">
        <v>90</v>
      </c>
      <c r="E1" s="198" t="s">
        <v>377</v>
      </c>
      <c r="F1" s="198"/>
      <c r="G1" s="198"/>
    </row>
    <row r="2" spans="1:16">
      <c r="A2" t="s">
        <v>325</v>
      </c>
      <c r="B2" t="s">
        <v>326</v>
      </c>
      <c r="C2">
        <v>17.758199999999999</v>
      </c>
      <c r="E2" s="199">
        <v>44287</v>
      </c>
      <c r="F2" s="199"/>
      <c r="G2" s="199"/>
      <c r="O2">
        <v>17.758199999999999</v>
      </c>
      <c r="P2" s="65">
        <v>18333</v>
      </c>
    </row>
    <row r="3" spans="1:16">
      <c r="B3" t="s">
        <v>327</v>
      </c>
      <c r="C3">
        <v>137.89509000000001</v>
      </c>
      <c r="E3" s="62" t="s">
        <v>88</v>
      </c>
      <c r="F3" s="62" t="s">
        <v>378</v>
      </c>
      <c r="G3" s="62" t="s">
        <v>379</v>
      </c>
      <c r="O3">
        <v>137.89509000000001</v>
      </c>
      <c r="P3" s="65">
        <v>18425</v>
      </c>
    </row>
    <row r="4" spans="1:16">
      <c r="A4" s="57"/>
      <c r="B4" s="57"/>
      <c r="C4" s="58">
        <v>155.65329</v>
      </c>
      <c r="E4" s="63" t="s">
        <v>380</v>
      </c>
      <c r="F4" s="64">
        <v>1</v>
      </c>
      <c r="G4" s="65">
        <v>18333</v>
      </c>
      <c r="O4" s="59">
        <v>4.5775199999999998</v>
      </c>
      <c r="P4" s="65">
        <v>18516</v>
      </c>
    </row>
    <row r="5" spans="1:16">
      <c r="A5" s="59" t="s">
        <v>328</v>
      </c>
      <c r="B5" s="59" t="s">
        <v>329</v>
      </c>
      <c r="C5" s="59">
        <v>4.5775199999999998</v>
      </c>
      <c r="E5" s="66"/>
      <c r="F5" s="64">
        <v>2</v>
      </c>
      <c r="G5" s="65">
        <v>18425</v>
      </c>
      <c r="O5">
        <v>3098422</v>
      </c>
      <c r="P5" s="65">
        <v>18887</v>
      </c>
    </row>
    <row r="6" spans="1:16">
      <c r="B6" t="s">
        <v>330</v>
      </c>
      <c r="C6">
        <v>3098422</v>
      </c>
      <c r="E6" s="63" t="s">
        <v>32</v>
      </c>
      <c r="F6" s="64">
        <v>1</v>
      </c>
      <c r="G6" s="65">
        <v>18516</v>
      </c>
      <c r="O6" s="59">
        <v>18.846889999999998</v>
      </c>
      <c r="P6" s="65">
        <v>19264</v>
      </c>
    </row>
    <row r="7" spans="1:16">
      <c r="A7" s="57"/>
      <c r="B7" s="57"/>
      <c r="C7" s="58">
        <v>35.56174</v>
      </c>
      <c r="E7" s="66"/>
      <c r="F7" s="64">
        <v>2</v>
      </c>
      <c r="G7" s="65">
        <v>18887</v>
      </c>
      <c r="O7">
        <v>213.66471000000001</v>
      </c>
      <c r="P7" s="65">
        <v>19650</v>
      </c>
    </row>
    <row r="8" spans="1:16">
      <c r="A8" s="59" t="s">
        <v>331</v>
      </c>
      <c r="B8" s="59" t="s">
        <v>332</v>
      </c>
      <c r="C8" s="59">
        <v>18.846889999999998</v>
      </c>
      <c r="E8" s="67" t="s">
        <v>31</v>
      </c>
      <c r="F8" s="64">
        <v>1</v>
      </c>
      <c r="G8" s="65">
        <v>19264</v>
      </c>
      <c r="O8" s="59">
        <v>18.073160000000001</v>
      </c>
      <c r="P8" s="65">
        <v>20043</v>
      </c>
    </row>
    <row r="9" spans="1:16">
      <c r="B9" t="s">
        <v>333</v>
      </c>
      <c r="C9">
        <v>213.66471000000001</v>
      </c>
      <c r="E9" s="67"/>
      <c r="F9" s="64">
        <v>2</v>
      </c>
      <c r="G9" s="65">
        <v>19650</v>
      </c>
      <c r="O9">
        <v>76.481899999999996</v>
      </c>
      <c r="P9" s="65">
        <v>20852</v>
      </c>
    </row>
    <row r="10" spans="1:16">
      <c r="A10" s="57"/>
      <c r="B10" s="57"/>
      <c r="C10" s="58">
        <v>232.51159999999999</v>
      </c>
      <c r="E10" s="63" t="s">
        <v>93</v>
      </c>
      <c r="F10" s="64">
        <v>1</v>
      </c>
      <c r="G10" s="65">
        <v>20043</v>
      </c>
      <c r="O10" s="59">
        <v>8</v>
      </c>
      <c r="P10" s="65">
        <v>22571</v>
      </c>
    </row>
    <row r="11" spans="1:16">
      <c r="A11" s="59" t="s">
        <v>334</v>
      </c>
      <c r="B11" s="59" t="s">
        <v>335</v>
      </c>
      <c r="C11" s="59">
        <v>18.073160000000001</v>
      </c>
      <c r="E11" s="66"/>
      <c r="F11" s="64">
        <v>2</v>
      </c>
      <c r="G11" s="65">
        <v>20852</v>
      </c>
      <c r="O11">
        <v>18.416699999999999</v>
      </c>
      <c r="P11" s="65">
        <v>23953</v>
      </c>
    </row>
    <row r="12" spans="1:16">
      <c r="B12" t="s">
        <v>336</v>
      </c>
      <c r="C12">
        <v>76.481899999999996</v>
      </c>
      <c r="E12" s="63" t="s">
        <v>94</v>
      </c>
      <c r="F12" s="64">
        <v>1</v>
      </c>
      <c r="G12" s="65">
        <v>22571</v>
      </c>
      <c r="O12" s="59">
        <v>8</v>
      </c>
      <c r="P12" s="65">
        <v>26446</v>
      </c>
    </row>
    <row r="13" spans="1:16">
      <c r="A13" s="57"/>
      <c r="B13" s="57"/>
      <c r="C13" s="58">
        <v>94.555059999999997</v>
      </c>
      <c r="E13" s="66"/>
      <c r="F13" s="64">
        <v>2</v>
      </c>
      <c r="G13" s="65">
        <v>23953</v>
      </c>
      <c r="O13">
        <v>47.58952</v>
      </c>
      <c r="P13" s="65">
        <v>28226</v>
      </c>
    </row>
    <row r="14" spans="1:16">
      <c r="A14" s="59" t="s">
        <v>337</v>
      </c>
      <c r="B14" s="59" t="s">
        <v>338</v>
      </c>
      <c r="C14" s="59">
        <v>8</v>
      </c>
      <c r="E14" s="63" t="s">
        <v>95</v>
      </c>
      <c r="F14" s="64">
        <v>1</v>
      </c>
      <c r="G14" s="65">
        <v>26446</v>
      </c>
      <c r="O14" s="59">
        <v>2.9135900000000001</v>
      </c>
      <c r="P14" s="65">
        <v>30095</v>
      </c>
    </row>
    <row r="15" spans="1:16">
      <c r="B15" t="s">
        <v>339</v>
      </c>
      <c r="C15">
        <v>18.416699999999999</v>
      </c>
      <c r="E15" s="66"/>
      <c r="F15" s="64">
        <v>2</v>
      </c>
      <c r="G15" s="65">
        <v>28226</v>
      </c>
      <c r="O15">
        <v>18.09459</v>
      </c>
      <c r="P15" s="65">
        <v>31895</v>
      </c>
    </row>
    <row r="16" spans="1:16">
      <c r="A16" s="57"/>
      <c r="B16" s="57"/>
      <c r="C16" s="58">
        <v>26.416699999999999</v>
      </c>
      <c r="E16" s="63" t="s">
        <v>30</v>
      </c>
      <c r="F16" s="64">
        <v>1</v>
      </c>
      <c r="G16" s="65">
        <v>30095</v>
      </c>
      <c r="O16" s="59">
        <v>3</v>
      </c>
      <c r="P16" s="65">
        <v>34373</v>
      </c>
    </row>
    <row r="17" spans="1:16">
      <c r="A17" s="59" t="s">
        <v>340</v>
      </c>
      <c r="B17" s="59" t="s">
        <v>341</v>
      </c>
      <c r="C17" s="59">
        <v>8</v>
      </c>
      <c r="E17" s="66"/>
      <c r="F17" s="64">
        <v>2</v>
      </c>
      <c r="G17" s="65">
        <v>31895</v>
      </c>
      <c r="O17">
        <v>1.7068000000000001</v>
      </c>
      <c r="P17" s="65">
        <v>36371</v>
      </c>
    </row>
    <row r="18" spans="1:16">
      <c r="B18" t="s">
        <v>342</v>
      </c>
      <c r="C18">
        <v>47.58952</v>
      </c>
      <c r="E18" s="63" t="s">
        <v>96</v>
      </c>
      <c r="F18" s="64">
        <v>1</v>
      </c>
      <c r="G18" s="65">
        <v>34373</v>
      </c>
      <c r="O18" s="59">
        <v>4</v>
      </c>
      <c r="P18" s="65">
        <v>39571</v>
      </c>
    </row>
    <row r="19" spans="1:16">
      <c r="A19" s="57"/>
      <c r="B19" s="57"/>
      <c r="C19" s="58">
        <v>55.58952</v>
      </c>
      <c r="E19" s="66"/>
      <c r="F19" s="64">
        <v>2</v>
      </c>
      <c r="G19" s="65">
        <v>36371</v>
      </c>
      <c r="O19">
        <v>7.8</v>
      </c>
      <c r="P19" s="65">
        <v>41591</v>
      </c>
    </row>
    <row r="20" spans="1:16">
      <c r="A20" s="59" t="s">
        <v>343</v>
      </c>
      <c r="B20" s="59" t="s">
        <v>344</v>
      </c>
      <c r="C20" s="59">
        <v>2.9135900000000001</v>
      </c>
      <c r="E20" s="63" t="s">
        <v>97</v>
      </c>
      <c r="F20" s="64">
        <v>1</v>
      </c>
      <c r="G20" s="65">
        <v>39571</v>
      </c>
      <c r="O20" s="59">
        <v>2</v>
      </c>
      <c r="P20" s="65">
        <v>44624</v>
      </c>
    </row>
    <row r="21" spans="1:16">
      <c r="B21" t="s">
        <v>345</v>
      </c>
      <c r="C21">
        <v>18.09459</v>
      </c>
      <c r="E21" s="66"/>
      <c r="F21" s="64">
        <v>2</v>
      </c>
      <c r="G21" s="65">
        <v>41591</v>
      </c>
      <c r="O21">
        <v>3.72973</v>
      </c>
      <c r="P21" s="65">
        <v>46662</v>
      </c>
    </row>
    <row r="22" spans="1:16">
      <c r="A22" s="57"/>
      <c r="B22" s="57"/>
      <c r="C22" s="58">
        <v>21.008179999999999</v>
      </c>
      <c r="E22" s="63" t="s">
        <v>98</v>
      </c>
      <c r="F22" s="64">
        <v>1</v>
      </c>
      <c r="G22" s="65">
        <v>44624</v>
      </c>
      <c r="P22" s="65">
        <v>49702</v>
      </c>
    </row>
    <row r="23" spans="1:16">
      <c r="A23" s="59" t="s">
        <v>346</v>
      </c>
      <c r="B23" s="59" t="s">
        <v>347</v>
      </c>
      <c r="C23" s="59">
        <v>3</v>
      </c>
      <c r="E23" s="66"/>
      <c r="F23" s="64">
        <v>2</v>
      </c>
      <c r="G23" s="65">
        <v>46662</v>
      </c>
      <c r="O23" s="60">
        <v>2</v>
      </c>
      <c r="P23" s="68">
        <v>51733</v>
      </c>
    </row>
    <row r="24" spans="1:16">
      <c r="B24" t="s">
        <v>348</v>
      </c>
      <c r="C24">
        <v>1.7068000000000001</v>
      </c>
      <c r="E24" s="63" t="s">
        <v>99</v>
      </c>
      <c r="F24" s="64">
        <v>1</v>
      </c>
      <c r="G24" s="65">
        <v>49702</v>
      </c>
    </row>
    <row r="25" spans="1:16">
      <c r="A25" s="57"/>
      <c r="B25" s="57"/>
      <c r="C25" s="58">
        <v>4.7068000000000003</v>
      </c>
      <c r="E25" s="66"/>
      <c r="F25" s="64">
        <v>2</v>
      </c>
      <c r="G25" s="68">
        <v>51733</v>
      </c>
    </row>
    <row r="26" spans="1:16">
      <c r="A26" s="59" t="s">
        <v>349</v>
      </c>
      <c r="B26" s="59" t="s">
        <v>350</v>
      </c>
      <c r="C26" s="59">
        <v>4</v>
      </c>
      <c r="E26" s="198" t="s">
        <v>377</v>
      </c>
      <c r="F26" s="198"/>
      <c r="G26" s="198"/>
    </row>
    <row r="27" spans="1:16">
      <c r="B27" t="s">
        <v>351</v>
      </c>
      <c r="C27">
        <v>7.8</v>
      </c>
      <c r="E27" s="199">
        <v>44287</v>
      </c>
      <c r="F27" s="199"/>
      <c r="G27" s="199"/>
    </row>
    <row r="28" spans="1:16">
      <c r="A28" s="57"/>
      <c r="B28" s="57"/>
      <c r="C28" s="58">
        <v>11.8</v>
      </c>
      <c r="E28" s="62" t="s">
        <v>88</v>
      </c>
      <c r="F28" s="62" t="s">
        <v>378</v>
      </c>
      <c r="G28" s="62" t="s">
        <v>379</v>
      </c>
    </row>
    <row r="29" spans="1:16">
      <c r="A29" s="59" t="s">
        <v>352</v>
      </c>
      <c r="B29" s="59" t="s">
        <v>353</v>
      </c>
      <c r="C29" s="59">
        <v>2</v>
      </c>
      <c r="E29" s="63" t="s">
        <v>381</v>
      </c>
      <c r="F29" s="5">
        <v>1</v>
      </c>
      <c r="G29" s="65">
        <v>38865</v>
      </c>
    </row>
    <row r="30" spans="1:16">
      <c r="B30" t="s">
        <v>354</v>
      </c>
      <c r="C30">
        <v>3.72973</v>
      </c>
      <c r="E30" s="67"/>
      <c r="F30" s="5">
        <v>2</v>
      </c>
      <c r="G30" s="65">
        <v>40838</v>
      </c>
    </row>
    <row r="31" spans="1:16">
      <c r="A31" s="57"/>
      <c r="B31" s="57"/>
      <c r="C31" s="58">
        <v>5.72973</v>
      </c>
      <c r="E31" s="67"/>
      <c r="F31" s="5">
        <v>3</v>
      </c>
      <c r="G31" s="65">
        <v>42811</v>
      </c>
    </row>
    <row r="32" spans="1:16">
      <c r="A32" s="60" t="s">
        <v>355</v>
      </c>
      <c r="B32" s="60" t="s">
        <v>356</v>
      </c>
      <c r="C32" s="60">
        <v>2</v>
      </c>
      <c r="E32" s="67"/>
      <c r="F32" s="5">
        <v>4</v>
      </c>
      <c r="G32" s="65">
        <v>44782</v>
      </c>
    </row>
    <row r="33" spans="1:7">
      <c r="A33" t="s">
        <v>357</v>
      </c>
      <c r="B33" t="s">
        <v>358</v>
      </c>
      <c r="C33">
        <v>3.7360500000000001</v>
      </c>
      <c r="E33" s="67"/>
      <c r="F33" s="5">
        <v>5</v>
      </c>
      <c r="G33" s="65">
        <v>46755</v>
      </c>
    </row>
    <row r="34" spans="1:7">
      <c r="A34" t="s">
        <v>359</v>
      </c>
      <c r="B34">
        <v>10</v>
      </c>
      <c r="C34">
        <v>0.5</v>
      </c>
      <c r="E34" s="67"/>
      <c r="F34" s="5">
        <v>6</v>
      </c>
      <c r="G34" s="65">
        <v>48727</v>
      </c>
    </row>
    <row r="35" spans="1:7">
      <c r="A35" t="s">
        <v>360</v>
      </c>
      <c r="B35">
        <v>12</v>
      </c>
      <c r="C35">
        <v>1</v>
      </c>
      <c r="E35" s="67"/>
      <c r="F35" s="5">
        <v>7</v>
      </c>
      <c r="G35" s="65">
        <v>50584</v>
      </c>
    </row>
    <row r="36" spans="1:7">
      <c r="A36" t="s">
        <v>361</v>
      </c>
      <c r="B36">
        <v>14</v>
      </c>
      <c r="C36">
        <v>1</v>
      </c>
      <c r="E36" s="67"/>
      <c r="F36" s="5">
        <v>8</v>
      </c>
      <c r="G36" s="65">
        <v>52440</v>
      </c>
    </row>
    <row r="37" spans="1:7">
      <c r="A37" t="s">
        <v>362</v>
      </c>
      <c r="B37" s="74" t="s">
        <v>406</v>
      </c>
      <c r="C37">
        <v>7</v>
      </c>
      <c r="E37" s="67"/>
      <c r="F37" s="5">
        <v>9</v>
      </c>
      <c r="G37" s="65">
        <v>54179</v>
      </c>
    </row>
    <row r="38" spans="1:7">
      <c r="A38" t="s">
        <v>363</v>
      </c>
      <c r="B38">
        <v>8</v>
      </c>
      <c r="C38">
        <v>0.4</v>
      </c>
      <c r="E38" s="63" t="s">
        <v>382</v>
      </c>
      <c r="F38" s="5">
        <v>4</v>
      </c>
      <c r="G38" s="65">
        <v>54179</v>
      </c>
    </row>
    <row r="39" spans="1:7">
      <c r="A39" t="s">
        <v>364</v>
      </c>
      <c r="B39">
        <v>6</v>
      </c>
      <c r="C39">
        <v>0</v>
      </c>
      <c r="E39" s="67"/>
      <c r="F39" s="5">
        <v>5</v>
      </c>
      <c r="G39" s="65">
        <v>55921</v>
      </c>
    </row>
    <row r="40" spans="1:7">
      <c r="A40" t="s">
        <v>365</v>
      </c>
      <c r="B40">
        <v>5</v>
      </c>
      <c r="C40">
        <v>0.5</v>
      </c>
      <c r="E40" s="67"/>
      <c r="F40" s="5">
        <v>6</v>
      </c>
      <c r="G40" s="65">
        <v>57544</v>
      </c>
    </row>
    <row r="41" spans="1:7">
      <c r="A41" t="s">
        <v>366</v>
      </c>
      <c r="B41">
        <v>6</v>
      </c>
      <c r="C41">
        <v>1</v>
      </c>
      <c r="E41" s="67"/>
      <c r="F41" s="5">
        <v>7</v>
      </c>
      <c r="G41" s="65">
        <v>58210</v>
      </c>
    </row>
    <row r="42" spans="1:7">
      <c r="A42" t="s">
        <v>367</v>
      </c>
      <c r="B42" s="74" t="s">
        <v>406</v>
      </c>
      <c r="C42">
        <v>3</v>
      </c>
      <c r="E42" s="67"/>
      <c r="F42" s="5">
        <v>8</v>
      </c>
      <c r="G42" s="65">
        <v>59456</v>
      </c>
    </row>
    <row r="43" spans="1:7">
      <c r="A43" t="s">
        <v>368</v>
      </c>
      <c r="B43">
        <v>9</v>
      </c>
      <c r="C43">
        <v>1.9</v>
      </c>
      <c r="E43" s="67"/>
      <c r="F43" s="5">
        <v>9</v>
      </c>
      <c r="G43" s="65">
        <v>60690</v>
      </c>
    </row>
    <row r="44" spans="1:7">
      <c r="A44" t="s">
        <v>369</v>
      </c>
      <c r="B44">
        <v>11</v>
      </c>
      <c r="C44">
        <v>0.9</v>
      </c>
      <c r="E44" s="67"/>
      <c r="F44" s="5">
        <v>10</v>
      </c>
      <c r="G44" s="65">
        <v>61945</v>
      </c>
    </row>
    <row r="45" spans="1:7">
      <c r="A45" t="s">
        <v>370</v>
      </c>
      <c r="B45">
        <v>15</v>
      </c>
      <c r="C45">
        <v>1</v>
      </c>
      <c r="E45" s="67"/>
      <c r="F45" s="5">
        <v>11</v>
      </c>
      <c r="G45" s="65">
        <v>63177</v>
      </c>
    </row>
    <row r="46" spans="1:7">
      <c r="A46" t="s">
        <v>371</v>
      </c>
      <c r="B46">
        <v>1</v>
      </c>
      <c r="C46">
        <v>1.8</v>
      </c>
      <c r="E46" s="67"/>
      <c r="F46" s="5">
        <v>12</v>
      </c>
      <c r="G46" s="65">
        <v>64434</v>
      </c>
    </row>
    <row r="47" spans="1:7">
      <c r="A47" t="s">
        <v>372</v>
      </c>
      <c r="B47">
        <v>2</v>
      </c>
      <c r="C47">
        <v>4.2</v>
      </c>
      <c r="E47" s="67"/>
      <c r="F47" s="5">
        <v>13</v>
      </c>
      <c r="G47" s="65">
        <v>65707</v>
      </c>
    </row>
    <row r="48" spans="1:7">
      <c r="A48" t="s">
        <v>373</v>
      </c>
      <c r="B48">
        <v>3</v>
      </c>
      <c r="C48">
        <v>17.627269999999999</v>
      </c>
      <c r="E48" s="67"/>
      <c r="F48" s="5">
        <v>14</v>
      </c>
      <c r="G48" s="65">
        <v>66941</v>
      </c>
    </row>
    <row r="49" spans="1:7">
      <c r="A49" s="57" t="s">
        <v>374</v>
      </c>
      <c r="B49" s="57">
        <v>6</v>
      </c>
      <c r="C49" s="57">
        <v>1</v>
      </c>
      <c r="E49" s="67"/>
      <c r="F49" s="5">
        <v>15</v>
      </c>
      <c r="G49" s="65">
        <v>68235</v>
      </c>
    </row>
    <row r="50" spans="1:7">
      <c r="A50" t="s">
        <v>375</v>
      </c>
      <c r="B50">
        <v>1</v>
      </c>
      <c r="C50">
        <v>0.36857000000000001</v>
      </c>
      <c r="E50" s="63" t="s">
        <v>383</v>
      </c>
      <c r="F50" s="5">
        <v>9</v>
      </c>
      <c r="G50" s="65">
        <v>47522</v>
      </c>
    </row>
    <row r="51" spans="1:7">
      <c r="B51">
        <v>2</v>
      </c>
      <c r="C51">
        <v>0.28508</v>
      </c>
      <c r="E51" s="67"/>
      <c r="F51" s="5">
        <v>10</v>
      </c>
      <c r="G51" s="65">
        <v>48849</v>
      </c>
    </row>
    <row r="52" spans="1:7">
      <c r="A52" s="57"/>
      <c r="B52" s="57"/>
      <c r="C52" s="58">
        <v>0.65364999999999995</v>
      </c>
      <c r="E52" s="67"/>
      <c r="F52" s="5">
        <v>11</v>
      </c>
      <c r="G52" s="65">
        <v>50158</v>
      </c>
    </row>
    <row r="53" spans="1:7">
      <c r="A53" s="61" t="s">
        <v>376</v>
      </c>
      <c r="B53" s="61"/>
      <c r="C53" s="61">
        <v>692.74959000000001</v>
      </c>
      <c r="E53" s="67"/>
      <c r="F53" s="5">
        <v>12</v>
      </c>
      <c r="G53" s="65">
        <v>51425</v>
      </c>
    </row>
    <row r="54" spans="1:7">
      <c r="E54" s="67"/>
      <c r="F54" s="5">
        <v>13</v>
      </c>
      <c r="G54" s="65">
        <v>52860</v>
      </c>
    </row>
    <row r="55" spans="1:7">
      <c r="E55" s="66"/>
      <c r="F55" s="5">
        <v>14</v>
      </c>
      <c r="G55" s="65">
        <v>54140</v>
      </c>
    </row>
    <row r="56" spans="1:7">
      <c r="E56" s="63" t="s">
        <v>384</v>
      </c>
      <c r="F56" s="5">
        <v>1</v>
      </c>
      <c r="G56" s="65">
        <v>38690</v>
      </c>
    </row>
    <row r="57" spans="1:7">
      <c r="E57" s="67" t="s">
        <v>385</v>
      </c>
      <c r="F57" s="5">
        <v>2</v>
      </c>
      <c r="G57" s="65">
        <v>40124</v>
      </c>
    </row>
    <row r="58" spans="1:7">
      <c r="E58" s="67" t="s">
        <v>386</v>
      </c>
      <c r="F58" s="5">
        <v>3</v>
      </c>
      <c r="G58" s="65">
        <v>41604</v>
      </c>
    </row>
    <row r="59" spans="1:7">
      <c r="E59" s="66" t="s">
        <v>374</v>
      </c>
      <c r="F59" s="5">
        <v>6</v>
      </c>
      <c r="G59" s="65">
        <v>36961</v>
      </c>
    </row>
    <row r="60" spans="1:7">
      <c r="E60" s="63" t="s">
        <v>387</v>
      </c>
      <c r="F60" s="5">
        <v>1</v>
      </c>
      <c r="G60" s="65">
        <v>18333</v>
      </c>
    </row>
    <row r="61" spans="1:7">
      <c r="E61" s="66"/>
      <c r="F61" s="5">
        <v>2</v>
      </c>
      <c r="G61" s="65">
        <v>18516</v>
      </c>
    </row>
    <row r="62" spans="1:7">
      <c r="E62" s="5" t="s">
        <v>388</v>
      </c>
      <c r="F62" s="5" t="s">
        <v>389</v>
      </c>
      <c r="G62" s="5" t="s">
        <v>390</v>
      </c>
    </row>
  </sheetData>
  <mergeCells count="4">
    <mergeCell ref="E1:G1"/>
    <mergeCell ref="E26:G26"/>
    <mergeCell ref="E2:G2"/>
    <mergeCell ref="E27:G2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E6DA-4134-435C-BC2C-697D750E34FF}">
  <dimension ref="A1:L38"/>
  <sheetViews>
    <sheetView workbookViewId="0"/>
  </sheetViews>
  <sheetFormatPr defaultRowHeight="15"/>
  <cols>
    <col min="1" max="1" width="14.5703125" bestFit="1" customWidth="1"/>
    <col min="2" max="2" width="13.28515625" bestFit="1" customWidth="1"/>
    <col min="3" max="3" width="20.5703125" customWidth="1"/>
    <col min="6" max="6" width="10" bestFit="1" customWidth="1"/>
    <col min="7" max="7" width="99.140625" bestFit="1" customWidth="1"/>
    <col min="9" max="9" width="48.5703125" bestFit="1" customWidth="1"/>
  </cols>
  <sheetData>
    <row r="1" spans="1:12">
      <c r="C1" s="50" t="s">
        <v>430</v>
      </c>
      <c r="D1" s="50" t="s">
        <v>429</v>
      </c>
      <c r="L1">
        <v>72.48</v>
      </c>
    </row>
    <row r="2" spans="1:12">
      <c r="A2" t="s">
        <v>431</v>
      </c>
      <c r="B2" t="s">
        <v>432</v>
      </c>
      <c r="C2">
        <v>2.08</v>
      </c>
      <c r="D2">
        <v>18333</v>
      </c>
    </row>
    <row r="3" spans="1:12">
      <c r="A3" t="s">
        <v>433</v>
      </c>
      <c r="B3" t="s">
        <v>434</v>
      </c>
      <c r="C3">
        <v>0.41</v>
      </c>
      <c r="D3">
        <v>18333</v>
      </c>
    </row>
    <row r="4" spans="1:12">
      <c r="A4" t="s">
        <v>433</v>
      </c>
      <c r="B4" t="s">
        <v>435</v>
      </c>
      <c r="C4">
        <v>1.9</v>
      </c>
      <c r="D4">
        <v>18516</v>
      </c>
    </row>
    <row r="5" spans="1:12">
      <c r="A5" t="s">
        <v>436</v>
      </c>
      <c r="B5" t="s">
        <v>437</v>
      </c>
      <c r="C5">
        <v>3.36</v>
      </c>
      <c r="D5">
        <v>18516</v>
      </c>
    </row>
    <row r="6" spans="1:12">
      <c r="A6" t="s">
        <v>436</v>
      </c>
      <c r="B6" t="s">
        <v>438</v>
      </c>
      <c r="C6">
        <v>1.79</v>
      </c>
      <c r="D6">
        <v>18887</v>
      </c>
    </row>
    <row r="7" spans="1:12">
      <c r="A7" t="s">
        <v>439</v>
      </c>
      <c r="B7" t="s">
        <v>440</v>
      </c>
      <c r="C7">
        <v>1.44</v>
      </c>
      <c r="D7">
        <v>18887</v>
      </c>
    </row>
    <row r="8" spans="1:12">
      <c r="A8" t="s">
        <v>439</v>
      </c>
      <c r="B8" t="s">
        <v>441</v>
      </c>
      <c r="C8">
        <v>8.9499999999999993</v>
      </c>
      <c r="D8">
        <v>19264</v>
      </c>
    </row>
    <row r="9" spans="1:12">
      <c r="A9" t="s">
        <v>442</v>
      </c>
      <c r="B9" t="s">
        <v>443</v>
      </c>
      <c r="C9">
        <v>1.68</v>
      </c>
      <c r="D9">
        <v>19650</v>
      </c>
    </row>
    <row r="10" spans="1:12">
      <c r="A10" t="s">
        <v>444</v>
      </c>
      <c r="B10" t="s">
        <v>445</v>
      </c>
      <c r="C10">
        <v>2.2400000000000002</v>
      </c>
      <c r="D10">
        <v>20043</v>
      </c>
    </row>
    <row r="11" spans="1:12">
      <c r="A11" t="s">
        <v>444</v>
      </c>
      <c r="B11" t="s">
        <v>446</v>
      </c>
      <c r="C11">
        <v>2.74</v>
      </c>
      <c r="D11">
        <v>20444</v>
      </c>
    </row>
    <row r="12" spans="1:12">
      <c r="A12" t="s">
        <v>447</v>
      </c>
      <c r="B12" t="s">
        <v>448</v>
      </c>
      <c r="C12">
        <v>2.62</v>
      </c>
      <c r="D12">
        <v>21695</v>
      </c>
    </row>
    <row r="13" spans="1:12">
      <c r="A13" t="s">
        <v>447</v>
      </c>
      <c r="B13" t="s">
        <v>449</v>
      </c>
      <c r="C13">
        <v>1</v>
      </c>
      <c r="D13">
        <v>22129</v>
      </c>
    </row>
    <row r="14" spans="1:12">
      <c r="A14" t="s">
        <v>450</v>
      </c>
      <c r="B14" t="s">
        <v>451</v>
      </c>
      <c r="C14">
        <v>8.81</v>
      </c>
      <c r="D14">
        <v>23484</v>
      </c>
    </row>
    <row r="15" spans="1:12">
      <c r="A15" t="s">
        <v>450</v>
      </c>
      <c r="B15" t="s">
        <v>452</v>
      </c>
      <c r="C15">
        <v>1</v>
      </c>
      <c r="D15">
        <v>23953</v>
      </c>
    </row>
    <row r="16" spans="1:12">
      <c r="A16" t="s">
        <v>450</v>
      </c>
      <c r="B16" t="s">
        <v>453</v>
      </c>
      <c r="C16">
        <v>1.59</v>
      </c>
      <c r="D16">
        <v>24432</v>
      </c>
    </row>
    <row r="17" spans="1:4">
      <c r="A17" t="s">
        <v>450</v>
      </c>
      <c r="B17" t="s">
        <v>454</v>
      </c>
      <c r="C17">
        <v>1</v>
      </c>
      <c r="D17">
        <v>24920</v>
      </c>
    </row>
    <row r="18" spans="1:4">
      <c r="A18" t="s">
        <v>450</v>
      </c>
      <c r="B18" t="s">
        <v>455</v>
      </c>
      <c r="C18">
        <v>2.59</v>
      </c>
      <c r="D18">
        <v>25419</v>
      </c>
    </row>
    <row r="19" spans="1:4">
      <c r="A19" t="s">
        <v>450</v>
      </c>
      <c r="B19" t="s">
        <v>456</v>
      </c>
      <c r="C19">
        <v>8.39</v>
      </c>
      <c r="D19">
        <v>25927</v>
      </c>
    </row>
    <row r="20" spans="1:4">
      <c r="A20" t="s">
        <v>457</v>
      </c>
      <c r="B20" t="s">
        <v>458</v>
      </c>
      <c r="C20">
        <v>1</v>
      </c>
      <c r="D20">
        <v>27514</v>
      </c>
    </row>
    <row r="21" spans="1:4">
      <c r="A21" t="s">
        <v>457</v>
      </c>
      <c r="B21" t="s">
        <v>459</v>
      </c>
      <c r="C21">
        <v>0.9</v>
      </c>
      <c r="D21">
        <v>29174</v>
      </c>
    </row>
    <row r="22" spans="1:4">
      <c r="A22" t="s">
        <v>457</v>
      </c>
      <c r="B22" t="s">
        <v>460</v>
      </c>
      <c r="C22">
        <v>0.28000000000000003</v>
      </c>
      <c r="D22">
        <v>30095</v>
      </c>
    </row>
    <row r="23" spans="1:4">
      <c r="A23" t="s">
        <v>457</v>
      </c>
      <c r="B23" t="s">
        <v>461</v>
      </c>
      <c r="C23">
        <v>4.04</v>
      </c>
      <c r="D23">
        <v>30984</v>
      </c>
    </row>
    <row r="24" spans="1:4">
      <c r="A24" t="s">
        <v>462</v>
      </c>
      <c r="B24" t="s">
        <v>463</v>
      </c>
      <c r="C24">
        <v>1</v>
      </c>
      <c r="D24">
        <v>31895</v>
      </c>
    </row>
    <row r="25" spans="1:4">
      <c r="A25" t="s">
        <v>462</v>
      </c>
      <c r="B25" t="s">
        <v>464</v>
      </c>
      <c r="C25">
        <v>1.54</v>
      </c>
      <c r="D25">
        <v>32798</v>
      </c>
    </row>
    <row r="26" spans="1:4">
      <c r="A26" t="s">
        <v>462</v>
      </c>
      <c r="B26" t="s">
        <v>465</v>
      </c>
      <c r="C26">
        <v>1</v>
      </c>
      <c r="D26">
        <v>33486</v>
      </c>
    </row>
    <row r="27" spans="1:4">
      <c r="A27" t="s">
        <v>462</v>
      </c>
      <c r="B27" t="s">
        <v>466</v>
      </c>
      <c r="C27">
        <v>4.5199999999999996</v>
      </c>
      <c r="D27">
        <v>35336</v>
      </c>
    </row>
    <row r="28" spans="1:4">
      <c r="A28" t="s">
        <v>467</v>
      </c>
      <c r="B28" t="s">
        <v>468</v>
      </c>
      <c r="C28">
        <v>2</v>
      </c>
      <c r="D28">
        <v>36961</v>
      </c>
    </row>
    <row r="29" spans="1:4">
      <c r="A29" t="s">
        <v>469</v>
      </c>
      <c r="B29" t="s">
        <v>470</v>
      </c>
      <c r="C29">
        <v>3</v>
      </c>
      <c r="D29">
        <v>41591</v>
      </c>
    </row>
    <row r="30" spans="1:4">
      <c r="A30" t="s">
        <v>471</v>
      </c>
      <c r="B30" t="s">
        <v>472</v>
      </c>
      <c r="C30">
        <v>1</v>
      </c>
      <c r="D30">
        <v>41604</v>
      </c>
    </row>
    <row r="31" spans="1:4">
      <c r="A31" t="s">
        <v>469</v>
      </c>
      <c r="B31" t="s">
        <v>473</v>
      </c>
      <c r="C31">
        <v>1.81</v>
      </c>
      <c r="D31">
        <v>43570</v>
      </c>
    </row>
    <row r="32" spans="1:4">
      <c r="A32" t="s">
        <v>474</v>
      </c>
      <c r="B32" t="s">
        <v>475</v>
      </c>
      <c r="C32">
        <v>1</v>
      </c>
      <c r="D32">
        <v>44331</v>
      </c>
    </row>
    <row r="33" spans="1:4">
      <c r="A33" t="s">
        <v>469</v>
      </c>
      <c r="B33" t="s">
        <v>476</v>
      </c>
      <c r="C33">
        <v>2</v>
      </c>
      <c r="D33">
        <v>45648</v>
      </c>
    </row>
    <row r="34" spans="1:4">
      <c r="A34" t="s">
        <v>474</v>
      </c>
      <c r="B34" t="s">
        <v>477</v>
      </c>
      <c r="C34">
        <v>0.6</v>
      </c>
      <c r="D34">
        <v>46566</v>
      </c>
    </row>
    <row r="35" spans="1:4">
      <c r="A35" t="s">
        <v>478</v>
      </c>
      <c r="B35" t="s">
        <v>479</v>
      </c>
      <c r="C35">
        <v>1.81</v>
      </c>
      <c r="D35">
        <v>51610</v>
      </c>
    </row>
    <row r="36" spans="1:4">
      <c r="A36" t="s">
        <v>474</v>
      </c>
      <c r="B36" t="s">
        <v>480</v>
      </c>
      <c r="C36">
        <v>1</v>
      </c>
      <c r="D36">
        <v>54091</v>
      </c>
    </row>
    <row r="37" spans="1:4">
      <c r="A37" t="s">
        <v>474</v>
      </c>
      <c r="B37" t="s">
        <v>481</v>
      </c>
      <c r="C37">
        <v>1</v>
      </c>
      <c r="D37">
        <v>67364</v>
      </c>
    </row>
    <row r="38" spans="1:4">
      <c r="A38" t="s">
        <v>474</v>
      </c>
      <c r="B38" t="s">
        <v>482</v>
      </c>
      <c r="C38">
        <v>2</v>
      </c>
      <c r="D38">
        <v>88187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F9BC-6B72-4CB2-BB7F-50F2B92F0313}">
  <dimension ref="A1:J32"/>
  <sheetViews>
    <sheetView workbookViewId="0"/>
  </sheetViews>
  <sheetFormatPr defaultRowHeight="15"/>
  <sheetData>
    <row r="1" spans="1:10" ht="30.75" thickBot="1">
      <c r="A1" s="15" t="s">
        <v>122</v>
      </c>
      <c r="B1" s="15" t="s">
        <v>90</v>
      </c>
      <c r="C1" s="15" t="s">
        <v>123</v>
      </c>
      <c r="D1">
        <v>1</v>
      </c>
      <c r="E1">
        <f>D1+1</f>
        <v>2</v>
      </c>
      <c r="F1">
        <f t="shared" ref="F1:J1" si="0">E1+1</f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</row>
    <row r="2" spans="1:10" ht="15.75" thickBot="1">
      <c r="A2" s="16" t="s">
        <v>0</v>
      </c>
      <c r="B2" s="16">
        <v>55.38</v>
      </c>
      <c r="C2" s="16">
        <v>17842</v>
      </c>
    </row>
    <row r="3" spans="1:10" ht="15.75" thickBot="1">
      <c r="A3" s="16" t="s">
        <v>2</v>
      </c>
      <c r="B3" s="16">
        <v>384.08</v>
      </c>
      <c r="C3" s="16">
        <v>18198</v>
      </c>
    </row>
    <row r="4" spans="1:10" ht="15.75" thickBot="1">
      <c r="A4" s="16" t="s">
        <v>3</v>
      </c>
      <c r="B4" s="16">
        <v>54.59</v>
      </c>
      <c r="C4" s="16">
        <v>18562</v>
      </c>
    </row>
    <row r="5" spans="1:10" ht="15.75" thickBot="1">
      <c r="A5" s="16" t="s">
        <v>4</v>
      </c>
      <c r="B5" s="16">
        <v>273.11</v>
      </c>
      <c r="C5" s="16">
        <v>18933</v>
      </c>
    </row>
    <row r="6" spans="1:10" ht="15.75" thickBot="1">
      <c r="A6" s="16" t="s">
        <v>5</v>
      </c>
      <c r="B6" s="16">
        <v>101.84</v>
      </c>
      <c r="C6" s="16">
        <v>19312</v>
      </c>
    </row>
    <row r="7" spans="1:10" ht="15.75" thickBot="1">
      <c r="A7" s="16" t="s">
        <v>6</v>
      </c>
      <c r="B7" s="16">
        <v>59.85</v>
      </c>
      <c r="C7" s="16">
        <v>19698</v>
      </c>
    </row>
    <row r="8" spans="1:10" ht="15.75" thickBot="1">
      <c r="A8" s="16" t="s">
        <v>7</v>
      </c>
      <c r="B8" s="16">
        <v>430.84</v>
      </c>
      <c r="C8" s="16">
        <v>20092</v>
      </c>
    </row>
    <row r="9" spans="1:10" ht="15.75" thickBot="1">
      <c r="A9" s="16" t="s">
        <v>8</v>
      </c>
      <c r="B9" s="16">
        <v>63.19</v>
      </c>
      <c r="C9" s="16">
        <v>20493</v>
      </c>
    </row>
    <row r="10" spans="1:10" ht="15.75" thickBot="1">
      <c r="A10" s="16" t="s">
        <v>9</v>
      </c>
      <c r="B10" s="16">
        <v>35.979999999999997</v>
      </c>
      <c r="C10" s="16">
        <v>20903</v>
      </c>
    </row>
    <row r="11" spans="1:10" ht="15.75" thickBot="1">
      <c r="A11" s="16" t="s">
        <v>10</v>
      </c>
      <c r="B11" s="16">
        <v>39.46</v>
      </c>
      <c r="C11" s="16">
        <v>21322</v>
      </c>
    </row>
    <row r="12" spans="1:10" ht="15.75" thickBot="1">
      <c r="A12" s="16" t="s">
        <v>11</v>
      </c>
      <c r="B12" s="16">
        <v>32.31</v>
      </c>
      <c r="C12" s="16">
        <v>21748</v>
      </c>
    </row>
    <row r="13" spans="1:10" ht="15.75" thickBot="1">
      <c r="A13" s="16" t="s">
        <v>12</v>
      </c>
      <c r="B13" s="16">
        <v>5.31</v>
      </c>
      <c r="C13" s="16">
        <v>22183</v>
      </c>
    </row>
    <row r="14" spans="1:10" ht="15.75" thickBot="1">
      <c r="A14" s="16" t="s">
        <v>13</v>
      </c>
      <c r="B14" s="16">
        <v>28.29</v>
      </c>
      <c r="C14" s="16">
        <v>22627</v>
      </c>
    </row>
    <row r="15" spans="1:10" ht="15.75" thickBot="1">
      <c r="A15" s="16" t="s">
        <v>14</v>
      </c>
      <c r="B15" s="16">
        <v>588.29999999999995</v>
      </c>
      <c r="C15" s="16">
        <v>23080</v>
      </c>
    </row>
    <row r="16" spans="1:10" ht="15.75" thickBot="1">
      <c r="A16" s="16" t="s">
        <v>15</v>
      </c>
      <c r="B16" s="16">
        <v>20.11</v>
      </c>
      <c r="C16" s="16">
        <v>23541</v>
      </c>
    </row>
    <row r="17" spans="1:3" ht="15.75" thickBot="1">
      <c r="A17" s="16" t="s">
        <v>16</v>
      </c>
      <c r="B17" s="16">
        <v>15.22</v>
      </c>
      <c r="C17" s="16">
        <v>24012</v>
      </c>
    </row>
    <row r="18" spans="1:3" ht="15.75" thickBot="1">
      <c r="A18" s="16" t="s">
        <v>17</v>
      </c>
      <c r="B18" s="16">
        <v>5.4</v>
      </c>
      <c r="C18" s="16">
        <v>24491</v>
      </c>
    </row>
    <row r="19" spans="1:3" ht="15.75" thickBot="1">
      <c r="A19" s="16" t="s">
        <v>18</v>
      </c>
      <c r="B19" s="16">
        <v>9.57</v>
      </c>
      <c r="C19" s="16">
        <v>24982</v>
      </c>
    </row>
    <row r="20" spans="1:3" ht="15.75" thickBot="1">
      <c r="A20" s="16" t="s">
        <v>19</v>
      </c>
      <c r="B20" s="16">
        <v>6.01</v>
      </c>
      <c r="C20" s="16">
        <v>25481</v>
      </c>
    </row>
    <row r="21" spans="1:3" ht="15.75" thickBot="1">
      <c r="A21" s="16" t="s">
        <v>20</v>
      </c>
      <c r="B21" s="16">
        <v>1.69</v>
      </c>
      <c r="C21" s="16">
        <v>25991</v>
      </c>
    </row>
    <row r="22" spans="1:3" ht="15.75" thickBot="1">
      <c r="A22" s="16" t="s">
        <v>21</v>
      </c>
      <c r="B22" s="16">
        <v>12.69</v>
      </c>
      <c r="C22" s="16">
        <v>26511</v>
      </c>
    </row>
    <row r="23" spans="1:3" ht="15.75" thickBot="1">
      <c r="A23" s="16" t="s">
        <v>22</v>
      </c>
      <c r="B23" s="16">
        <v>168.96</v>
      </c>
      <c r="C23" s="16">
        <v>27041</v>
      </c>
    </row>
    <row r="24" spans="1:3" ht="15.75" thickBot="1">
      <c r="A24" s="16" t="s">
        <v>23</v>
      </c>
      <c r="B24" s="16">
        <v>16.25</v>
      </c>
      <c r="C24" s="16">
        <v>27741</v>
      </c>
    </row>
    <row r="25" spans="1:3" ht="15.75" thickBot="1">
      <c r="A25" s="16" t="s">
        <v>24</v>
      </c>
      <c r="B25" s="16">
        <v>10.199999999999999</v>
      </c>
      <c r="C25" s="16">
        <v>28672</v>
      </c>
    </row>
    <row r="26" spans="1:3" ht="15.75" thickBot="1">
      <c r="A26" s="16" t="s">
        <v>25</v>
      </c>
      <c r="B26" s="16">
        <v>13.79</v>
      </c>
      <c r="C26" s="16">
        <v>29577</v>
      </c>
    </row>
    <row r="27" spans="1:3" ht="15.75" thickBot="1">
      <c r="A27" s="16" t="s">
        <v>26</v>
      </c>
      <c r="B27" s="16">
        <v>7.21</v>
      </c>
      <c r="C27" s="16">
        <v>30451</v>
      </c>
    </row>
    <row r="28" spans="1:3" ht="15.75" thickBot="1">
      <c r="A28" s="16" t="s">
        <v>27</v>
      </c>
      <c r="B28" s="16">
        <v>7.08</v>
      </c>
      <c r="C28" s="16">
        <v>31346</v>
      </c>
    </row>
    <row r="29" spans="1:3" ht="15.75" thickBot="1">
      <c r="A29" s="16" t="s">
        <v>28</v>
      </c>
      <c r="B29" s="16">
        <v>48.24</v>
      </c>
      <c r="C29" s="16">
        <v>32234</v>
      </c>
    </row>
    <row r="30" spans="1:3" ht="15.75" thickBot="1">
      <c r="A30" s="16" t="s">
        <v>34</v>
      </c>
      <c r="B30" s="16">
        <v>2.2000000000000002</v>
      </c>
      <c r="C30" s="16">
        <v>36922</v>
      </c>
    </row>
    <row r="31" spans="1:3" ht="15.75" thickBot="1">
      <c r="A31" s="16" t="s">
        <v>29</v>
      </c>
      <c r="B31" s="16">
        <v>0.41</v>
      </c>
      <c r="C31" s="16">
        <v>49840</v>
      </c>
    </row>
    <row r="32" spans="1:3">
      <c r="B32">
        <f>SUM(B2:B31)</f>
        <v>2497.5599999999995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EA5C7-6F7E-44D9-BE2D-DA9F9185E4C8}">
  <dimension ref="A1:D34"/>
  <sheetViews>
    <sheetView workbookViewId="0">
      <selection activeCell="D2" sqref="D2"/>
    </sheetView>
  </sheetViews>
  <sheetFormatPr defaultRowHeight="12.75"/>
  <cols>
    <col min="1" max="1" width="18.140625" style="28" customWidth="1"/>
    <col min="2" max="2" width="9.140625" style="28"/>
    <col min="3" max="3" width="20.140625" style="28" bestFit="1" customWidth="1"/>
    <col min="4" max="4" width="10.140625" style="28" bestFit="1" customWidth="1"/>
    <col min="5" max="16384" width="9.140625" style="28"/>
  </cols>
  <sheetData>
    <row r="1" spans="1:4">
      <c r="B1" s="29" t="s">
        <v>238</v>
      </c>
      <c r="C1" s="29" t="s">
        <v>239</v>
      </c>
      <c r="D1" s="29" t="s">
        <v>240</v>
      </c>
    </row>
    <row r="2" spans="1:4">
      <c r="A2" s="203" t="s">
        <v>241</v>
      </c>
      <c r="B2" s="30" t="s">
        <v>42</v>
      </c>
      <c r="C2" s="31">
        <v>13</v>
      </c>
      <c r="D2" s="32">
        <v>9279.89</v>
      </c>
    </row>
    <row r="3" spans="1:4">
      <c r="A3" s="203"/>
      <c r="B3" s="30" t="s">
        <v>42</v>
      </c>
      <c r="C3" s="31">
        <v>1</v>
      </c>
      <c r="D3" s="33">
        <v>18328</v>
      </c>
    </row>
    <row r="4" spans="1:4">
      <c r="A4" s="200" t="s">
        <v>242</v>
      </c>
      <c r="B4" s="34">
        <v>1</v>
      </c>
      <c r="C4" s="31">
        <v>3</v>
      </c>
      <c r="D4" s="33">
        <v>18333</v>
      </c>
    </row>
    <row r="5" spans="1:4">
      <c r="A5" s="202"/>
      <c r="B5" s="35" t="s">
        <v>243</v>
      </c>
      <c r="C5" s="31">
        <v>3</v>
      </c>
      <c r="D5" s="33">
        <v>18887</v>
      </c>
    </row>
    <row r="6" spans="1:4">
      <c r="A6" s="203" t="s">
        <v>244</v>
      </c>
      <c r="B6" s="35" t="s">
        <v>245</v>
      </c>
      <c r="C6" s="31">
        <v>4</v>
      </c>
      <c r="D6" s="33">
        <v>18887</v>
      </c>
    </row>
    <row r="7" spans="1:4">
      <c r="A7" s="203"/>
      <c r="B7" s="35" t="s">
        <v>46</v>
      </c>
      <c r="C7" s="31">
        <v>30</v>
      </c>
      <c r="D7" s="33">
        <v>19264</v>
      </c>
    </row>
    <row r="8" spans="1:4">
      <c r="A8" s="200" t="s">
        <v>246</v>
      </c>
      <c r="B8" s="35" t="s">
        <v>47</v>
      </c>
      <c r="C8" s="31">
        <v>17</v>
      </c>
      <c r="D8" s="33">
        <v>19650</v>
      </c>
    </row>
    <row r="9" spans="1:4">
      <c r="A9" s="202"/>
      <c r="B9" s="35" t="s">
        <v>48</v>
      </c>
      <c r="C9" s="31">
        <v>74</v>
      </c>
      <c r="D9" s="33">
        <v>20043</v>
      </c>
    </row>
    <row r="10" spans="1:4">
      <c r="A10" s="200" t="s">
        <v>247</v>
      </c>
      <c r="B10" s="35" t="s">
        <v>49</v>
      </c>
      <c r="C10" s="31">
        <v>3</v>
      </c>
      <c r="D10" s="33">
        <v>20444</v>
      </c>
    </row>
    <row r="11" spans="1:4">
      <c r="A11" s="201"/>
      <c r="B11" s="35" t="s">
        <v>50</v>
      </c>
      <c r="C11" s="31">
        <v>5</v>
      </c>
      <c r="D11" s="33">
        <v>20852</v>
      </c>
    </row>
    <row r="12" spans="1:4">
      <c r="A12" s="201"/>
      <c r="B12" s="35" t="s">
        <v>51</v>
      </c>
      <c r="C12" s="31">
        <v>6</v>
      </c>
      <c r="D12" s="33">
        <v>21269</v>
      </c>
    </row>
    <row r="13" spans="1:4">
      <c r="A13" s="202"/>
      <c r="B13" s="35" t="s">
        <v>53</v>
      </c>
      <c r="C13" s="31">
        <v>19</v>
      </c>
      <c r="D13" s="33">
        <v>22129</v>
      </c>
    </row>
    <row r="14" spans="1:4">
      <c r="A14" s="200" t="s">
        <v>248</v>
      </c>
      <c r="B14" s="35" t="s">
        <v>54</v>
      </c>
      <c r="C14" s="31">
        <v>8</v>
      </c>
      <c r="D14" s="33">
        <v>22571</v>
      </c>
    </row>
    <row r="15" spans="1:4">
      <c r="A15" s="201"/>
      <c r="B15" s="35" t="s">
        <v>55</v>
      </c>
      <c r="C15" s="31">
        <v>10</v>
      </c>
      <c r="D15" s="33">
        <v>23484</v>
      </c>
    </row>
    <row r="16" spans="1:4">
      <c r="A16" s="202"/>
      <c r="B16" s="35" t="s">
        <v>57</v>
      </c>
      <c r="C16" s="31">
        <v>79</v>
      </c>
      <c r="D16" s="33">
        <v>24920</v>
      </c>
    </row>
    <row r="17" spans="1:4">
      <c r="A17" s="200" t="s">
        <v>249</v>
      </c>
      <c r="B17" s="35" t="s">
        <v>58</v>
      </c>
      <c r="C17" s="31">
        <v>12</v>
      </c>
      <c r="D17" s="33">
        <v>25927</v>
      </c>
    </row>
    <row r="18" spans="1:4">
      <c r="A18" s="201"/>
      <c r="B18" s="35" t="s">
        <v>59</v>
      </c>
      <c r="C18" s="31">
        <v>14</v>
      </c>
      <c r="D18" s="33">
        <v>26446</v>
      </c>
    </row>
    <row r="19" spans="1:4">
      <c r="A19" s="201"/>
      <c r="B19" s="35" t="s">
        <v>60</v>
      </c>
      <c r="C19" s="31">
        <v>8</v>
      </c>
      <c r="D19" s="33">
        <v>27514</v>
      </c>
    </row>
    <row r="20" spans="1:4">
      <c r="A20" s="201"/>
      <c r="B20" s="35" t="s">
        <v>61</v>
      </c>
      <c r="C20" s="31">
        <v>12</v>
      </c>
      <c r="D20" s="33">
        <v>28226</v>
      </c>
    </row>
    <row r="21" spans="1:4">
      <c r="A21" s="202"/>
      <c r="B21" s="35" t="s">
        <v>62</v>
      </c>
      <c r="C21" s="31">
        <v>93</v>
      </c>
      <c r="D21" s="33">
        <v>29174</v>
      </c>
    </row>
    <row r="22" spans="1:4">
      <c r="A22" s="200" t="s">
        <v>250</v>
      </c>
      <c r="B22" s="35" t="s">
        <v>63</v>
      </c>
      <c r="C22" s="31">
        <v>7</v>
      </c>
      <c r="D22" s="33">
        <v>30095</v>
      </c>
    </row>
    <row r="23" spans="1:4">
      <c r="A23" s="201"/>
      <c r="B23" s="35" t="s">
        <v>64</v>
      </c>
      <c r="C23" s="31">
        <v>11</v>
      </c>
      <c r="D23" s="33">
        <v>30984</v>
      </c>
    </row>
    <row r="24" spans="1:4">
      <c r="A24" s="201"/>
      <c r="B24" s="35" t="s">
        <v>65</v>
      </c>
      <c r="C24" s="31">
        <v>9</v>
      </c>
      <c r="D24" s="33">
        <v>31895</v>
      </c>
    </row>
    <row r="25" spans="1:4">
      <c r="A25" s="201"/>
      <c r="B25" s="35" t="s">
        <v>66</v>
      </c>
      <c r="C25" s="31">
        <v>15</v>
      </c>
      <c r="D25" s="33">
        <v>32798</v>
      </c>
    </row>
    <row r="26" spans="1:4">
      <c r="A26" s="202"/>
      <c r="B26" s="35" t="s">
        <v>67</v>
      </c>
      <c r="C26" s="31">
        <v>62</v>
      </c>
      <c r="D26" s="33">
        <v>33486</v>
      </c>
    </row>
    <row r="27" spans="1:4">
      <c r="A27" s="204" t="s">
        <v>251</v>
      </c>
      <c r="B27" s="35" t="s">
        <v>69</v>
      </c>
      <c r="C27" s="31">
        <v>1</v>
      </c>
      <c r="D27" s="33">
        <v>35336</v>
      </c>
    </row>
    <row r="28" spans="1:4">
      <c r="A28" s="205"/>
      <c r="B28" s="35" t="s">
        <v>71</v>
      </c>
      <c r="C28" s="31">
        <v>1</v>
      </c>
      <c r="D28" s="33">
        <v>37568</v>
      </c>
    </row>
    <row r="29" spans="1:4">
      <c r="A29" s="205"/>
      <c r="B29" s="35" t="s">
        <v>252</v>
      </c>
      <c r="C29" s="31">
        <v>1</v>
      </c>
      <c r="D29" s="33">
        <v>38553</v>
      </c>
    </row>
    <row r="30" spans="1:4">
      <c r="A30" s="206"/>
      <c r="B30" s="35" t="s">
        <v>253</v>
      </c>
      <c r="C30" s="31">
        <v>3</v>
      </c>
      <c r="D30" s="33">
        <v>40578</v>
      </c>
    </row>
    <row r="31" spans="1:4">
      <c r="A31" s="204" t="s">
        <v>254</v>
      </c>
      <c r="B31" s="35" t="s">
        <v>255</v>
      </c>
      <c r="C31" s="31">
        <v>1</v>
      </c>
      <c r="D31" s="33">
        <v>40578</v>
      </c>
    </row>
    <row r="32" spans="1:4">
      <c r="A32" s="206"/>
      <c r="B32" s="35" t="s">
        <v>76</v>
      </c>
      <c r="C32" s="31">
        <v>5</v>
      </c>
      <c r="D32" s="33">
        <v>42614</v>
      </c>
    </row>
    <row r="33" spans="1:4">
      <c r="A33" s="207" t="s">
        <v>256</v>
      </c>
      <c r="B33" s="35" t="s">
        <v>56</v>
      </c>
      <c r="C33" s="31">
        <v>1</v>
      </c>
      <c r="D33" s="33">
        <v>27202</v>
      </c>
    </row>
    <row r="34" spans="1:4">
      <c r="A34" s="207"/>
      <c r="B34" s="35" t="s">
        <v>55</v>
      </c>
      <c r="C34" s="31">
        <v>1</v>
      </c>
      <c r="D34" s="33">
        <v>26437</v>
      </c>
    </row>
  </sheetData>
  <mergeCells count="11">
    <mergeCell ref="A17:A21"/>
    <mergeCell ref="A22:A26"/>
    <mergeCell ref="A27:A30"/>
    <mergeCell ref="A31:A32"/>
    <mergeCell ref="A33:A34"/>
    <mergeCell ref="A14:A16"/>
    <mergeCell ref="A2:A3"/>
    <mergeCell ref="A4:A5"/>
    <mergeCell ref="A6:A7"/>
    <mergeCell ref="A8:A9"/>
    <mergeCell ref="A10:A1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5A03-F48B-4B62-8D08-40A68C7370BA}">
  <dimension ref="A1:E29"/>
  <sheetViews>
    <sheetView workbookViewId="0"/>
  </sheetViews>
  <sheetFormatPr defaultRowHeight="15"/>
  <cols>
    <col min="1" max="1" width="23" bestFit="1" customWidth="1"/>
  </cols>
  <sheetData>
    <row r="1" spans="1:5">
      <c r="A1" t="s">
        <v>102</v>
      </c>
      <c r="B1" t="s">
        <v>120</v>
      </c>
      <c r="C1" t="s">
        <v>103</v>
      </c>
      <c r="D1" t="s">
        <v>90</v>
      </c>
      <c r="E1" t="s">
        <v>121</v>
      </c>
    </row>
    <row r="2" spans="1:5">
      <c r="A2" t="s">
        <v>104</v>
      </c>
      <c r="B2" t="s">
        <v>105</v>
      </c>
      <c r="C2">
        <v>1</v>
      </c>
      <c r="D2">
        <v>3</v>
      </c>
      <c r="E2" s="14">
        <v>21000</v>
      </c>
    </row>
    <row r="3" spans="1:5">
      <c r="A3" t="s">
        <v>108</v>
      </c>
      <c r="B3" t="s">
        <v>106</v>
      </c>
      <c r="C3">
        <v>3</v>
      </c>
      <c r="D3">
        <v>0.74</v>
      </c>
      <c r="E3" s="14">
        <v>13177.02</v>
      </c>
    </row>
    <row r="4" spans="1:5">
      <c r="A4" t="s">
        <v>108</v>
      </c>
      <c r="B4" t="s">
        <v>106</v>
      </c>
      <c r="C4">
        <v>5</v>
      </c>
      <c r="D4">
        <v>0.76</v>
      </c>
      <c r="E4" s="14">
        <v>18328.21</v>
      </c>
    </row>
    <row r="5" spans="1:5">
      <c r="A5" t="s">
        <v>107</v>
      </c>
      <c r="B5" t="s">
        <v>109</v>
      </c>
      <c r="C5">
        <v>3</v>
      </c>
      <c r="D5">
        <v>59.11</v>
      </c>
      <c r="E5" s="14">
        <v>18887</v>
      </c>
    </row>
    <row r="6" spans="1:5">
      <c r="A6" t="s">
        <v>107</v>
      </c>
      <c r="B6" t="s">
        <v>110</v>
      </c>
      <c r="C6">
        <v>4</v>
      </c>
      <c r="D6">
        <v>20.93</v>
      </c>
      <c r="E6" s="14">
        <v>19264</v>
      </c>
    </row>
    <row r="7" spans="1:5">
      <c r="A7" t="s">
        <v>107</v>
      </c>
      <c r="B7" t="s">
        <v>111</v>
      </c>
      <c r="C7">
        <v>6</v>
      </c>
      <c r="D7">
        <v>10</v>
      </c>
      <c r="E7" s="14">
        <v>20043</v>
      </c>
    </row>
    <row r="8" spans="1:5">
      <c r="A8" t="s">
        <v>107</v>
      </c>
      <c r="B8" t="s">
        <v>112</v>
      </c>
      <c r="C8">
        <v>7</v>
      </c>
      <c r="D8">
        <v>3.06</v>
      </c>
      <c r="E8" s="14">
        <v>20444</v>
      </c>
    </row>
    <row r="9" spans="1:5">
      <c r="A9" t="s">
        <v>107</v>
      </c>
      <c r="B9" t="s">
        <v>112</v>
      </c>
      <c r="C9">
        <v>8</v>
      </c>
      <c r="D9">
        <v>92.74</v>
      </c>
      <c r="E9" s="14">
        <v>20852</v>
      </c>
    </row>
    <row r="10" spans="1:5">
      <c r="A10" t="s">
        <v>107</v>
      </c>
      <c r="B10" t="s">
        <v>113</v>
      </c>
      <c r="C10">
        <v>9</v>
      </c>
      <c r="D10">
        <v>1.73</v>
      </c>
      <c r="E10" s="14">
        <v>21269</v>
      </c>
    </row>
    <row r="11" spans="1:5">
      <c r="A11" t="s">
        <v>107</v>
      </c>
      <c r="B11" t="s">
        <v>113</v>
      </c>
      <c r="C11">
        <v>10</v>
      </c>
      <c r="D11">
        <v>2.16</v>
      </c>
      <c r="E11" s="14">
        <v>21695</v>
      </c>
    </row>
    <row r="12" spans="1:5">
      <c r="A12" t="s">
        <v>107</v>
      </c>
      <c r="B12" t="s">
        <v>113</v>
      </c>
      <c r="C12">
        <v>11</v>
      </c>
      <c r="D12">
        <v>0.88</v>
      </c>
      <c r="E12" s="14">
        <v>22129</v>
      </c>
    </row>
    <row r="13" spans="1:5">
      <c r="A13" t="s">
        <v>107</v>
      </c>
      <c r="B13" t="s">
        <v>113</v>
      </c>
      <c r="C13">
        <v>12</v>
      </c>
      <c r="D13">
        <v>12.79</v>
      </c>
      <c r="E13" s="14">
        <v>22571</v>
      </c>
    </row>
    <row r="14" spans="1:5">
      <c r="A14" t="s">
        <v>107</v>
      </c>
      <c r="B14" t="s">
        <v>114</v>
      </c>
      <c r="C14">
        <v>14</v>
      </c>
      <c r="D14">
        <v>4.25</v>
      </c>
      <c r="E14" s="14">
        <v>23484</v>
      </c>
    </row>
    <row r="15" spans="1:5">
      <c r="A15" t="s">
        <v>107</v>
      </c>
      <c r="B15" t="s">
        <v>114</v>
      </c>
      <c r="C15">
        <v>15</v>
      </c>
      <c r="D15">
        <v>13.65</v>
      </c>
      <c r="E15" s="14">
        <v>23953</v>
      </c>
    </row>
    <row r="16" spans="1:5">
      <c r="A16" t="s">
        <v>107</v>
      </c>
      <c r="B16" t="s">
        <v>114</v>
      </c>
      <c r="C16">
        <v>16</v>
      </c>
      <c r="D16">
        <v>7.31</v>
      </c>
      <c r="E16" s="14">
        <v>24432</v>
      </c>
    </row>
    <row r="17" spans="1:5">
      <c r="A17" t="s">
        <v>107</v>
      </c>
      <c r="B17" t="s">
        <v>114</v>
      </c>
      <c r="C17">
        <v>17</v>
      </c>
      <c r="D17">
        <v>142.01</v>
      </c>
      <c r="E17" s="14">
        <v>24920</v>
      </c>
    </row>
    <row r="18" spans="1:5">
      <c r="A18" t="s">
        <v>107</v>
      </c>
      <c r="B18" t="s">
        <v>115</v>
      </c>
      <c r="C18">
        <v>19</v>
      </c>
      <c r="D18">
        <v>0.86</v>
      </c>
      <c r="E18" s="14">
        <v>25927</v>
      </c>
    </row>
    <row r="19" spans="1:5">
      <c r="A19" t="s">
        <v>107</v>
      </c>
      <c r="B19" t="s">
        <v>115</v>
      </c>
      <c r="C19">
        <v>20</v>
      </c>
      <c r="D19">
        <v>7.68</v>
      </c>
      <c r="E19" s="14">
        <v>26446</v>
      </c>
    </row>
    <row r="20" spans="1:5">
      <c r="A20" t="s">
        <v>107</v>
      </c>
      <c r="B20" t="s">
        <v>115</v>
      </c>
      <c r="C20">
        <v>21</v>
      </c>
      <c r="D20">
        <v>4.78</v>
      </c>
      <c r="E20" s="14">
        <v>26975</v>
      </c>
    </row>
    <row r="21" spans="1:5">
      <c r="A21" t="s">
        <v>107</v>
      </c>
      <c r="B21" t="s">
        <v>115</v>
      </c>
      <c r="C21">
        <v>22</v>
      </c>
      <c r="D21">
        <v>36.409999999999997</v>
      </c>
      <c r="E21" s="14">
        <v>27514</v>
      </c>
    </row>
    <row r="22" spans="1:5">
      <c r="A22" t="s">
        <v>107</v>
      </c>
      <c r="B22" t="s">
        <v>116</v>
      </c>
      <c r="C22">
        <v>24</v>
      </c>
      <c r="D22">
        <v>0.75</v>
      </c>
      <c r="E22" s="14">
        <v>29174</v>
      </c>
    </row>
    <row r="23" spans="1:5">
      <c r="A23" t="s">
        <v>107</v>
      </c>
      <c r="B23" t="s">
        <v>116</v>
      </c>
      <c r="C23">
        <v>26</v>
      </c>
      <c r="D23">
        <v>5.38</v>
      </c>
      <c r="E23" s="14">
        <v>30984</v>
      </c>
    </row>
    <row r="24" spans="1:5">
      <c r="A24" t="s">
        <v>107</v>
      </c>
      <c r="B24" t="s">
        <v>117</v>
      </c>
      <c r="C24">
        <v>27</v>
      </c>
      <c r="D24">
        <v>1.8</v>
      </c>
      <c r="E24" s="14">
        <v>31895</v>
      </c>
    </row>
    <row r="25" spans="1:5">
      <c r="A25" t="s">
        <v>107</v>
      </c>
      <c r="B25" t="s">
        <v>117</v>
      </c>
      <c r="C25">
        <v>29</v>
      </c>
      <c r="D25">
        <v>0.92</v>
      </c>
      <c r="E25" s="14">
        <v>33486</v>
      </c>
    </row>
    <row r="26" spans="1:5">
      <c r="A26" t="s">
        <v>107</v>
      </c>
      <c r="B26" t="s">
        <v>117</v>
      </c>
      <c r="C26">
        <v>30</v>
      </c>
      <c r="D26">
        <v>2.68</v>
      </c>
      <c r="E26" s="14">
        <v>34373</v>
      </c>
    </row>
    <row r="27" spans="1:5">
      <c r="A27" t="s">
        <v>107</v>
      </c>
      <c r="B27" t="s">
        <v>118</v>
      </c>
      <c r="C27">
        <v>32</v>
      </c>
      <c r="D27">
        <v>0.74</v>
      </c>
      <c r="E27" s="14">
        <v>36371</v>
      </c>
    </row>
    <row r="28" spans="1:5">
      <c r="A28" t="s">
        <v>107</v>
      </c>
      <c r="B28" t="s">
        <v>118</v>
      </c>
      <c r="C28">
        <v>33</v>
      </c>
      <c r="D28">
        <v>0.67</v>
      </c>
      <c r="E28" s="14">
        <v>37568</v>
      </c>
    </row>
    <row r="29" spans="1:5">
      <c r="A29" t="s">
        <v>107</v>
      </c>
      <c r="B29" t="s">
        <v>119</v>
      </c>
      <c r="C29">
        <v>35</v>
      </c>
      <c r="D29">
        <v>1</v>
      </c>
      <c r="E29" s="14">
        <v>39571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58F0F-CFE3-40AB-BEDA-D731F130C638}">
  <dimension ref="B2:D28"/>
  <sheetViews>
    <sheetView workbookViewId="0">
      <selection activeCell="C7" sqref="C7"/>
    </sheetView>
  </sheetViews>
  <sheetFormatPr defaultRowHeight="12.75"/>
  <cols>
    <col min="1" max="1" width="2.42578125" style="28" customWidth="1"/>
    <col min="2" max="2" width="19.85546875" style="28" customWidth="1"/>
    <col min="3" max="3" width="9.140625" style="28"/>
    <col min="4" max="4" width="19.85546875" style="28" customWidth="1"/>
    <col min="5" max="16384" width="9.140625" style="28"/>
  </cols>
  <sheetData>
    <row r="2" spans="2:4" s="154" customFormat="1" ht="24" customHeight="1">
      <c r="B2" s="158" t="s">
        <v>88</v>
      </c>
      <c r="C2" s="158" t="s">
        <v>556</v>
      </c>
      <c r="D2" s="158" t="s">
        <v>557</v>
      </c>
    </row>
    <row r="3" spans="2:4" s="154" customFormat="1" ht="19.7" customHeight="1">
      <c r="B3" s="157" t="s">
        <v>555</v>
      </c>
      <c r="C3" s="155"/>
      <c r="D3" s="156">
        <v>19000</v>
      </c>
    </row>
    <row r="4" spans="2:4" s="154" customFormat="1" ht="19.7" customHeight="1">
      <c r="B4" s="157" t="s">
        <v>554</v>
      </c>
      <c r="C4" s="155"/>
      <c r="D4" s="156">
        <v>55338</v>
      </c>
    </row>
    <row r="5" spans="2:4" s="154" customFormat="1" ht="19.7" customHeight="1">
      <c r="B5" s="157" t="s">
        <v>553</v>
      </c>
      <c r="C5" s="155">
        <v>38.364864864864899</v>
      </c>
      <c r="D5" s="156">
        <v>9286.2199999999993</v>
      </c>
    </row>
    <row r="6" spans="2:4" s="154" customFormat="1" ht="19.7" customHeight="1">
      <c r="B6" s="157" t="s">
        <v>552</v>
      </c>
      <c r="C6" s="155"/>
      <c r="D6" s="156">
        <v>16491</v>
      </c>
    </row>
    <row r="7" spans="2:4" s="154" customFormat="1" ht="19.7" customHeight="1">
      <c r="B7" s="157" t="s">
        <v>551</v>
      </c>
      <c r="C7" s="155"/>
      <c r="D7" s="156">
        <v>31004</v>
      </c>
    </row>
    <row r="8" spans="2:4" s="154" customFormat="1" ht="19.7" customHeight="1">
      <c r="B8" s="157" t="s">
        <v>550</v>
      </c>
      <c r="C8" s="155">
        <v>99.494054054054203</v>
      </c>
      <c r="D8" s="156">
        <v>18333</v>
      </c>
    </row>
    <row r="9" spans="2:4" s="154" customFormat="1" ht="19.7" customHeight="1">
      <c r="B9" s="157" t="s">
        <v>549</v>
      </c>
      <c r="C9" s="155">
        <v>162.74202702702601</v>
      </c>
      <c r="D9" s="156">
        <v>18516</v>
      </c>
    </row>
    <row r="10" spans="2:4" s="154" customFormat="1" ht="19.7" customHeight="1">
      <c r="B10" s="157" t="s">
        <v>548</v>
      </c>
      <c r="C10" s="155">
        <v>7.2567567567567597</v>
      </c>
      <c r="D10" s="156">
        <v>18887</v>
      </c>
    </row>
    <row r="11" spans="2:4" s="154" customFormat="1" ht="19.7" customHeight="1">
      <c r="B11" s="157" t="s">
        <v>547</v>
      </c>
      <c r="C11" s="155">
        <v>317.82354155071499</v>
      </c>
      <c r="D11" s="156">
        <v>19264</v>
      </c>
    </row>
    <row r="12" spans="2:4" s="154" customFormat="1" ht="19.7" customHeight="1">
      <c r="B12" s="157" t="s">
        <v>546</v>
      </c>
      <c r="C12" s="155">
        <v>89.529111091561106</v>
      </c>
      <c r="D12" s="156">
        <v>19650</v>
      </c>
    </row>
    <row r="13" spans="2:4" s="154" customFormat="1" ht="19.7" customHeight="1">
      <c r="B13" s="157" t="s">
        <v>545</v>
      </c>
      <c r="C13" s="155">
        <v>773.099802348136</v>
      </c>
      <c r="D13" s="156">
        <v>20444</v>
      </c>
    </row>
    <row r="14" spans="2:4" s="154" customFormat="1" ht="19.7" customHeight="1">
      <c r="B14" s="157" t="s">
        <v>544</v>
      </c>
      <c r="C14" s="155">
        <v>166.59459459459501</v>
      </c>
      <c r="D14" s="156">
        <v>22571</v>
      </c>
    </row>
    <row r="15" spans="2:4" s="154" customFormat="1" ht="19.7" customHeight="1">
      <c r="B15" s="157" t="s">
        <v>543</v>
      </c>
      <c r="C15" s="155">
        <v>233.76273212677501</v>
      </c>
      <c r="D15" s="156">
        <v>24920</v>
      </c>
    </row>
    <row r="16" spans="2:4" s="154" customFormat="1" ht="19.7" customHeight="1">
      <c r="B16" s="157" t="s">
        <v>542</v>
      </c>
      <c r="C16" s="155">
        <v>137.688108108108</v>
      </c>
      <c r="D16" s="156">
        <v>27514</v>
      </c>
    </row>
    <row r="17" spans="2:4" s="154" customFormat="1" ht="19.7" customHeight="1">
      <c r="B17" s="157" t="s">
        <v>541</v>
      </c>
      <c r="C17" s="155">
        <v>26.6437837837838</v>
      </c>
      <c r="D17" s="156">
        <v>30095</v>
      </c>
    </row>
    <row r="18" spans="2:4" s="154" customFormat="1" ht="19.7" customHeight="1">
      <c r="B18" s="157" t="s">
        <v>540</v>
      </c>
      <c r="C18" s="155">
        <v>8.7972972972973</v>
      </c>
      <c r="D18" s="156">
        <v>32798</v>
      </c>
    </row>
    <row r="19" spans="2:4" s="154" customFormat="1" ht="19.7" customHeight="1">
      <c r="B19" s="157" t="s">
        <v>539</v>
      </c>
      <c r="C19" s="155"/>
      <c r="D19" s="156">
        <v>35336</v>
      </c>
    </row>
    <row r="20" spans="2:4" s="154" customFormat="1" ht="19.7" customHeight="1">
      <c r="B20" s="157" t="s">
        <v>538</v>
      </c>
      <c r="C20" s="155">
        <v>6.6081081081081097</v>
      </c>
      <c r="D20" s="156">
        <v>37568</v>
      </c>
    </row>
    <row r="21" spans="2:4" s="154" customFormat="1" ht="19.7" customHeight="1">
      <c r="B21" s="157" t="s">
        <v>537</v>
      </c>
      <c r="C21" s="155"/>
      <c r="D21" s="156">
        <v>39571</v>
      </c>
    </row>
    <row r="22" spans="2:4" s="154" customFormat="1" ht="19.7" customHeight="1">
      <c r="B22" s="157" t="s">
        <v>536</v>
      </c>
      <c r="C22" s="155"/>
      <c r="D22" s="156">
        <v>43570</v>
      </c>
    </row>
    <row r="23" spans="2:4" s="154" customFormat="1" ht="19.7" customHeight="1">
      <c r="B23" s="157" t="s">
        <v>535</v>
      </c>
      <c r="C23" s="155"/>
      <c r="D23" s="156">
        <v>45648</v>
      </c>
    </row>
    <row r="24" spans="2:4" s="154" customFormat="1" ht="19.7" customHeight="1">
      <c r="B24" s="157" t="s">
        <v>534</v>
      </c>
      <c r="C24" s="155"/>
      <c r="D24" s="156">
        <v>9286.2199999999993</v>
      </c>
    </row>
    <row r="27" spans="2:4" ht="12.75" customHeight="1">
      <c r="B27" s="159" t="s">
        <v>533</v>
      </c>
      <c r="C27" s="161"/>
      <c r="D27" s="160"/>
    </row>
    <row r="28" spans="2:4">
      <c r="B28" s="162"/>
      <c r="C28" s="164"/>
      <c r="D28" s="163"/>
    </row>
  </sheetData>
  <pageMargins left="0.7" right="0.7" top="0.75" bottom="0.75" header="0.3" footer="0.3"/>
  <pageSetup paperSize="9" orientation="portrait" r:id="rId1"/>
  <headerFooter alignWithMargins="0">
    <oddFooter>&amp;C&amp;1#&amp;"Calibri"&amp;10&amp;K000000OFFICIAL -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Summary</vt:lpstr>
      <vt:lpstr>Calculations</vt:lpstr>
      <vt:lpstr>Pay scales</vt:lpstr>
      <vt:lpstr>Pay scales all</vt:lpstr>
      <vt:lpstr>Sources</vt:lpstr>
      <vt:lpstr>Bolton</vt:lpstr>
      <vt:lpstr>Bracknell Forest</vt:lpstr>
      <vt:lpstr>Bradford</vt:lpstr>
      <vt:lpstr>Cornwall</vt:lpstr>
      <vt:lpstr>East Cheshire</vt:lpstr>
      <vt:lpstr>Enfield</vt:lpstr>
      <vt:lpstr>East RIding</vt:lpstr>
      <vt:lpstr>Lambeth</vt:lpstr>
      <vt:lpstr>Lancashire</vt:lpstr>
      <vt:lpstr>Leicester</vt:lpstr>
      <vt:lpstr>Nottingham</vt:lpstr>
      <vt:lpstr>North Northamptonshore</vt:lpstr>
      <vt:lpstr>Nottinghamshire</vt:lpstr>
      <vt:lpstr>Rochdale</vt:lpstr>
      <vt:lpstr>Stockton-on-Tees</vt:lpstr>
      <vt:lpstr>Warwickshire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Baisley</dc:creator>
  <cp:lastModifiedBy>Andrew Baisley</cp:lastModifiedBy>
  <dcterms:created xsi:type="dcterms:W3CDTF">2022-06-30T08:12:02Z</dcterms:created>
  <dcterms:modified xsi:type="dcterms:W3CDTF">2022-08-31T12:07:29Z</dcterms:modified>
</cp:coreProperties>
</file>