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CD41FC01-C2FE-4689-A7BE-79D55F6232E1}" xr6:coauthVersionLast="36" xr6:coauthVersionMax="47" xr10:uidLastSave="{00000000-0000-0000-0000-000000000000}"/>
  <bookViews>
    <workbookView xWindow="22935" yWindow="-105" windowWidth="23250" windowHeight="12570" firstSheet="5" activeTab="6" xr2:uid="{00000000-000D-0000-FFFF-FFFF00000000}"/>
  </bookViews>
  <sheets>
    <sheet name="fn1" sheetId="1" r:id="rId1"/>
    <sheet name="fn2" sheetId="2" r:id="rId2"/>
    <sheet name="sumif" sheetId="3" r:id="rId3"/>
    <sheet name="sumifs" sheetId="4" r:id="rId4"/>
    <sheet name="sumproduct" sheetId="5" r:id="rId5"/>
    <sheet name="averageif" sheetId="6" r:id="rId6"/>
    <sheet name="count" sheetId="7" r:id="rId7"/>
    <sheet name="datetime" sheetId="8" r:id="rId8"/>
    <sheet name="networkdays" sheetId="9" r:id="rId9"/>
    <sheet name="PMT" sheetId="10" r:id="rId10"/>
    <sheet name="PV" sheetId="11" r:id="rId11"/>
    <sheet name="DB" sheetId="12" r:id="rId12"/>
    <sheet name="cond-format" sheetId="13" r:id="rId13"/>
  </sheets>
  <calcPr calcId="179021"/>
  <extLst>
    <ext uri="GoogleSheetsCustomDataVersion1">
      <go:sheetsCustomData xmlns:go="http://customooxmlschemas.google.com/" r:id="rId17" roundtripDataSignature="AMtx7mg/bCLFmPLofb6L9aTc0ZuPAEer0w==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2" i="7"/>
  <c r="G6" i="5"/>
  <c r="E3" i="5"/>
  <c r="E4" i="5"/>
  <c r="E5" i="5"/>
  <c r="E2" i="5"/>
  <c r="I9" i="3"/>
  <c r="I8" i="3"/>
  <c r="I7" i="3"/>
  <c r="K8" i="6" l="1"/>
  <c r="L17" i="4"/>
  <c r="H3" i="3"/>
  <c r="H4" i="3"/>
  <c r="E13" i="3"/>
  <c r="C14" i="3"/>
  <c r="C20" i="2"/>
  <c r="C16" i="2"/>
  <c r="D16" i="2"/>
  <c r="C17" i="2"/>
  <c r="D17" i="2"/>
  <c r="C18" i="2"/>
  <c r="D18" i="2"/>
  <c r="C19" i="2"/>
  <c r="D19" i="2"/>
  <c r="D20" i="2"/>
  <c r="B20" i="2"/>
  <c r="B19" i="2"/>
  <c r="B18" i="2"/>
  <c r="B17" i="2"/>
  <c r="B16" i="2"/>
  <c r="F6" i="1"/>
  <c r="F5" i="1"/>
  <c r="F4" i="1"/>
  <c r="F3" i="1"/>
  <c r="F2" i="1"/>
  <c r="E7" i="9" l="1"/>
</calcChain>
</file>

<file path=xl/sharedStrings.xml><?xml version="1.0" encoding="utf-8"?>
<sst xmlns="http://schemas.openxmlformats.org/spreadsheetml/2006/main" count="343" uniqueCount="196">
  <si>
    <t>เดือน</t>
  </si>
  <si>
    <t>ยอดขาย</t>
  </si>
  <si>
    <t>January</t>
  </si>
  <si>
    <t>Total</t>
  </si>
  <si>
    <t>February</t>
  </si>
  <si>
    <t>Maximum</t>
  </si>
  <si>
    <t>March</t>
  </si>
  <si>
    <t>Minimum</t>
  </si>
  <si>
    <t>April</t>
  </si>
  <si>
    <t>Average</t>
  </si>
  <si>
    <t>May</t>
  </si>
  <si>
    <t>Count</t>
  </si>
  <si>
    <t>June</t>
  </si>
  <si>
    <t>July</t>
  </si>
  <si>
    <t>August</t>
  </si>
  <si>
    <t>September</t>
  </si>
  <si>
    <t>October</t>
  </si>
  <si>
    <t>November</t>
  </si>
  <si>
    <t>December</t>
  </si>
  <si>
    <t>ยอดขาย 2558</t>
  </si>
  <si>
    <t>ยอดขาย 2559</t>
  </si>
  <si>
    <t>ยอดขาย 2560</t>
  </si>
  <si>
    <t>ราคาเงินสด</t>
  </si>
  <si>
    <t>รายการ</t>
  </si>
  <si>
    <t>สินค้า</t>
  </si>
  <si>
    <t>ยอดสั่งซื้อ</t>
  </si>
  <si>
    <t>ราคา (กล่อง)</t>
  </si>
  <si>
    <t>รวมเงิน</t>
  </si>
  <si>
    <t>ส้ม</t>
  </si>
  <si>
    <t>แอปเปิ้ล</t>
  </si>
  <si>
    <t>กีวี่</t>
  </si>
  <si>
    <t>องุ่นดำ</t>
  </si>
  <si>
    <t>องุ่นเขียว</t>
  </si>
  <si>
    <t>มะม่วง</t>
  </si>
  <si>
    <t>ลองกอง</t>
  </si>
  <si>
    <t>ทุเรียน</t>
  </si>
  <si>
    <t>มังคุด</t>
  </si>
  <si>
    <t>เชอรี่</t>
  </si>
  <si>
    <t>ยอดรวม</t>
  </si>
  <si>
    <t>%การขาย</t>
  </si>
  <si>
    <t>จำนวน</t>
  </si>
  <si>
    <t>ผู้จัดส่ง</t>
  </si>
  <si>
    <t>ทุกชนิด</t>
  </si>
  <si>
    <t>กำจร</t>
  </si>
  <si>
    <t>สมชาย</t>
  </si>
  <si>
    <t>&gt;200</t>
  </si>
  <si>
    <t>รวม</t>
  </si>
  <si>
    <t>นวพล</t>
  </si>
  <si>
    <t>วันที่สั่งซื้อ</t>
  </si>
  <si>
    <t>ชื่อสินค้า</t>
  </si>
  <si>
    <t>ราคา</t>
  </si>
  <si>
    <t>ส่วนลด</t>
  </si>
  <si>
    <t>สมุดบันทึก</t>
  </si>
  <si>
    <t>กบเหลาดินสอ</t>
  </si>
  <si>
    <t>ปากกา</t>
  </si>
  <si>
    <t>รวมรายได้</t>
  </si>
  <si>
    <t>ผลิตภัณฑ์</t>
  </si>
  <si>
    <t>นำเข้า</t>
  </si>
  <si>
    <t>ต้นทุน</t>
  </si>
  <si>
    <t>ราคาขาย</t>
  </si>
  <si>
    <t>กำไรสุทธิ</t>
  </si>
  <si>
    <t>Lotion</t>
  </si>
  <si>
    <t>JAPAN</t>
  </si>
  <si>
    <t>หาค่าเฉลี่ยกำไรสุทธิ</t>
  </si>
  <si>
    <t>Lipstic</t>
  </si>
  <si>
    <t>KOREA</t>
  </si>
  <si>
    <t xml:space="preserve">Serum </t>
  </si>
  <si>
    <t>BB Cream</t>
  </si>
  <si>
    <t>mask sheet</t>
  </si>
  <si>
    <t>Collagen</t>
  </si>
  <si>
    <t>Toner</t>
  </si>
  <si>
    <t>Bath Cream</t>
  </si>
  <si>
    <t>Foundation</t>
  </si>
  <si>
    <t>Concealer</t>
  </si>
  <si>
    <t>Oil</t>
  </si>
  <si>
    <t>Eye Cream</t>
  </si>
  <si>
    <t>ทั้งหมด</t>
  </si>
  <si>
    <t>Lip Gloss</t>
  </si>
  <si>
    <t>ลำดับ</t>
  </si>
  <si>
    <t>พนักงาน</t>
  </si>
  <si>
    <t>มกราคม</t>
  </si>
  <si>
    <t>กุมภาพันธ์</t>
  </si>
  <si>
    <t>มีนาคม</t>
  </si>
  <si>
    <t>ยอดขายรวม</t>
  </si>
  <si>
    <t>Kanda</t>
  </si>
  <si>
    <t>Varissa</t>
  </si>
  <si>
    <t>Manida</t>
  </si>
  <si>
    <t>Jetchada</t>
  </si>
  <si>
    <t>เดือนกุมภาพันธ์ต่ำกว่า 30000</t>
  </si>
  <si>
    <t>Urit</t>
  </si>
  <si>
    <t>Jinti</t>
  </si>
  <si>
    <t>Buntoon</t>
  </si>
  <si>
    <t>Ameka</t>
  </si>
  <si>
    <t>ยอดขายรวมกันเกิน 100000</t>
  </si>
  <si>
    <t>SasaThorr</t>
  </si>
  <si>
    <t>Angsana</t>
  </si>
  <si>
    <t>Yatika</t>
  </si>
  <si>
    <t>การจัดส่ง</t>
  </si>
  <si>
    <t>ออกสั่งซื้อ</t>
  </si>
  <si>
    <t>ราคา(กล่อง)</t>
  </si>
  <si>
    <t>วันที่สั่งของ</t>
  </si>
  <si>
    <t>วัน/ส่ง</t>
  </si>
  <si>
    <t>วันที่ส่งของ</t>
  </si>
  <si>
    <t>โครงการทำงานส่งอาจารย์</t>
  </si>
  <si>
    <t xml:space="preserve"> ลำดับ</t>
  </si>
  <si>
    <t>งาน</t>
  </si>
  <si>
    <t>วันเริ่ม</t>
  </si>
  <si>
    <t>วันจบ</t>
  </si>
  <si>
    <t>จำนวนวัน</t>
  </si>
  <si>
    <t>ตารางวันหยุด</t>
  </si>
  <si>
    <t>วัน</t>
  </si>
  <si>
    <t>รวบรวมข้อมูล</t>
  </si>
  <si>
    <t>วันจักรี</t>
  </si>
  <si>
    <t>แยกและวิเคราะห์ข้อมูล</t>
  </si>
  <si>
    <t>13-15 เม.ย. 59</t>
  </si>
  <si>
    <t>วันสงกรานต์</t>
  </si>
  <si>
    <t>ออกแบบและสร้างสไลด์</t>
  </si>
  <si>
    <t>วันแรงงาน</t>
  </si>
  <si>
    <t>รีวิวและทดสอบงานนำเสนอ</t>
  </si>
  <si>
    <t>วันฉัตรมงคล</t>
  </si>
  <si>
    <t>รวมระยะเวลา</t>
  </si>
  <si>
    <t>สรุปวันทำงานจริง</t>
  </si>
  <si>
    <t>หาอัตราชำระเงินค่าบ้าน</t>
  </si>
  <si>
    <t>หาค่างวดซื้อรถยนต์</t>
  </si>
  <si>
    <t>อัตราดอกเบี้ย (ต่อปี)</t>
  </si>
  <si>
    <t>ต่อปี</t>
  </si>
  <si>
    <t>rate</t>
  </si>
  <si>
    <t>ราคารถ</t>
  </si>
  <si>
    <t>บาท</t>
  </si>
  <si>
    <t>ระยะเวลาเดือน</t>
  </si>
  <si>
    <t>nper</t>
  </si>
  <si>
    <t>เงินดาวน์ 25 %</t>
  </si>
  <si>
    <t>จำนวนเงินกู้</t>
  </si>
  <si>
    <t>pv</t>
  </si>
  <si>
    <t>ยอดจัดไฟแนนซ์</t>
  </si>
  <si>
    <t>อัตราดอกเบี้ย</t>
  </si>
  <si>
    <t>%</t>
  </si>
  <si>
    <t>จำนวนงวด</t>
  </si>
  <si>
    <t>ปี</t>
  </si>
  <si>
    <t>ค่างวดผ่อนชำระรายเดือน</t>
  </si>
  <si>
    <t>คำนวณหามูลค่าเงินที่ลงทุน</t>
  </si>
  <si>
    <t>คำนวณมูลค่าเงินออม</t>
  </si>
  <si>
    <t>ดอกเบี้ย</t>
  </si>
  <si>
    <t>ระยะเวลา</t>
  </si>
  <si>
    <t>จำนวนเงินที่จ่าย</t>
  </si>
  <si>
    <t>pmt</t>
  </si>
  <si>
    <t>มูลค่าในอนาคต</t>
  </si>
  <si>
    <t>fv</t>
  </si>
  <si>
    <t>เงินออมที่มีอยู่</t>
  </si>
  <si>
    <t>ชำระเงิน(ต้นงวด)</t>
  </si>
  <si>
    <t>tyoe</t>
  </si>
  <si>
    <t>ฝากเงิน ต้นเดือน</t>
  </si>
  <si>
    <t>จำนวนเงินรวมที่ลงทุน</t>
  </si>
  <si>
    <t>บาท/เดือน</t>
  </si>
  <si>
    <t>คิดค่าเสื่อมราคาสินทรัพย์</t>
  </si>
  <si>
    <t>ค่าเสื่อมแต่ละปี</t>
  </si>
  <si>
    <t>cost</t>
  </si>
  <si>
    <t>ราคาจริงของสินทรัพย์</t>
  </si>
  <si>
    <t>ปีที่ 1</t>
  </si>
  <si>
    <t>salvage</t>
  </si>
  <si>
    <t>ราคาเมือหมดอายุการใช้งาน</t>
  </si>
  <si>
    <t>ปีที่ 2</t>
  </si>
  <si>
    <t>life</t>
  </si>
  <si>
    <t>อายุการใช้งาน (ปี)</t>
  </si>
  <si>
    <t>ปีที่ 3</t>
  </si>
  <si>
    <t>period</t>
  </si>
  <si>
    <t>ช่วงเวลาที่ต้องการคำนวณ (ปี)</t>
  </si>
  <si>
    <t>month</t>
  </si>
  <si>
    <t>จำนวนเดือนในปีแรกที่เริ่มคิดค่าเสื่อมราคา</t>
  </si>
  <si>
    <t>ค่าเสื่อมราคาของปีแรก</t>
  </si>
  <si>
    <t>สรุปยอดขายพนักงาน ไตรมาส 1</t>
  </si>
  <si>
    <t>ค่าคอมมิชชั่น</t>
  </si>
  <si>
    <t>ต้องชำระต่อเดือน ต้นงวด</t>
  </si>
  <si>
    <t>ต้องชำระต่อเดือน สิ้นงวด</t>
  </si>
  <si>
    <t>type=1</t>
  </si>
  <si>
    <t>Type=0</t>
  </si>
  <si>
    <t>type</t>
  </si>
  <si>
    <t>จำนวนยอดสั่งซื้อ</t>
  </si>
  <si>
    <t>ยอดขาย รวมเงิน</t>
  </si>
  <si>
    <t>SUMIF</t>
  </si>
  <si>
    <t>=SUMIFS(C2:C11,B2:B11,G2)</t>
  </si>
  <si>
    <t>=SUMIF(B2:B11,G2,C2:C11)</t>
  </si>
  <si>
    <t>เงื่อนไขเดียว</t>
  </si>
  <si>
    <t>สองเงื่อนไข</t>
  </si>
  <si>
    <t>&gt;150</t>
  </si>
  <si>
    <t>*</t>
  </si>
  <si>
    <t>สามเงื่อนไข  ** ออกสอบ</t>
  </si>
  <si>
    <t>1เงื่อนไข</t>
  </si>
  <si>
    <t>2เงื่อนไข</t>
  </si>
  <si>
    <t>**</t>
  </si>
  <si>
    <t>รวมยอดสั่งซื้อ</t>
  </si>
  <si>
    <t>ยอดรวมเงิน</t>
  </si>
  <si>
    <t>% ยอดขาย จากทั้งหมด</t>
  </si>
  <si>
    <t>&gt;=200</t>
  </si>
  <si>
    <t>ยอดเงินปกติ</t>
  </si>
  <si>
    <t>ยอดหักส่วนลด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</si>
</sst>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฿&quot;#,##0.00;[Red]\-&quot;฿&quot;#,##0.00"/>
    <numFmt numFmtId="164" formatCode="[$-107041E]d\ mmm\ yy"/>
    <numFmt numFmtId="165" formatCode="[$-D070000]d/m/yy"/>
    <numFmt numFmtId="166" formatCode="d\ &quot;วัน&quot;\ \ hh:mm"/>
    <numFmt numFmtId="167" formatCode="_-* #,##0.00_-;\-* #,##0.00_-;_-* &quot;-&quot;??_-;_-@"/>
    <numFmt numFmtId="168" formatCode="&quot;THB&quot;#,##0.00;[Red]\-&quot;THB&quot;#,##0.00"/>
    <numFmt numFmtId="169" formatCode="d"/>
    <numFmt numFmtId="170" formatCode="hh:mm"/>
    <numFmt numFmtId="171" formatCode="&quot;฿&quot;#,##0.00"/>
    <numFmt numFmtId="173" formatCode="_-[$฿-41E]* #,##0.00_-;\-[$฿-41E]* #,##0.00_-;_-[$฿-41E]* &quot;-&quot;??_-;_-@_-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1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22" fontId="1" fillId="0" borderId="0" xfId="0" applyNumberFormat="1" applyFont="1"/>
    <xf numFmtId="166" fontId="1" fillId="0" borderId="0" xfId="0" applyNumberFormat="1" applyFont="1"/>
    <xf numFmtId="20" fontId="1" fillId="0" borderId="0" xfId="0" applyNumberFormat="1" applyFont="1"/>
    <xf numFmtId="1" fontId="1" fillId="0" borderId="0" xfId="0" applyNumberFormat="1" applyFont="1"/>
    <xf numFmtId="10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/>
    <xf numFmtId="168" fontId="1" fillId="0" borderId="0" xfId="0" applyNumberFormat="1" applyFont="1"/>
    <xf numFmtId="0" fontId="1" fillId="3" borderId="4" xfId="0" applyFont="1" applyFill="1" applyBorder="1" applyAlignment="1">
      <alignment horizontal="center"/>
    </xf>
    <xf numFmtId="169" fontId="1" fillId="0" borderId="0" xfId="0" applyNumberFormat="1" applyFont="1"/>
    <xf numFmtId="170" fontId="1" fillId="0" borderId="0" xfId="0" applyNumberFormat="1" applyFont="1"/>
    <xf numFmtId="0" fontId="0" fillId="0" borderId="0" xfId="0" applyFont="1" applyAlignment="1"/>
    <xf numFmtId="8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5" xfId="0" applyFont="1" applyBorder="1" applyAlignment="1"/>
    <xf numFmtId="0" fontId="1" fillId="4" borderId="0" xfId="0" applyFont="1" applyFill="1"/>
    <xf numFmtId="0" fontId="1" fillId="0" borderId="5" xfId="0" applyFont="1" applyBorder="1"/>
    <xf numFmtId="0" fontId="1" fillId="4" borderId="5" xfId="0" applyFont="1" applyFill="1" applyBorder="1"/>
    <xf numFmtId="0" fontId="1" fillId="0" borderId="5" xfId="0" applyFont="1" applyBorder="1" applyAlignment="1">
      <alignment horizontal="center"/>
    </xf>
    <xf numFmtId="9" fontId="1" fillId="5" borderId="5" xfId="0" applyNumberFormat="1" applyFont="1" applyFill="1" applyBorder="1"/>
    <xf numFmtId="0" fontId="1" fillId="4" borderId="5" xfId="0" quotePrefix="1" applyFont="1" applyFill="1" applyBorder="1"/>
    <xf numFmtId="0" fontId="4" fillId="4" borderId="5" xfId="0" quotePrefix="1" applyFont="1" applyFill="1" applyBorder="1" applyAlignment="1"/>
    <xf numFmtId="0" fontId="1" fillId="0" borderId="0" xfId="0" quotePrefix="1" applyFont="1"/>
    <xf numFmtId="0" fontId="1" fillId="6" borderId="5" xfId="0" applyFont="1" applyFill="1" applyBorder="1"/>
    <xf numFmtId="0" fontId="1" fillId="6" borderId="5" xfId="0" applyFont="1" applyFill="1" applyBorder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7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ont="1" applyFill="1" applyAlignment="1"/>
    <xf numFmtId="173" fontId="0" fillId="0" borderId="0" xfId="0" applyNumberFormat="1" applyFont="1" applyAlignment="1"/>
    <xf numFmtId="0" fontId="4" fillId="0" borderId="0" xfId="0" applyFont="1" applyAlignment="1"/>
    <xf numFmtId="0" fontId="1" fillId="8" borderId="5" xfId="0" applyFont="1" applyFill="1" applyBorder="1"/>
    <xf numFmtId="0" fontId="1" fillId="6" borderId="5" xfId="0" applyFont="1" applyFill="1" applyBorder="1" applyAlignment="1">
      <alignment horizontal="center"/>
    </xf>
    <xf numFmtId="171" fontId="1" fillId="0" borderId="0" xfId="0" applyNumberFormat="1" applyFont="1"/>
    <xf numFmtId="17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/>
    <xf numFmtId="0" fontId="1" fillId="9" borderId="5" xfId="0" applyFont="1" applyFill="1" applyBorder="1" applyAlignment="1">
      <alignment horizontal="center"/>
    </xf>
    <xf numFmtId="14" fontId="1" fillId="6" borderId="5" xfId="0" applyNumberFormat="1" applyFont="1" applyFill="1" applyBorder="1"/>
    <xf numFmtId="171" fontId="1" fillId="0" borderId="5" xfId="0" applyNumberFormat="1" applyFont="1" applyBorder="1"/>
    <xf numFmtId="10" fontId="1" fillId="0" borderId="5" xfId="0" applyNumberFormat="1" applyFont="1" applyBorder="1"/>
    <xf numFmtId="0" fontId="1" fillId="7" borderId="5" xfId="0" applyFont="1" applyFill="1" applyBorder="1" applyAlignment="1">
      <alignment horizontal="center"/>
    </xf>
    <xf numFmtId="171" fontId="1" fillId="10" borderId="5" xfId="0" applyNumberFormat="1" applyFont="1" applyFill="1" applyBorder="1"/>
    <xf numFmtId="0" fontId="1" fillId="9" borderId="5" xfId="0" applyFont="1" applyFill="1" applyBorder="1"/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showFormulas="1" zoomScale="180" zoomScaleNormal="180" workbookViewId="0">
      <selection activeCell="A15" sqref="A15"/>
    </sheetView>
  </sheetViews>
  <sheetFormatPr defaultColWidth="12.625" defaultRowHeight="15" customHeight="1" x14ac:dyDescent="0.2"/>
  <cols>
    <col min="1" max="1" width="6.75" customWidth="1"/>
    <col min="2" max="2" width="7.625" customWidth="1"/>
    <col min="3" max="3" width="2.25" customWidth="1"/>
    <col min="4" max="4" width="3.75" customWidth="1"/>
    <col min="5" max="5" width="9.25" customWidth="1"/>
    <col min="6" max="6" width="16.875" customWidth="1"/>
    <col min="7" max="26" width="7.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2">
        <v>45000</v>
      </c>
      <c r="E2" s="2" t="s">
        <v>3</v>
      </c>
      <c r="F2">
        <f>SUM($B$2:$B$13)</f>
        <v>435500</v>
      </c>
    </row>
    <row r="3" spans="1:6" x14ac:dyDescent="0.25">
      <c r="A3" s="2" t="s">
        <v>4</v>
      </c>
      <c r="B3" s="2">
        <v>22000</v>
      </c>
      <c r="E3" s="2" t="s">
        <v>5</v>
      </c>
      <c r="F3" s="20">
        <f>MAX($B$2:$B$13)</f>
        <v>50000</v>
      </c>
    </row>
    <row r="4" spans="1:6" x14ac:dyDescent="0.25">
      <c r="A4" s="2" t="s">
        <v>6</v>
      </c>
      <c r="B4" s="2">
        <v>32000</v>
      </c>
      <c r="E4" s="2" t="s">
        <v>7</v>
      </c>
      <c r="F4" s="20">
        <f>MIN($B$2:$B$13)</f>
        <v>22000</v>
      </c>
    </row>
    <row r="5" spans="1:6" x14ac:dyDescent="0.25">
      <c r="A5" s="2" t="s">
        <v>8</v>
      </c>
      <c r="B5" s="2">
        <v>40000</v>
      </c>
      <c r="E5" s="2" t="s">
        <v>9</v>
      </c>
      <c r="F5" s="20">
        <f>AVERAGE($B$2:$B$13)</f>
        <v>36291.666666666664</v>
      </c>
    </row>
    <row r="6" spans="1:6" x14ac:dyDescent="0.25">
      <c r="A6" s="2" t="s">
        <v>10</v>
      </c>
      <c r="B6" s="2">
        <v>29000</v>
      </c>
      <c r="E6" s="2" t="s">
        <v>11</v>
      </c>
      <c r="F6" s="20">
        <f>COUNT($B$2:$B$13)</f>
        <v>12</v>
      </c>
    </row>
    <row r="7" spans="1:6" x14ac:dyDescent="0.25">
      <c r="A7" s="2" t="s">
        <v>12</v>
      </c>
      <c r="B7" s="2">
        <v>38000</v>
      </c>
    </row>
    <row r="8" spans="1:6" x14ac:dyDescent="0.25">
      <c r="A8" s="2" t="s">
        <v>13</v>
      </c>
      <c r="B8" s="2">
        <v>43000</v>
      </c>
    </row>
    <row r="9" spans="1:6" x14ac:dyDescent="0.25">
      <c r="A9" s="2" t="s">
        <v>14</v>
      </c>
      <c r="B9" s="2">
        <v>36000</v>
      </c>
    </row>
    <row r="10" spans="1:6" x14ac:dyDescent="0.25">
      <c r="A10" s="2" t="s">
        <v>15</v>
      </c>
      <c r="B10" s="2">
        <v>50000</v>
      </c>
    </row>
    <row r="11" spans="1:6" x14ac:dyDescent="0.25">
      <c r="A11" s="2" t="s">
        <v>16</v>
      </c>
      <c r="B11" s="2">
        <v>29800</v>
      </c>
    </row>
    <row r="12" spans="1:6" x14ac:dyDescent="0.25">
      <c r="A12" s="2" t="s">
        <v>17</v>
      </c>
      <c r="B12" s="2">
        <v>35700</v>
      </c>
    </row>
    <row r="13" spans="1:6" x14ac:dyDescent="0.25">
      <c r="A13" s="2" t="s">
        <v>18</v>
      </c>
      <c r="B13" s="2">
        <v>35000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A7" zoomScale="140" zoomScaleNormal="140" workbookViewId="0">
      <selection activeCell="I1" sqref="I1"/>
    </sheetView>
  </sheetViews>
  <sheetFormatPr defaultColWidth="12.625" defaultRowHeight="15" customHeight="1" x14ac:dyDescent="0.2"/>
  <cols>
    <col min="1" max="1" width="11" customWidth="1"/>
    <col min="2" max="4" width="12.5" customWidth="1"/>
    <col min="5" max="5" width="10.5" customWidth="1"/>
    <col min="6" max="6" width="14.625" customWidth="1"/>
    <col min="7" max="7" width="10.875" customWidth="1"/>
    <col min="8" max="26" width="7.625" customWidth="1"/>
  </cols>
  <sheetData>
    <row r="1" spans="1:9" x14ac:dyDescent="0.25">
      <c r="A1" s="42" t="s">
        <v>0</v>
      </c>
      <c r="B1" s="42" t="s">
        <v>19</v>
      </c>
      <c r="C1" s="43" t="s">
        <v>20</v>
      </c>
      <c r="D1" s="42" t="s">
        <v>21</v>
      </c>
      <c r="F1" s="22"/>
      <c r="G1" s="22"/>
      <c r="H1" s="22"/>
      <c r="I1" s="22"/>
    </row>
    <row r="2" spans="1:9" x14ac:dyDescent="0.25">
      <c r="A2" s="44" t="s">
        <v>2</v>
      </c>
      <c r="B2" s="2">
        <v>45000</v>
      </c>
      <c r="C2" s="2">
        <v>148007</v>
      </c>
      <c r="D2" s="2">
        <v>7183</v>
      </c>
      <c r="F2" s="46"/>
    </row>
    <row r="3" spans="1:9" x14ac:dyDescent="0.25">
      <c r="A3" s="44" t="s">
        <v>4</v>
      </c>
      <c r="B3" s="2">
        <v>22000</v>
      </c>
      <c r="C3" s="2">
        <v>94985</v>
      </c>
      <c r="D3" s="2">
        <v>144050</v>
      </c>
      <c r="F3" s="46"/>
    </row>
    <row r="4" spans="1:9" x14ac:dyDescent="0.25">
      <c r="A4" s="44" t="s">
        <v>6</v>
      </c>
      <c r="B4" s="2">
        <v>32000</v>
      </c>
      <c r="C4" s="2">
        <v>12843</v>
      </c>
      <c r="D4" s="2">
        <v>38415</v>
      </c>
      <c r="F4" s="46"/>
    </row>
    <row r="5" spans="1:9" x14ac:dyDescent="0.25">
      <c r="A5" s="44" t="s">
        <v>8</v>
      </c>
      <c r="B5" s="2">
        <v>40000</v>
      </c>
      <c r="C5" s="2">
        <v>66103</v>
      </c>
      <c r="D5" s="2">
        <v>59759</v>
      </c>
      <c r="F5" s="46"/>
    </row>
    <row r="6" spans="1:9" x14ac:dyDescent="0.25">
      <c r="A6" s="44" t="s">
        <v>10</v>
      </c>
      <c r="B6" s="2">
        <v>29000</v>
      </c>
      <c r="C6" s="2">
        <v>122020</v>
      </c>
      <c r="D6" s="2">
        <v>92644</v>
      </c>
      <c r="F6" s="46"/>
    </row>
    <row r="7" spans="1:9" x14ac:dyDescent="0.25">
      <c r="A7" s="44" t="s">
        <v>12</v>
      </c>
      <c r="B7" s="2">
        <v>38000</v>
      </c>
      <c r="C7" s="2">
        <v>52408</v>
      </c>
      <c r="D7" s="2">
        <v>67399</v>
      </c>
      <c r="F7" s="46"/>
    </row>
    <row r="8" spans="1:9" x14ac:dyDescent="0.25">
      <c r="A8" s="44" t="s">
        <v>13</v>
      </c>
      <c r="B8" s="2">
        <v>43000</v>
      </c>
      <c r="C8" s="2">
        <v>49661</v>
      </c>
      <c r="D8" s="2">
        <v>18794</v>
      </c>
      <c r="F8" s="46"/>
    </row>
    <row r="9" spans="1:9" x14ac:dyDescent="0.25">
      <c r="A9" s="44" t="s">
        <v>14</v>
      </c>
      <c r="B9" s="2">
        <v>36000</v>
      </c>
      <c r="C9" s="2">
        <v>31134</v>
      </c>
      <c r="D9" s="2">
        <v>135019</v>
      </c>
      <c r="F9" s="46"/>
    </row>
    <row r="10" spans="1:9" x14ac:dyDescent="0.25">
      <c r="A10" s="44" t="s">
        <v>15</v>
      </c>
      <c r="B10" s="2">
        <v>50000</v>
      </c>
      <c r="C10" s="2">
        <v>129698</v>
      </c>
      <c r="D10" s="2">
        <v>80520</v>
      </c>
      <c r="F10" s="46"/>
    </row>
    <row r="11" spans="1:9" x14ac:dyDescent="0.25">
      <c r="A11" s="44" t="s">
        <v>16</v>
      </c>
      <c r="B11" s="2">
        <v>29800</v>
      </c>
      <c r="C11" s="2">
        <v>97068</v>
      </c>
      <c r="D11" s="2">
        <v>108359</v>
      </c>
      <c r="F11" s="46"/>
    </row>
    <row r="12" spans="1:9" x14ac:dyDescent="0.25">
      <c r="A12" s="44" t="s">
        <v>17</v>
      </c>
      <c r="B12" s="2">
        <v>35700</v>
      </c>
      <c r="C12" s="2">
        <v>89844</v>
      </c>
      <c r="D12" s="2">
        <v>17278</v>
      </c>
      <c r="F12" s="46"/>
    </row>
    <row r="13" spans="1:9" x14ac:dyDescent="0.25">
      <c r="A13" s="44" t="s">
        <v>18</v>
      </c>
      <c r="B13" s="2">
        <v>35000</v>
      </c>
      <c r="C13" s="2">
        <v>14092</v>
      </c>
      <c r="D13" s="2">
        <v>125407</v>
      </c>
      <c r="F13" s="46"/>
    </row>
    <row r="14" spans="1:9" ht="4.9000000000000004" customHeight="1" x14ac:dyDescent="0.2">
      <c r="A14" s="45"/>
    </row>
    <row r="15" spans="1:9" ht="4.1500000000000004" customHeight="1" x14ac:dyDescent="0.2">
      <c r="A15" s="45"/>
    </row>
    <row r="16" spans="1:9" x14ac:dyDescent="0.25">
      <c r="A16" s="44" t="s">
        <v>3</v>
      </c>
      <c r="B16" s="23">
        <f>SUM(B$2:B$13)</f>
        <v>435500</v>
      </c>
      <c r="C16" s="23">
        <f t="shared" ref="C16:D16" si="0">SUM(C$2:C$13)</f>
        <v>907863</v>
      </c>
      <c r="D16" s="23">
        <f t="shared" si="0"/>
        <v>894827</v>
      </c>
    </row>
    <row r="17" spans="1:6" x14ac:dyDescent="0.25">
      <c r="A17" s="44" t="s">
        <v>5</v>
      </c>
      <c r="B17" s="23">
        <f>MAX(B$2:B$13)</f>
        <v>50000</v>
      </c>
      <c r="C17" s="23">
        <f t="shared" ref="C17:D17" si="1">MAX(C$2:C$13)</f>
        <v>148007</v>
      </c>
      <c r="D17" s="23">
        <f t="shared" si="1"/>
        <v>144050</v>
      </c>
      <c r="F17" s="47"/>
    </row>
    <row r="18" spans="1:6" x14ac:dyDescent="0.25">
      <c r="A18" s="44" t="s">
        <v>7</v>
      </c>
      <c r="B18" s="23">
        <f>MIN(B$2:B$13)</f>
        <v>22000</v>
      </c>
      <c r="C18" s="23">
        <f t="shared" ref="C18:D18" si="2">MIN(C$2:C$13)</f>
        <v>12843</v>
      </c>
      <c r="D18" s="23">
        <f t="shared" si="2"/>
        <v>7183</v>
      </c>
    </row>
    <row r="19" spans="1:6" x14ac:dyDescent="0.25">
      <c r="A19" s="44" t="s">
        <v>9</v>
      </c>
      <c r="B19" s="23">
        <f>AVERAGE(B$2:B$13)</f>
        <v>36291.666666666664</v>
      </c>
      <c r="C19" s="23">
        <f t="shared" ref="C19:D19" si="3">AVERAGE(C$2:C$13)</f>
        <v>75655.25</v>
      </c>
      <c r="D19" s="23">
        <f t="shared" si="3"/>
        <v>74568.916666666672</v>
      </c>
      <c r="F19" s="47"/>
    </row>
    <row r="20" spans="1:6" x14ac:dyDescent="0.25">
      <c r="A20" s="44" t="s">
        <v>11</v>
      </c>
      <c r="B20" s="23">
        <f>COUNT(B$2:B$13)</f>
        <v>12</v>
      </c>
      <c r="C20" s="23">
        <f t="shared" ref="C20:D21" si="4">COUNT(C$2:C$13)</f>
        <v>12</v>
      </c>
      <c r="D20" s="23">
        <f t="shared" si="4"/>
        <v>12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zoomScale="150" zoomScaleNormal="150" workbookViewId="0">
      <selection activeCell="I10" sqref="I10"/>
    </sheetView>
  </sheetViews>
  <sheetFormatPr defaultColWidth="12.625" defaultRowHeight="15" customHeight="1" x14ac:dyDescent="0.2"/>
  <cols>
    <col min="1" max="1" width="9.5" customWidth="1"/>
    <col min="2" max="2" width="13.75" bestFit="1" customWidth="1"/>
    <col min="3" max="3" width="11.375" customWidth="1"/>
    <col min="4" max="4" width="10.375" customWidth="1"/>
    <col min="5" max="5" width="14" customWidth="1"/>
    <col min="6" max="6" width="12.75" customWidth="1"/>
    <col min="7" max="7" width="8" customWidth="1"/>
    <col min="8" max="8" width="10.125" customWidth="1"/>
    <col min="9" max="26" width="8" customWidth="1"/>
  </cols>
  <sheetData>
    <row r="1" spans="1:26" x14ac:dyDescent="0.25">
      <c r="A1" s="35" t="s">
        <v>22</v>
      </c>
      <c r="B1" s="36"/>
      <c r="C1" s="36"/>
      <c r="D1" s="36"/>
      <c r="E1" s="36"/>
      <c r="F1" s="3"/>
      <c r="G1" s="27" t="s">
        <v>24</v>
      </c>
      <c r="H1" s="27" t="s">
        <v>35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3"/>
      <c r="G2" s="25" t="s">
        <v>39</v>
      </c>
      <c r="H2" s="2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>
        <v>1</v>
      </c>
      <c r="B3" s="3" t="s">
        <v>33</v>
      </c>
      <c r="C3" s="3">
        <v>50</v>
      </c>
      <c r="D3" s="3">
        <v>250</v>
      </c>
      <c r="E3" s="3">
        <v>12500</v>
      </c>
      <c r="F3" s="3"/>
      <c r="G3" s="25" t="s">
        <v>177</v>
      </c>
      <c r="H3" s="29">
        <f>SUMIF(B3:B13,H1,C3:C13)</f>
        <v>135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>
        <v>2</v>
      </c>
      <c r="B4" s="3" t="s">
        <v>29</v>
      </c>
      <c r="C4" s="3">
        <v>50</v>
      </c>
      <c r="D4" s="3">
        <v>180</v>
      </c>
      <c r="E4" s="3">
        <v>9000</v>
      </c>
      <c r="F4" s="3"/>
      <c r="G4" s="25" t="s">
        <v>178</v>
      </c>
      <c r="H4" s="26">
        <f>SUMIF(B3:B13,H1,E3:E13)</f>
        <v>162000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>
        <v>3</v>
      </c>
      <c r="B5" s="3" t="s">
        <v>30</v>
      </c>
      <c r="C5" s="3">
        <v>45</v>
      </c>
      <c r="D5" s="3">
        <v>300</v>
      </c>
      <c r="E5" s="3">
        <v>13500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>
        <v>4</v>
      </c>
      <c r="B6" s="3" t="s">
        <v>31</v>
      </c>
      <c r="C6" s="3">
        <v>38</v>
      </c>
      <c r="D6" s="3">
        <v>800</v>
      </c>
      <c r="E6" s="3">
        <v>30400</v>
      </c>
      <c r="F6" s="3"/>
      <c r="G6" s="48" t="s">
        <v>190</v>
      </c>
      <c r="H6" s="48"/>
      <c r="I6" s="48" t="s">
        <v>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>
        <v>5</v>
      </c>
      <c r="B7" s="3" t="s">
        <v>32</v>
      </c>
      <c r="C7" s="3">
        <v>40</v>
      </c>
      <c r="D7" s="3">
        <v>540</v>
      </c>
      <c r="E7" s="3">
        <v>21600</v>
      </c>
      <c r="F7" s="3"/>
      <c r="G7" s="25" t="s">
        <v>177</v>
      </c>
      <c r="H7" s="25"/>
      <c r="I7" s="25">
        <f>SUMIF(B3:B13,C3:C13)</f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>
        <v>6</v>
      </c>
      <c r="B8" s="3" t="s">
        <v>33</v>
      </c>
      <c r="C8" s="3">
        <v>25</v>
      </c>
      <c r="D8" s="3">
        <v>380</v>
      </c>
      <c r="E8" s="3">
        <v>9500</v>
      </c>
      <c r="F8" s="3"/>
      <c r="G8" s="25" t="s">
        <v>191</v>
      </c>
      <c r="H8" s="25"/>
      <c r="I8" s="25">
        <f>SUM(E3:E13)</f>
        <v>362300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>
        <v>7</v>
      </c>
      <c r="B9" s="3" t="s">
        <v>34</v>
      </c>
      <c r="C9" s="3">
        <v>40</v>
      </c>
      <c r="D9" s="3">
        <v>420</v>
      </c>
      <c r="E9" s="3">
        <v>16800</v>
      </c>
      <c r="F9" s="3"/>
      <c r="G9" s="25" t="s">
        <v>192</v>
      </c>
      <c r="H9" s="25"/>
      <c r="I9" s="25">
        <f>SUM(D8,D3/C3,C8)</f>
        <v>410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4">
        <v>8</v>
      </c>
      <c r="B10" s="24" t="s">
        <v>35</v>
      </c>
      <c r="C10" s="24">
        <v>35</v>
      </c>
      <c r="D10" s="24">
        <v>1200</v>
      </c>
      <c r="E10" s="24">
        <v>42000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>
        <v>9</v>
      </c>
      <c r="B11" s="3" t="s">
        <v>36</v>
      </c>
      <c r="C11" s="3">
        <v>45</v>
      </c>
      <c r="D11" s="3">
        <v>600</v>
      </c>
      <c r="E11" s="3">
        <v>27000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>
        <v>10</v>
      </c>
      <c r="B12" s="3" t="s">
        <v>37</v>
      </c>
      <c r="C12" s="3">
        <v>40</v>
      </c>
      <c r="D12" s="3">
        <v>1500</v>
      </c>
      <c r="E12" s="3">
        <v>60000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20" customFormat="1" x14ac:dyDescent="0.25">
      <c r="A13" s="24">
        <v>11</v>
      </c>
      <c r="B13" s="24" t="s">
        <v>35</v>
      </c>
      <c r="C13" s="24">
        <v>100</v>
      </c>
      <c r="D13" s="24">
        <v>1200</v>
      </c>
      <c r="E13" s="24">
        <f>C13*D13</f>
        <v>120000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 t="s">
        <v>38</v>
      </c>
      <c r="C14" s="3">
        <f>SUM(C3:C13)</f>
        <v>508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E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1"/>
  <sheetViews>
    <sheetView zoomScale="145" zoomScaleNormal="145" workbookViewId="0">
      <selection activeCell="G13" sqref="G13"/>
    </sheetView>
  </sheetViews>
  <sheetFormatPr defaultColWidth="12.625" defaultRowHeight="15" customHeight="1" x14ac:dyDescent="0.2"/>
  <cols>
    <col min="1" max="1" width="9.75" customWidth="1"/>
    <col min="2" max="2" width="10.5" customWidth="1"/>
    <col min="3" max="5" width="8" customWidth="1"/>
    <col min="6" max="6" width="13.625" customWidth="1"/>
    <col min="7" max="7" width="25.75" customWidth="1"/>
    <col min="8" max="8" width="10.875" customWidth="1"/>
    <col min="9" max="26" width="8" customWidth="1"/>
  </cols>
  <sheetData>
    <row r="1" spans="1:31" x14ac:dyDescent="0.25">
      <c r="A1" s="1" t="s">
        <v>24</v>
      </c>
      <c r="B1" s="1" t="s">
        <v>41</v>
      </c>
      <c r="C1" s="1" t="s">
        <v>40</v>
      </c>
      <c r="D1" s="3"/>
      <c r="H1" s="3"/>
      <c r="I1" s="3"/>
      <c r="J1" s="3"/>
      <c r="K1" s="27" t="s">
        <v>24</v>
      </c>
      <c r="L1" s="27" t="s">
        <v>42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 t="s">
        <v>28</v>
      </c>
      <c r="B2" s="3" t="s">
        <v>43</v>
      </c>
      <c r="C2" s="3">
        <v>250</v>
      </c>
      <c r="D2" s="3"/>
      <c r="H2" s="3"/>
      <c r="I2" s="3"/>
      <c r="J2" s="3"/>
      <c r="K2" s="25" t="s">
        <v>41</v>
      </c>
      <c r="L2" s="25" t="s">
        <v>44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24" t="s">
        <v>34</v>
      </c>
      <c r="B3" s="24" t="s">
        <v>44</v>
      </c>
      <c r="C3" s="24">
        <v>200</v>
      </c>
      <c r="D3" s="3" t="s">
        <v>185</v>
      </c>
      <c r="H3" s="3"/>
      <c r="I3" s="3"/>
      <c r="J3" s="3"/>
      <c r="K3" s="27" t="s">
        <v>46</v>
      </c>
      <c r="L3" s="30" t="s">
        <v>180</v>
      </c>
      <c r="M3" s="3" t="s">
        <v>182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 t="s">
        <v>30</v>
      </c>
      <c r="B4" s="3" t="s">
        <v>43</v>
      </c>
      <c r="C4" s="3">
        <v>300</v>
      </c>
      <c r="D4" s="3"/>
      <c r="H4" s="3"/>
      <c r="I4" s="3"/>
      <c r="J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24" t="s">
        <v>31</v>
      </c>
      <c r="B5" s="24" t="s">
        <v>44</v>
      </c>
      <c r="C5" s="24">
        <v>200</v>
      </c>
      <c r="D5" s="3" t="s">
        <v>185</v>
      </c>
      <c r="E5" s="3"/>
      <c r="F5" s="3"/>
      <c r="G5" s="3"/>
      <c r="H5" s="3"/>
      <c r="I5" s="3"/>
      <c r="J5" s="3"/>
      <c r="K5" s="3" t="s">
        <v>179</v>
      </c>
      <c r="L5" s="31" t="s">
        <v>181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24" t="s">
        <v>32</v>
      </c>
      <c r="B6" s="24" t="s">
        <v>44</v>
      </c>
      <c r="C6" s="24">
        <v>280</v>
      </c>
      <c r="D6" s="3" t="s">
        <v>185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3" t="s">
        <v>33</v>
      </c>
      <c r="B7" s="3" t="s">
        <v>47</v>
      </c>
      <c r="C7" s="3">
        <v>250</v>
      </c>
      <c r="D7" s="3"/>
      <c r="E7" s="3"/>
      <c r="F7" s="27" t="s">
        <v>24</v>
      </c>
      <c r="G7" s="27" t="s">
        <v>42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24" t="s">
        <v>34</v>
      </c>
      <c r="B8" s="24" t="s">
        <v>44</v>
      </c>
      <c r="C8" s="24">
        <v>150</v>
      </c>
      <c r="D8" s="3"/>
      <c r="E8" s="3"/>
      <c r="F8" s="25" t="s">
        <v>41</v>
      </c>
      <c r="G8" s="49" t="s">
        <v>43</v>
      </c>
      <c r="H8" s="3"/>
      <c r="I8" s="3"/>
      <c r="J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3" t="s">
        <v>35</v>
      </c>
      <c r="B9" s="3" t="s">
        <v>47</v>
      </c>
      <c r="C9" s="3">
        <v>130</v>
      </c>
      <c r="D9" s="3"/>
      <c r="E9" s="3"/>
      <c r="F9" s="25" t="s">
        <v>40</v>
      </c>
      <c r="G9" s="49" t="s">
        <v>193</v>
      </c>
      <c r="H9" s="3"/>
      <c r="I9" s="3"/>
      <c r="J9" s="3"/>
      <c r="M9" s="3">
        <v>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3" t="s">
        <v>36</v>
      </c>
      <c r="B10" s="3" t="s">
        <v>43</v>
      </c>
      <c r="C10" s="3">
        <v>180</v>
      </c>
      <c r="D10" s="3"/>
      <c r="E10" s="3"/>
      <c r="F10" s="27" t="s">
        <v>24</v>
      </c>
      <c r="G10" s="27" t="s">
        <v>28</v>
      </c>
      <c r="H10" s="3"/>
      <c r="I10" s="3"/>
      <c r="J10" s="3"/>
      <c r="M10" s="3">
        <v>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 t="s">
        <v>37</v>
      </c>
      <c r="B11" s="3" t="s">
        <v>47</v>
      </c>
      <c r="C11" s="3">
        <v>150</v>
      </c>
      <c r="D11" s="3"/>
      <c r="E11" s="3"/>
      <c r="F11" s="27" t="s">
        <v>46</v>
      </c>
      <c r="G11" s="51"/>
      <c r="H11" s="3"/>
      <c r="I11" s="3"/>
      <c r="J11" s="3"/>
      <c r="M11" s="3" t="s">
        <v>183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3"/>
      <c r="B12" s="3"/>
      <c r="C12" s="3"/>
      <c r="D12" s="3"/>
      <c r="E12" s="3"/>
      <c r="F12" s="3"/>
      <c r="G12" s="5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7" t="s">
        <v>24</v>
      </c>
      <c r="L13" s="27" t="s">
        <v>42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25" t="s">
        <v>41</v>
      </c>
      <c r="L14" s="32" t="s">
        <v>44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25" t="s">
        <v>40</v>
      </c>
      <c r="L15" s="33" t="s">
        <v>184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s="20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25" t="s">
        <v>24</v>
      </c>
      <c r="L16" s="33" t="s">
        <v>34</v>
      </c>
      <c r="M16" s="34" t="s">
        <v>186</v>
      </c>
      <c r="N16" s="3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27" t="s">
        <v>46</v>
      </c>
      <c r="L17" s="25">
        <f>SUMIFS(C7:C17,B7:B17,L14,C7:C17,L15)</f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3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3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31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31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31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31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31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3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31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3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31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31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31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>
      <selection activeCell="G7" sqref="G7"/>
    </sheetView>
  </sheetViews>
  <sheetFormatPr defaultColWidth="12.625" defaultRowHeight="15" customHeight="1" x14ac:dyDescent="0.2"/>
  <cols>
    <col min="1" max="1" width="11.125" customWidth="1"/>
    <col min="2" max="2" width="13.125" customWidth="1"/>
    <col min="3" max="4" width="10.625" customWidth="1"/>
    <col min="5" max="5" width="11.625" customWidth="1"/>
    <col min="6" max="6" width="9.25" customWidth="1"/>
    <col min="7" max="7" width="11.75" customWidth="1"/>
    <col min="8" max="26" width="8" customWidth="1"/>
  </cols>
  <sheetData>
    <row r="1" spans="1:28" x14ac:dyDescent="0.25">
      <c r="A1" s="54" t="s">
        <v>48</v>
      </c>
      <c r="B1" s="54" t="s">
        <v>49</v>
      </c>
      <c r="C1" s="54" t="s">
        <v>40</v>
      </c>
      <c r="D1" s="54" t="s">
        <v>50</v>
      </c>
      <c r="E1" s="27" t="s">
        <v>194</v>
      </c>
      <c r="F1" s="27" t="s">
        <v>51</v>
      </c>
      <c r="G1" s="27" t="s">
        <v>195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55">
        <v>240697</v>
      </c>
      <c r="B2" s="25" t="s">
        <v>52</v>
      </c>
      <c r="C2" s="25">
        <v>300</v>
      </c>
      <c r="D2" s="25">
        <v>70</v>
      </c>
      <c r="E2" s="56">
        <f>(C2*D2)</f>
        <v>21000</v>
      </c>
      <c r="F2" s="57">
        <v>7.4999999999999997E-2</v>
      </c>
      <c r="G2" s="57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x14ac:dyDescent="0.25">
      <c r="A3" s="55">
        <v>240699</v>
      </c>
      <c r="B3" s="25" t="s">
        <v>53</v>
      </c>
      <c r="C3" s="25">
        <v>200</v>
      </c>
      <c r="D3" s="25">
        <v>125</v>
      </c>
      <c r="E3" s="56">
        <f t="shared" ref="E3:E5" si="0">(C3*D3)</f>
        <v>25000</v>
      </c>
      <c r="F3" s="57">
        <v>6.3500000000000001E-2</v>
      </c>
      <c r="G3" s="57"/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8" x14ac:dyDescent="0.25">
      <c r="A4" s="55">
        <v>240700</v>
      </c>
      <c r="B4" s="25" t="s">
        <v>54</v>
      </c>
      <c r="C4" s="25">
        <v>180</v>
      </c>
      <c r="D4" s="25">
        <v>145</v>
      </c>
      <c r="E4" s="56">
        <f t="shared" si="0"/>
        <v>26100</v>
      </c>
      <c r="F4" s="57">
        <v>0.11799999999999999</v>
      </c>
      <c r="G4" s="57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8" x14ac:dyDescent="0.25">
      <c r="A5" s="55">
        <v>240701</v>
      </c>
      <c r="B5" s="25" t="s">
        <v>52</v>
      </c>
      <c r="C5" s="25">
        <v>100</v>
      </c>
      <c r="D5" s="25">
        <v>70</v>
      </c>
      <c r="E5" s="56">
        <f t="shared" si="0"/>
        <v>7000</v>
      </c>
      <c r="F5" s="57">
        <v>0.19600000000000001</v>
      </c>
      <c r="G5" s="57"/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8" x14ac:dyDescent="0.25">
      <c r="A6" s="52" t="s">
        <v>55</v>
      </c>
      <c r="B6" s="53"/>
      <c r="C6" s="53"/>
      <c r="D6" s="53"/>
      <c r="E6" s="23"/>
      <c r="F6" s="23"/>
      <c r="G6" s="25">
        <f>SUMPRODUCT(C2:C5,D2:D5,1-F2:F5)</f>
        <v>71485.7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6:D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="150" zoomScaleNormal="150" workbookViewId="0">
      <selection activeCell="J8" sqref="J8"/>
    </sheetView>
  </sheetViews>
  <sheetFormatPr defaultColWidth="12.625" defaultRowHeight="15" customHeight="1" x14ac:dyDescent="0.2"/>
  <cols>
    <col min="1" max="1" width="13.125" customWidth="1"/>
    <col min="2" max="6" width="8" customWidth="1"/>
    <col min="7" max="7" width="2.25" customWidth="1"/>
    <col min="8" max="8" width="3.875" customWidth="1"/>
    <col min="9" max="10" width="8" customWidth="1"/>
    <col min="11" max="11" width="44.25" customWidth="1"/>
    <col min="12" max="26" width="8" customWidth="1"/>
  </cols>
  <sheetData>
    <row r="1" spans="1:26" x14ac:dyDescent="0.25">
      <c r="A1" s="1" t="s">
        <v>56</v>
      </c>
      <c r="B1" s="1" t="s">
        <v>57</v>
      </c>
      <c r="C1" s="1" t="s">
        <v>40</v>
      </c>
      <c r="D1" s="1" t="s">
        <v>58</v>
      </c>
      <c r="E1" s="1" t="s">
        <v>59</v>
      </c>
      <c r="F1" s="1" t="s">
        <v>60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61</v>
      </c>
      <c r="B2" s="3" t="s">
        <v>62</v>
      </c>
      <c r="C2" s="3">
        <v>30</v>
      </c>
      <c r="D2" s="3">
        <v>250</v>
      </c>
      <c r="E2" s="3">
        <v>280</v>
      </c>
      <c r="F2" s="3">
        <v>900</v>
      </c>
      <c r="G2" s="3"/>
      <c r="H2" s="3"/>
      <c r="I2" s="35" t="s">
        <v>63</v>
      </c>
      <c r="J2" s="36"/>
      <c r="K2" s="3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64</v>
      </c>
      <c r="B3" s="3" t="s">
        <v>65</v>
      </c>
      <c r="C3" s="3">
        <v>25</v>
      </c>
      <c r="D3" s="3">
        <v>150</v>
      </c>
      <c r="E3" s="3">
        <v>190</v>
      </c>
      <c r="F3" s="3">
        <v>1000</v>
      </c>
      <c r="G3" s="3"/>
      <c r="H3" s="3"/>
      <c r="I3" s="3" t="s">
        <v>24</v>
      </c>
      <c r="J3" s="3" t="s">
        <v>65</v>
      </c>
      <c r="K3" s="24"/>
      <c r="L3" s="3" t="s">
        <v>187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66</v>
      </c>
      <c r="B4" s="3" t="s">
        <v>62</v>
      </c>
      <c r="C4" s="3">
        <v>30</v>
      </c>
      <c r="D4" s="3">
        <v>280</v>
      </c>
      <c r="E4" s="3">
        <v>320</v>
      </c>
      <c r="F4" s="3">
        <v>1200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67</v>
      </c>
      <c r="B5" s="3" t="s">
        <v>65</v>
      </c>
      <c r="C5" s="3">
        <v>25</v>
      </c>
      <c r="D5" s="3">
        <v>150</v>
      </c>
      <c r="E5" s="3">
        <v>190</v>
      </c>
      <c r="F5" s="3">
        <v>1000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68</v>
      </c>
      <c r="B6" s="3" t="s">
        <v>65</v>
      </c>
      <c r="C6" s="3">
        <v>50</v>
      </c>
      <c r="D6" s="3">
        <v>170</v>
      </c>
      <c r="E6" s="3">
        <v>220</v>
      </c>
      <c r="F6" s="3">
        <v>2500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4" t="s">
        <v>69</v>
      </c>
      <c r="B7" s="24" t="s">
        <v>62</v>
      </c>
      <c r="C7" s="24">
        <v>22</v>
      </c>
      <c r="D7" s="24">
        <v>550</v>
      </c>
      <c r="E7" s="24">
        <v>650</v>
      </c>
      <c r="F7" s="24">
        <v>2200</v>
      </c>
      <c r="G7" s="3"/>
      <c r="H7" s="3"/>
      <c r="I7" s="35" t="s">
        <v>63</v>
      </c>
      <c r="J7" s="36"/>
      <c r="K7" s="3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4" t="s">
        <v>70</v>
      </c>
      <c r="B8" s="24" t="s">
        <v>62</v>
      </c>
      <c r="C8" s="24">
        <v>20</v>
      </c>
      <c r="D8" s="24">
        <v>800</v>
      </c>
      <c r="E8" s="24">
        <v>950</v>
      </c>
      <c r="F8" s="24">
        <v>3000</v>
      </c>
      <c r="G8" s="3"/>
      <c r="H8" s="3" t="s">
        <v>189</v>
      </c>
      <c r="I8" s="3" t="s">
        <v>24</v>
      </c>
      <c r="J8" s="3" t="s">
        <v>65</v>
      </c>
      <c r="K8" s="37">
        <f>AVERAGEIFS(F2:F14,B2:B14,J8,E2:E14,J9)</f>
        <v>1820</v>
      </c>
      <c r="L8" s="3" t="s">
        <v>188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71</v>
      </c>
      <c r="B9" s="3" t="s">
        <v>65</v>
      </c>
      <c r="C9" s="3">
        <v>40</v>
      </c>
      <c r="D9" s="3">
        <v>180</v>
      </c>
      <c r="E9" s="3">
        <v>250</v>
      </c>
      <c r="F9" s="3">
        <v>2800</v>
      </c>
      <c r="G9" s="3"/>
      <c r="H9" s="3"/>
      <c r="I9" s="3" t="s">
        <v>50</v>
      </c>
      <c r="J9" s="3" t="s">
        <v>45</v>
      </c>
      <c r="K9" s="3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72</v>
      </c>
      <c r="B10" s="3" t="s">
        <v>65</v>
      </c>
      <c r="C10" s="3">
        <v>20</v>
      </c>
      <c r="D10" s="3">
        <v>250</v>
      </c>
      <c r="E10" s="3">
        <v>280</v>
      </c>
      <c r="F10" s="3">
        <v>600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73</v>
      </c>
      <c r="B11" s="3" t="s">
        <v>62</v>
      </c>
      <c r="C11" s="3">
        <v>25</v>
      </c>
      <c r="D11" s="3">
        <v>250</v>
      </c>
      <c r="E11" s="3">
        <v>290</v>
      </c>
      <c r="F11" s="3">
        <v>1000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74</v>
      </c>
      <c r="B12" s="3" t="s">
        <v>65</v>
      </c>
      <c r="C12" s="3">
        <v>30</v>
      </c>
      <c r="D12" s="3">
        <v>250</v>
      </c>
      <c r="E12" s="3">
        <v>290</v>
      </c>
      <c r="F12" s="3">
        <v>1200</v>
      </c>
      <c r="G12" s="3"/>
      <c r="H12" s="3"/>
      <c r="I12" s="35" t="s">
        <v>63</v>
      </c>
      <c r="J12" s="36"/>
      <c r="K12" s="3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75</v>
      </c>
      <c r="B13" s="3" t="s">
        <v>65</v>
      </c>
      <c r="C13" s="3">
        <v>20</v>
      </c>
      <c r="D13" s="3">
        <v>375</v>
      </c>
      <c r="E13" s="3">
        <v>475</v>
      </c>
      <c r="F13" s="3">
        <v>2000</v>
      </c>
      <c r="G13" s="3"/>
      <c r="H13" s="3"/>
      <c r="I13" s="3" t="s">
        <v>24</v>
      </c>
      <c r="J13" s="3" t="s">
        <v>76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77</v>
      </c>
      <c r="B14" s="3" t="s">
        <v>62</v>
      </c>
      <c r="C14" s="3">
        <v>24</v>
      </c>
      <c r="D14" s="3">
        <v>220</v>
      </c>
      <c r="E14" s="3">
        <v>270</v>
      </c>
      <c r="F14" s="3">
        <v>1200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I2:K2"/>
    <mergeCell ref="I7:K7"/>
    <mergeCell ref="K8:K9"/>
    <mergeCell ref="I12:K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topLeftCell="B1" zoomScale="106" zoomScaleNormal="106" workbookViewId="0">
      <selection activeCell="G7" sqref="G7"/>
    </sheetView>
  </sheetViews>
  <sheetFormatPr defaultColWidth="12.625" defaultRowHeight="15" customHeight="1" x14ac:dyDescent="0.2"/>
  <cols>
    <col min="1" max="1" width="8" customWidth="1"/>
    <col min="2" max="2" width="11.75" customWidth="1"/>
    <col min="3" max="5" width="8" customWidth="1"/>
    <col min="6" max="6" width="13.125" customWidth="1"/>
    <col min="7" max="8" width="8" customWidth="1"/>
    <col min="9" max="9" width="13.625" customWidth="1"/>
    <col min="10" max="10" width="10.875" customWidth="1"/>
    <col min="11" max="26" width="8" customWidth="1"/>
  </cols>
  <sheetData>
    <row r="1" spans="1:26" x14ac:dyDescent="0.25">
      <c r="A1" s="1" t="s">
        <v>78</v>
      </c>
      <c r="B1" s="58" t="s">
        <v>79</v>
      </c>
      <c r="C1" s="58" t="s">
        <v>80</v>
      </c>
      <c r="D1" s="58" t="s">
        <v>81</v>
      </c>
      <c r="E1" s="58" t="s">
        <v>82</v>
      </c>
      <c r="F1" s="58" t="s">
        <v>83</v>
      </c>
      <c r="G1" s="3"/>
      <c r="H1" s="3"/>
      <c r="I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>
        <v>1</v>
      </c>
      <c r="B2" s="60" t="s">
        <v>84</v>
      </c>
      <c r="C2" s="25">
        <v>32500</v>
      </c>
      <c r="D2" s="25">
        <v>28000</v>
      </c>
      <c r="E2" s="25">
        <v>40000</v>
      </c>
      <c r="F2" s="59">
        <f>SUM(C2:E2)</f>
        <v>100500</v>
      </c>
      <c r="G2" s="3"/>
      <c r="H2" s="3"/>
      <c r="I2" s="3" t="s">
        <v>76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>
        <v>2</v>
      </c>
      <c r="B3" s="60" t="s">
        <v>85</v>
      </c>
      <c r="C3" s="25">
        <v>27550</v>
      </c>
      <c r="D3" s="25">
        <v>32000</v>
      </c>
      <c r="E3" s="25">
        <v>41000</v>
      </c>
      <c r="F3" s="59">
        <f t="shared" ref="F3:F12" si="0">SUM(C3:E3)</f>
        <v>100550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>
        <v>3</v>
      </c>
      <c r="B4" s="60" t="s">
        <v>86</v>
      </c>
      <c r="C4" s="25">
        <v>34000</v>
      </c>
      <c r="D4" s="25">
        <v>36000</v>
      </c>
      <c r="E4" s="25">
        <v>51000</v>
      </c>
      <c r="F4" s="59">
        <f t="shared" si="0"/>
        <v>121000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>
        <v>4</v>
      </c>
      <c r="B5" s="60" t="s">
        <v>87</v>
      </c>
      <c r="C5" s="25">
        <v>50000</v>
      </c>
      <c r="D5" s="25">
        <v>38000</v>
      </c>
      <c r="E5" s="25">
        <v>49000</v>
      </c>
      <c r="F5" s="59">
        <f t="shared" si="0"/>
        <v>137000</v>
      </c>
      <c r="G5" s="3"/>
      <c r="H5" s="3"/>
      <c r="I5" s="35" t="s">
        <v>88</v>
      </c>
      <c r="J5" s="3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>
        <v>5</v>
      </c>
      <c r="B6" s="60" t="s">
        <v>89</v>
      </c>
      <c r="C6" s="25">
        <v>20000</v>
      </c>
      <c r="D6" s="25">
        <v>34000</v>
      </c>
      <c r="E6" s="25">
        <v>45000</v>
      </c>
      <c r="F6" s="59">
        <f t="shared" si="0"/>
        <v>99000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>
        <v>6</v>
      </c>
      <c r="B7" s="60" t="s">
        <v>90</v>
      </c>
      <c r="C7" s="25">
        <v>18000</v>
      </c>
      <c r="D7" s="25">
        <v>22000</v>
      </c>
      <c r="E7" s="25">
        <v>34000</v>
      </c>
      <c r="F7" s="59">
        <f t="shared" si="0"/>
        <v>74000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>
        <v>7</v>
      </c>
      <c r="B8" s="60" t="s">
        <v>91</v>
      </c>
      <c r="C8" s="25">
        <v>45000</v>
      </c>
      <c r="D8" s="25">
        <v>39000</v>
      </c>
      <c r="E8" s="25">
        <v>54000</v>
      </c>
      <c r="F8" s="59">
        <f t="shared" si="0"/>
        <v>138000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>
        <v>8</v>
      </c>
      <c r="B9" s="60" t="s">
        <v>92</v>
      </c>
      <c r="C9" s="25">
        <v>29000</v>
      </c>
      <c r="D9" s="25">
        <v>38000</v>
      </c>
      <c r="E9" s="25">
        <v>40500</v>
      </c>
      <c r="F9" s="59">
        <f t="shared" si="0"/>
        <v>107500</v>
      </c>
      <c r="G9" s="3"/>
      <c r="H9" s="3"/>
      <c r="I9" s="35" t="s">
        <v>93</v>
      </c>
      <c r="J9" s="3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>
        <v>9</v>
      </c>
      <c r="B10" s="60" t="s">
        <v>94</v>
      </c>
      <c r="C10" s="25">
        <v>35000</v>
      </c>
      <c r="D10" s="25">
        <v>28000</v>
      </c>
      <c r="E10" s="25">
        <v>37800</v>
      </c>
      <c r="F10" s="59">
        <f t="shared" si="0"/>
        <v>100800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>
        <v>10</v>
      </c>
      <c r="B11" s="60" t="s">
        <v>95</v>
      </c>
      <c r="C11" s="25">
        <v>42000</v>
      </c>
      <c r="D11" s="25">
        <v>36000</v>
      </c>
      <c r="E11" s="25">
        <v>47000</v>
      </c>
      <c r="F11" s="59">
        <f t="shared" si="0"/>
        <v>125000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>
        <v>11</v>
      </c>
      <c r="B12" s="60" t="s">
        <v>96</v>
      </c>
      <c r="C12" s="25">
        <v>19000</v>
      </c>
      <c r="D12" s="25">
        <v>38700</v>
      </c>
      <c r="E12" s="25">
        <v>42000</v>
      </c>
      <c r="F12" s="59">
        <f t="shared" si="0"/>
        <v>99700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I5:J5"/>
    <mergeCell ref="I9:J9"/>
  </mergeCells>
  <conditionalFormatting sqref="F2:F12">
    <cfRule type="dataBar" priority="4">
      <dataBar>
        <cfvo type="min"/>
        <cfvo type="max"/>
        <color theme="2" tint="-0.249977111117893"/>
      </dataBar>
      <extLst>
        <ext xmlns:x14="http://schemas.microsoft.com/office/spreadsheetml/2009/9/main" uri="{B025F937-C7B1-47D3-B67F-A62EFF666E3E}">
          <x14:id>{4BC3265F-8CC5-4D55-9802-90275063E2FC}</x14:id>
        </ext>
      </extLst>
    </cfRule>
    <cfRule type="iconSet" priority="3">
      <iconSet iconSet="3Symbols2">
        <cfvo type="percent" val="0"/>
        <cfvo type="num" val="100000"/>
        <cfvo type="num" val="110000"/>
      </iconSet>
    </cfRule>
    <cfRule type="cellIs" dxfId="1" priority="2" operator="greaterThanOrEqual">
      <formula>100000</formula>
    </cfRule>
    <cfRule type="cellIs" dxfId="0" priority="1" operator="lessThan">
      <formula>100000</formula>
    </cfRule>
  </conditionalFormatting>
  <pageMargins left="0.7" right="0.7" top="0.75" bottom="0.75" header="0" footer="0"/>
  <pageSetup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C3265F-8CC5-4D55-9802-90275063E2F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F2:F12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H29" sqref="H29"/>
    </sheetView>
  </sheetViews>
  <sheetFormatPr defaultColWidth="12.625" defaultRowHeight="15" customHeight="1" x14ac:dyDescent="0.2"/>
  <cols>
    <col min="1" max="1" width="9.875" customWidth="1"/>
    <col min="2" max="2" width="10.5" customWidth="1"/>
    <col min="3" max="3" width="10.25" customWidth="1"/>
    <col min="4" max="4" width="12.625" customWidth="1"/>
    <col min="5" max="5" width="7.875" customWidth="1"/>
    <col min="6" max="6" width="13.625" customWidth="1"/>
    <col min="7" max="7" width="13.5" customWidth="1"/>
    <col min="8" max="8" width="10.875" customWidth="1"/>
    <col min="9" max="9" width="12.875" customWidth="1"/>
    <col min="10" max="26" width="7.875" customWidth="1"/>
  </cols>
  <sheetData>
    <row r="1" spans="1:26" x14ac:dyDescent="0.25">
      <c r="A1" s="35" t="s">
        <v>22</v>
      </c>
      <c r="B1" s="36"/>
      <c r="C1" s="36"/>
      <c r="D1" s="36"/>
      <c r="E1" s="36"/>
      <c r="F1" s="35" t="s">
        <v>97</v>
      </c>
      <c r="G1" s="36"/>
      <c r="H1" s="3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23</v>
      </c>
      <c r="B2" s="1" t="s">
        <v>24</v>
      </c>
      <c r="C2" s="1" t="s">
        <v>98</v>
      </c>
      <c r="D2" s="1" t="s">
        <v>99</v>
      </c>
      <c r="E2" s="1" t="s">
        <v>27</v>
      </c>
      <c r="F2" s="1" t="s">
        <v>100</v>
      </c>
      <c r="G2" s="1" t="s">
        <v>101</v>
      </c>
      <c r="H2" s="1" t="s">
        <v>102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1</v>
      </c>
      <c r="B3" s="3" t="s">
        <v>28</v>
      </c>
      <c r="C3" s="3">
        <v>50</v>
      </c>
      <c r="D3" s="3">
        <v>250</v>
      </c>
      <c r="E3" s="3">
        <v>12500</v>
      </c>
      <c r="F3" s="5">
        <v>42374</v>
      </c>
      <c r="G3" s="1">
        <v>3</v>
      </c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>
        <v>2</v>
      </c>
      <c r="B4" s="3" t="s">
        <v>29</v>
      </c>
      <c r="C4" s="3">
        <v>50</v>
      </c>
      <c r="D4" s="3">
        <v>180</v>
      </c>
      <c r="E4" s="3">
        <v>9000</v>
      </c>
      <c r="F4" s="5">
        <v>42374</v>
      </c>
      <c r="G4" s="1">
        <v>3</v>
      </c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>
        <v>3</v>
      </c>
      <c r="B5" s="3" t="s">
        <v>30</v>
      </c>
      <c r="C5" s="3">
        <v>45</v>
      </c>
      <c r="D5" s="3">
        <v>300</v>
      </c>
      <c r="E5" s="3">
        <v>13500</v>
      </c>
      <c r="F5" s="5">
        <v>42374</v>
      </c>
      <c r="G5" s="1">
        <v>3</v>
      </c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>
        <v>4</v>
      </c>
      <c r="B6" s="3" t="s">
        <v>31</v>
      </c>
      <c r="C6" s="3">
        <v>38</v>
      </c>
      <c r="D6" s="3">
        <v>800</v>
      </c>
      <c r="E6" s="3">
        <v>30400</v>
      </c>
      <c r="F6" s="5">
        <v>42376</v>
      </c>
      <c r="G6" s="1">
        <v>5</v>
      </c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>
        <v>5</v>
      </c>
      <c r="B7" s="3" t="s">
        <v>32</v>
      </c>
      <c r="C7" s="3">
        <v>40</v>
      </c>
      <c r="D7" s="3">
        <v>540</v>
      </c>
      <c r="E7" s="3">
        <v>21600</v>
      </c>
      <c r="F7" s="5">
        <v>42376</v>
      </c>
      <c r="G7" s="1">
        <v>5</v>
      </c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>
        <v>6</v>
      </c>
      <c r="B8" s="3" t="s">
        <v>33</v>
      </c>
      <c r="C8" s="3">
        <v>25</v>
      </c>
      <c r="D8" s="3">
        <v>380</v>
      </c>
      <c r="E8" s="3">
        <v>9500</v>
      </c>
      <c r="F8" s="5">
        <v>42376</v>
      </c>
      <c r="G8" s="1">
        <v>5</v>
      </c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>
        <v>7</v>
      </c>
      <c r="B9" s="3" t="s">
        <v>34</v>
      </c>
      <c r="C9" s="3">
        <v>40</v>
      </c>
      <c r="D9" s="3">
        <v>420</v>
      </c>
      <c r="E9" s="3">
        <v>16800</v>
      </c>
      <c r="F9" s="5">
        <v>42379</v>
      </c>
      <c r="G9" s="1">
        <v>7</v>
      </c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>
        <v>8</v>
      </c>
      <c r="B10" s="3" t="s">
        <v>35</v>
      </c>
      <c r="C10" s="3">
        <v>35</v>
      </c>
      <c r="D10" s="3">
        <v>1200</v>
      </c>
      <c r="E10" s="3">
        <v>42000</v>
      </c>
      <c r="F10" s="5">
        <v>42379</v>
      </c>
      <c r="G10" s="1">
        <v>7</v>
      </c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>
        <v>9</v>
      </c>
      <c r="B11" s="3" t="s">
        <v>36</v>
      </c>
      <c r="C11" s="3">
        <v>45</v>
      </c>
      <c r="D11" s="3">
        <v>600</v>
      </c>
      <c r="E11" s="3">
        <v>27000</v>
      </c>
      <c r="F11" s="5">
        <v>42379</v>
      </c>
      <c r="G11" s="1">
        <v>7</v>
      </c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>
        <v>10</v>
      </c>
      <c r="B12" s="3" t="s">
        <v>37</v>
      </c>
      <c r="C12" s="3">
        <v>40</v>
      </c>
      <c r="D12" s="3">
        <v>1500</v>
      </c>
      <c r="E12" s="3">
        <v>60000</v>
      </c>
      <c r="F12" s="5">
        <v>42379</v>
      </c>
      <c r="G12" s="1">
        <v>7</v>
      </c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E1"/>
    <mergeCell ref="F1:H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2" zoomScaleNormal="100" workbookViewId="0">
      <selection activeCell="J6" sqref="J6"/>
    </sheetView>
  </sheetViews>
  <sheetFormatPr defaultColWidth="12.625" defaultRowHeight="15" customHeight="1" x14ac:dyDescent="0.2"/>
  <cols>
    <col min="1" max="1" width="7.875" customWidth="1"/>
    <col min="2" max="2" width="20.25" customWidth="1"/>
    <col min="3" max="3" width="13.25" customWidth="1"/>
    <col min="4" max="4" width="12.875" customWidth="1"/>
    <col min="5" max="5" width="11.75" customWidth="1"/>
    <col min="6" max="7" width="7.875" customWidth="1"/>
    <col min="8" max="8" width="12.125" customWidth="1"/>
    <col min="9" max="9" width="11" customWidth="1"/>
    <col min="10" max="26" width="7.875" customWidth="1"/>
  </cols>
  <sheetData>
    <row r="1" spans="1:26" x14ac:dyDescent="0.25">
      <c r="A1" s="35" t="s">
        <v>103</v>
      </c>
      <c r="B1" s="36"/>
      <c r="C1" s="36"/>
      <c r="D1" s="36"/>
      <c r="E1" s="3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3"/>
      <c r="G2" s="3"/>
      <c r="H2" s="1" t="s">
        <v>109</v>
      </c>
      <c r="I2" s="1">
        <v>6</v>
      </c>
      <c r="J2" s="1" t="s">
        <v>110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1</v>
      </c>
      <c r="B3" s="3" t="s">
        <v>111</v>
      </c>
      <c r="C3" s="6">
        <v>42461</v>
      </c>
      <c r="D3" s="6">
        <v>42469</v>
      </c>
      <c r="E3" s="3">
        <v>8</v>
      </c>
      <c r="F3" s="3"/>
      <c r="G3" s="3"/>
      <c r="H3" s="6">
        <v>42468</v>
      </c>
      <c r="I3" s="3" t="s">
        <v>112</v>
      </c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>
        <v>2</v>
      </c>
      <c r="B4" s="3" t="s">
        <v>113</v>
      </c>
      <c r="C4" s="6">
        <v>42470</v>
      </c>
      <c r="D4" s="6">
        <v>42480</v>
      </c>
      <c r="E4" s="3">
        <v>10</v>
      </c>
      <c r="F4" s="3"/>
      <c r="G4" s="3"/>
      <c r="H4" s="7" t="s">
        <v>114</v>
      </c>
      <c r="I4" s="3" t="s">
        <v>115</v>
      </c>
      <c r="J4" s="3">
        <v>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>
        <v>3</v>
      </c>
      <c r="B5" s="3" t="s">
        <v>116</v>
      </c>
      <c r="C5" s="6">
        <v>42481</v>
      </c>
      <c r="D5" s="6">
        <v>42488</v>
      </c>
      <c r="E5" s="3">
        <v>7</v>
      </c>
      <c r="F5" s="3"/>
      <c r="G5" s="3"/>
      <c r="H5" s="6">
        <v>42491</v>
      </c>
      <c r="I5" s="3" t="s">
        <v>117</v>
      </c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>
        <v>4</v>
      </c>
      <c r="B6" s="3" t="s">
        <v>118</v>
      </c>
      <c r="C6" s="6">
        <v>42489</v>
      </c>
      <c r="D6" s="6">
        <v>42500</v>
      </c>
      <c r="E6" s="3">
        <v>11</v>
      </c>
      <c r="F6" s="3"/>
      <c r="G6" s="3"/>
      <c r="H6" s="6">
        <v>42495</v>
      </c>
      <c r="I6" s="3" t="s">
        <v>119</v>
      </c>
      <c r="J6" s="3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5" t="s">
        <v>120</v>
      </c>
      <c r="B7" s="36"/>
      <c r="C7" s="36"/>
      <c r="D7" s="36"/>
      <c r="E7" s="3">
        <f>SUM(E3:E6)</f>
        <v>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 t="s">
        <v>121</v>
      </c>
      <c r="C8" s="6">
        <v>42461</v>
      </c>
      <c r="D8" s="6">
        <v>42500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9"/>
      <c r="D13" s="9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11"/>
      <c r="D17" s="11"/>
      <c r="E17" s="1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E1"/>
    <mergeCell ref="A7:D7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selection activeCell="I5" sqref="I5"/>
    </sheetView>
  </sheetViews>
  <sheetFormatPr defaultColWidth="12.625" defaultRowHeight="15" customHeight="1" x14ac:dyDescent="0.2"/>
  <cols>
    <col min="1" max="1" width="23.125" customWidth="1"/>
    <col min="2" max="2" width="12.375" customWidth="1"/>
    <col min="3" max="6" width="7.875" customWidth="1"/>
    <col min="7" max="7" width="15.25" customWidth="1"/>
    <col min="8" max="8" width="12" bestFit="1" customWidth="1"/>
    <col min="9" max="9" width="11.75" customWidth="1"/>
    <col min="10" max="26" width="7.875" customWidth="1"/>
  </cols>
  <sheetData>
    <row r="1" spans="1:26" x14ac:dyDescent="0.25">
      <c r="A1" s="35" t="s">
        <v>122</v>
      </c>
      <c r="B1" s="36"/>
      <c r="C1" s="36"/>
      <c r="D1" s="36"/>
      <c r="E1" s="3"/>
      <c r="F1" s="3"/>
      <c r="G1" s="35" t="s">
        <v>123</v>
      </c>
      <c r="H1" s="36"/>
      <c r="I1" s="3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124</v>
      </c>
      <c r="B2" s="13">
        <v>7.4999999999999997E-2</v>
      </c>
      <c r="C2" s="4" t="s">
        <v>125</v>
      </c>
      <c r="D2" s="4" t="s">
        <v>126</v>
      </c>
      <c r="E2" s="3"/>
      <c r="F2" s="3"/>
      <c r="G2" s="3" t="s">
        <v>127</v>
      </c>
      <c r="H2" s="14">
        <v>1322000</v>
      </c>
      <c r="I2" s="4" t="s">
        <v>128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129</v>
      </c>
      <c r="B3" s="12">
        <v>60</v>
      </c>
      <c r="C3" s="4" t="s">
        <v>0</v>
      </c>
      <c r="D3" s="4" t="s">
        <v>130</v>
      </c>
      <c r="E3" s="3"/>
      <c r="F3" s="3"/>
      <c r="G3" s="3" t="s">
        <v>131</v>
      </c>
      <c r="H3" s="14">
        <v>330500</v>
      </c>
      <c r="I3" s="4" t="s">
        <v>128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132</v>
      </c>
      <c r="B4" s="14">
        <v>-300000</v>
      </c>
      <c r="C4" s="4" t="s">
        <v>128</v>
      </c>
      <c r="D4" s="4" t="s">
        <v>133</v>
      </c>
      <c r="E4" s="3"/>
      <c r="F4" s="3"/>
      <c r="G4" s="3" t="s">
        <v>134</v>
      </c>
      <c r="H4" s="14">
        <v>991500</v>
      </c>
      <c r="I4" s="4" t="s">
        <v>128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 t="s">
        <v>172</v>
      </c>
      <c r="B5" s="15"/>
      <c r="C5" s="4" t="s">
        <v>128</v>
      </c>
      <c r="D5" s="3"/>
      <c r="E5" s="3"/>
      <c r="F5" s="3"/>
      <c r="G5" s="3" t="s">
        <v>135</v>
      </c>
      <c r="H5" s="13">
        <v>2.5000000000000001E-2</v>
      </c>
      <c r="I5" s="4" t="s">
        <v>136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173</v>
      </c>
      <c r="B6" s="15"/>
      <c r="C6" s="4" t="s">
        <v>128</v>
      </c>
      <c r="D6" s="3"/>
      <c r="E6" s="3"/>
      <c r="F6" s="3"/>
      <c r="G6" s="3" t="s">
        <v>137</v>
      </c>
      <c r="H6" s="3">
        <v>5</v>
      </c>
      <c r="I6" s="4" t="s">
        <v>138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5" t="s">
        <v>139</v>
      </c>
      <c r="G7" s="36"/>
      <c r="H7" s="16"/>
      <c r="I7" s="16"/>
      <c r="J7" s="3" t="s">
        <v>174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21"/>
      <c r="J8" s="3" t="s">
        <v>175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G1:I1"/>
    <mergeCell ref="F7:G7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C1" zoomScaleNormal="100" workbookViewId="0">
      <selection activeCell="I8" sqref="I8"/>
    </sheetView>
  </sheetViews>
  <sheetFormatPr defaultColWidth="12.625" defaultRowHeight="15" customHeight="1" x14ac:dyDescent="0.2"/>
  <cols>
    <col min="1" max="1" width="17.375" bestFit="1" customWidth="1"/>
    <col min="2" max="2" width="13.625" customWidth="1"/>
    <col min="3" max="7" width="7.875" customWidth="1"/>
    <col min="8" max="8" width="17" customWidth="1"/>
    <col min="9" max="9" width="12.625" customWidth="1"/>
    <col min="10" max="26" width="7.875" customWidth="1"/>
  </cols>
  <sheetData>
    <row r="1" spans="1:26" x14ac:dyDescent="0.25">
      <c r="A1" s="35" t="s">
        <v>140</v>
      </c>
      <c r="B1" s="36"/>
      <c r="C1" s="36"/>
      <c r="D1" s="36"/>
      <c r="E1" s="3"/>
      <c r="F1" s="3"/>
      <c r="G1" s="3"/>
      <c r="H1" s="35" t="s">
        <v>141</v>
      </c>
      <c r="I1" s="36"/>
      <c r="J1" s="36"/>
      <c r="K1" s="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142</v>
      </c>
      <c r="B2" s="13">
        <v>5.7500000000000002E-2</v>
      </c>
      <c r="C2" s="4" t="s">
        <v>125</v>
      </c>
      <c r="D2" s="4" t="s">
        <v>126</v>
      </c>
      <c r="E2" s="3"/>
      <c r="F2" s="3"/>
      <c r="G2" s="3"/>
      <c r="H2" s="3" t="s">
        <v>142</v>
      </c>
      <c r="I2" s="13">
        <v>7.4999999999999997E-2</v>
      </c>
      <c r="J2" s="4" t="s">
        <v>125</v>
      </c>
      <c r="K2" s="4" t="s">
        <v>126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143</v>
      </c>
      <c r="B3" s="3">
        <v>6</v>
      </c>
      <c r="C3" s="4" t="s">
        <v>138</v>
      </c>
      <c r="D3" s="4" t="s">
        <v>130</v>
      </c>
      <c r="E3" s="3"/>
      <c r="F3" s="3"/>
      <c r="G3" s="3"/>
      <c r="H3" s="3" t="s">
        <v>143</v>
      </c>
      <c r="I3" s="3">
        <v>10</v>
      </c>
      <c r="J3" s="4" t="s">
        <v>138</v>
      </c>
      <c r="K3" s="4" t="s">
        <v>130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144</v>
      </c>
      <c r="B4" s="3">
        <v>6900</v>
      </c>
      <c r="C4" s="4" t="s">
        <v>128</v>
      </c>
      <c r="D4" s="4" t="s">
        <v>145</v>
      </c>
      <c r="E4" s="3"/>
      <c r="F4" s="3"/>
      <c r="G4" s="3"/>
      <c r="H4" s="3" t="s">
        <v>144</v>
      </c>
      <c r="I4" s="3">
        <v>-5000</v>
      </c>
      <c r="J4" s="4" t="s">
        <v>128</v>
      </c>
      <c r="K4" s="4" t="s">
        <v>145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146</v>
      </c>
      <c r="B5" s="3">
        <v>0</v>
      </c>
      <c r="C5" s="4" t="s">
        <v>128</v>
      </c>
      <c r="D5" s="4" t="s">
        <v>147</v>
      </c>
      <c r="E5" s="3"/>
      <c r="F5" s="3"/>
      <c r="G5" s="3"/>
      <c r="H5" s="3" t="s">
        <v>148</v>
      </c>
      <c r="I5" s="3"/>
      <c r="J5" s="4" t="s">
        <v>128</v>
      </c>
      <c r="K5" s="4" t="s">
        <v>133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149</v>
      </c>
      <c r="B6" s="3">
        <v>0</v>
      </c>
      <c r="C6" s="4"/>
      <c r="D6" s="4" t="s">
        <v>176</v>
      </c>
      <c r="E6" s="3"/>
      <c r="F6" s="3"/>
      <c r="G6" s="3"/>
      <c r="H6" s="3" t="s">
        <v>151</v>
      </c>
      <c r="I6" s="3">
        <v>1</v>
      </c>
      <c r="J6" s="4"/>
      <c r="K6" s="4" t="s">
        <v>150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152</v>
      </c>
      <c r="B8" s="15"/>
      <c r="C8" s="35" t="s">
        <v>128</v>
      </c>
      <c r="D8" s="36"/>
      <c r="E8" s="3"/>
      <c r="F8" s="3"/>
      <c r="G8" s="3"/>
      <c r="H8" s="3" t="s">
        <v>152</v>
      </c>
      <c r="I8" s="15"/>
      <c r="J8" s="35" t="s">
        <v>153</v>
      </c>
      <c r="K8" s="3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D1"/>
    <mergeCell ref="H1:K1"/>
    <mergeCell ref="C8:D8"/>
    <mergeCell ref="J8:K8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I2" sqref="I2:I4"/>
    </sheetView>
  </sheetViews>
  <sheetFormatPr defaultColWidth="12.625" defaultRowHeight="15" customHeight="1" x14ac:dyDescent="0.2"/>
  <cols>
    <col min="1" max="1" width="7.875" customWidth="1"/>
    <col min="2" max="2" width="31.875" bestFit="1" customWidth="1"/>
    <col min="3" max="3" width="12.625" customWidth="1"/>
    <col min="4" max="4" width="11.25" customWidth="1"/>
    <col min="5" max="7" width="7.875" customWidth="1"/>
    <col min="8" max="8" width="12.875" customWidth="1"/>
    <col min="9" max="9" width="10.625" customWidth="1"/>
    <col min="10" max="26" width="7.875" customWidth="1"/>
  </cols>
  <sheetData>
    <row r="1" spans="1:26" x14ac:dyDescent="0.25">
      <c r="A1" s="35" t="s">
        <v>154</v>
      </c>
      <c r="B1" s="36"/>
      <c r="C1" s="36"/>
      <c r="D1" s="36"/>
      <c r="E1" s="3"/>
      <c r="F1" s="3"/>
      <c r="G1" s="35" t="s">
        <v>155</v>
      </c>
      <c r="H1" s="36"/>
      <c r="I1" s="3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156</v>
      </c>
      <c r="B2" s="3" t="s">
        <v>157</v>
      </c>
      <c r="C2" s="12">
        <v>32000</v>
      </c>
      <c r="D2" s="4" t="s">
        <v>128</v>
      </c>
      <c r="E2" s="3"/>
      <c r="F2" s="3"/>
      <c r="G2" s="3" t="s">
        <v>158</v>
      </c>
      <c r="H2" s="3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159</v>
      </c>
      <c r="B3" s="3" t="s">
        <v>160</v>
      </c>
      <c r="C3" s="12">
        <v>3000</v>
      </c>
      <c r="D3" s="4" t="s">
        <v>128</v>
      </c>
      <c r="E3" s="3"/>
      <c r="F3" s="3"/>
      <c r="G3" s="3" t="s">
        <v>161</v>
      </c>
      <c r="H3" s="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162</v>
      </c>
      <c r="B4" s="3" t="s">
        <v>163</v>
      </c>
      <c r="C4" s="3">
        <v>3</v>
      </c>
      <c r="D4" s="4" t="s">
        <v>138</v>
      </c>
      <c r="E4" s="3"/>
      <c r="F4" s="3"/>
      <c r="G4" s="3" t="s">
        <v>164</v>
      </c>
      <c r="H4" s="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165</v>
      </c>
      <c r="B5" s="3" t="s">
        <v>166</v>
      </c>
      <c r="C5" s="3">
        <v>1</v>
      </c>
      <c r="D5" s="4" t="s">
        <v>138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167</v>
      </c>
      <c r="B6" s="3" t="s">
        <v>168</v>
      </c>
      <c r="C6" s="3">
        <v>12</v>
      </c>
      <c r="D6" s="4" t="s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 t="s">
        <v>169</v>
      </c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G1:I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selection activeCell="F3" sqref="F3"/>
    </sheetView>
  </sheetViews>
  <sheetFormatPr defaultColWidth="12.625" defaultRowHeight="15" customHeight="1" x14ac:dyDescent="0.2"/>
  <cols>
    <col min="1" max="1" width="7.875" customWidth="1"/>
    <col min="2" max="2" width="11.75" customWidth="1"/>
    <col min="3" max="3" width="10.25" customWidth="1"/>
    <col min="4" max="4" width="10.875" customWidth="1"/>
    <col min="5" max="5" width="10.5" customWidth="1"/>
    <col min="6" max="6" width="14" customWidth="1"/>
    <col min="7" max="7" width="11.75" customWidth="1"/>
    <col min="8" max="8" width="7.875" customWidth="1"/>
    <col min="9" max="9" width="13.625" customWidth="1"/>
    <col min="10" max="26" width="7.875" customWidth="1"/>
  </cols>
  <sheetData>
    <row r="1" spans="1:26" x14ac:dyDescent="0.25">
      <c r="A1" s="39" t="s">
        <v>170</v>
      </c>
      <c r="B1" s="40"/>
      <c r="C1" s="40"/>
      <c r="D1" s="40"/>
      <c r="E1" s="40"/>
      <c r="F1" s="40"/>
      <c r="G1" s="41"/>
      <c r="H1" s="3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7" t="s">
        <v>78</v>
      </c>
      <c r="B2" s="17" t="s">
        <v>79</v>
      </c>
      <c r="C2" s="17" t="s">
        <v>80</v>
      </c>
      <c r="D2" s="17" t="s">
        <v>81</v>
      </c>
      <c r="E2" s="17" t="s">
        <v>82</v>
      </c>
      <c r="F2" s="17" t="s">
        <v>83</v>
      </c>
      <c r="G2" s="17" t="s">
        <v>171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1</v>
      </c>
      <c r="B3" s="3" t="s">
        <v>84</v>
      </c>
      <c r="C3" s="14">
        <v>32500</v>
      </c>
      <c r="D3" s="14">
        <v>28000</v>
      </c>
      <c r="E3" s="14">
        <v>40000</v>
      </c>
      <c r="F3" s="14"/>
      <c r="G3" s="14">
        <v>10050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>
        <v>2</v>
      </c>
      <c r="B4" s="3" t="s">
        <v>85</v>
      </c>
      <c r="C4" s="14">
        <v>27550</v>
      </c>
      <c r="D4" s="14">
        <v>32000</v>
      </c>
      <c r="E4" s="14">
        <v>41000</v>
      </c>
      <c r="F4" s="14"/>
      <c r="G4" s="14">
        <v>10055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>
        <v>3</v>
      </c>
      <c r="B5" s="3" t="s">
        <v>86</v>
      </c>
      <c r="C5" s="14">
        <v>34000</v>
      </c>
      <c r="D5" s="14">
        <v>36000</v>
      </c>
      <c r="E5" s="14">
        <v>51000</v>
      </c>
      <c r="F5" s="14"/>
      <c r="G5" s="14">
        <v>14520</v>
      </c>
      <c r="H5" s="3"/>
      <c r="I5" s="35"/>
      <c r="J5" s="3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>
        <v>4</v>
      </c>
      <c r="B6" s="3" t="s">
        <v>87</v>
      </c>
      <c r="C6" s="14">
        <v>50000</v>
      </c>
      <c r="D6" s="14">
        <v>38000</v>
      </c>
      <c r="E6" s="14">
        <v>49000</v>
      </c>
      <c r="F6" s="14"/>
      <c r="G6" s="14">
        <v>16440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>
        <v>5</v>
      </c>
      <c r="B7" s="3" t="s">
        <v>89</v>
      </c>
      <c r="C7" s="14">
        <v>20000</v>
      </c>
      <c r="D7" s="14">
        <v>34000</v>
      </c>
      <c r="E7" s="14">
        <v>45000</v>
      </c>
      <c r="F7" s="14"/>
      <c r="G7" s="14">
        <v>4950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>
        <v>6</v>
      </c>
      <c r="B8" s="3" t="s">
        <v>90</v>
      </c>
      <c r="C8" s="14">
        <v>18000</v>
      </c>
      <c r="D8" s="14">
        <v>22000</v>
      </c>
      <c r="E8" s="14">
        <v>34000</v>
      </c>
      <c r="F8" s="14"/>
      <c r="G8" s="14">
        <v>1484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>
        <v>7</v>
      </c>
      <c r="B9" s="3" t="s">
        <v>91</v>
      </c>
      <c r="C9" s="14">
        <v>45000</v>
      </c>
      <c r="D9" s="14">
        <v>39000</v>
      </c>
      <c r="E9" s="14">
        <v>54000</v>
      </c>
      <c r="F9" s="14"/>
      <c r="G9" s="14">
        <v>16560</v>
      </c>
      <c r="H9" s="3"/>
      <c r="I9" s="35"/>
      <c r="J9" s="3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>
        <v>8</v>
      </c>
      <c r="B10" s="3" t="s">
        <v>92</v>
      </c>
      <c r="C10" s="14">
        <v>29000</v>
      </c>
      <c r="D10" s="14">
        <v>38000</v>
      </c>
      <c r="E10" s="14">
        <v>40500</v>
      </c>
      <c r="F10" s="14"/>
      <c r="G10" s="14">
        <v>10750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>
        <v>9</v>
      </c>
      <c r="B11" s="3" t="s">
        <v>94</v>
      </c>
      <c r="C11" s="14">
        <v>35000</v>
      </c>
      <c r="D11" s="14">
        <v>28000</v>
      </c>
      <c r="E11" s="14">
        <v>37800</v>
      </c>
      <c r="F11" s="14"/>
      <c r="G11" s="14">
        <v>10080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>
        <v>10</v>
      </c>
      <c r="B12" s="3" t="s">
        <v>95</v>
      </c>
      <c r="C12" s="14">
        <v>42000</v>
      </c>
      <c r="D12" s="14">
        <v>36000</v>
      </c>
      <c r="E12" s="14">
        <v>47000</v>
      </c>
      <c r="F12" s="14"/>
      <c r="G12" s="14">
        <v>15000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>
        <v>11</v>
      </c>
      <c r="B13" s="3" t="s">
        <v>96</v>
      </c>
      <c r="C13" s="14">
        <v>19000</v>
      </c>
      <c r="D13" s="14">
        <v>38700</v>
      </c>
      <c r="E13" s="14">
        <v>42000</v>
      </c>
      <c r="F13" s="14"/>
      <c r="G13" s="14">
        <v>4985</v>
      </c>
      <c r="H13" s="3"/>
      <c r="I13" s="3"/>
      <c r="J13" s="11"/>
      <c r="K13" s="11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1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1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G1"/>
    <mergeCell ref="I5:J5"/>
    <mergeCell ref="I9:J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fn1</vt:lpstr>
      <vt:lpstr>fn2</vt:lpstr>
      <vt:lpstr>sumif</vt:lpstr>
      <vt:lpstr>sumifs</vt:lpstr>
      <vt:lpstr>sumproduct</vt:lpstr>
      <vt:lpstr>averageif</vt:lpstr>
      <vt:lpstr>count</vt:lpstr>
      <vt:lpstr>datetime</vt:lpstr>
      <vt:lpstr>networkdays</vt:lpstr>
      <vt:lpstr>PMT</vt:lpstr>
      <vt:lpstr>PV</vt:lpstr>
      <vt:lpstr>DB</vt:lpstr>
      <vt:lpstr>cond-format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2018-07-16T07:51:17Z</dcterms:created>
  <dcterms:modified xsi:type="dcterms:W3CDTF">2025-09-17T03:12:03Z</dcterms:modified>
</cp:coreProperties>
</file>