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brettwinton/Documents/business/ark capital/"/>
    </mc:Choice>
  </mc:AlternateContent>
  <bookViews>
    <workbookView xWindow="-4360" yWindow="-23540" windowWidth="33780" windowHeight="16560" tabRatio="500" activeTab="1"/>
  </bookViews>
  <sheets>
    <sheet name="Disclosures and license" sheetId="2" r:id="rId1"/>
    <sheet name="Model" sheetId="1" r:id="rId2"/>
  </sheets>
  <calcPr calcId="150000" calcMode="autoNoTable"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L21" i="1" l="1"/>
  <c r="E4" i="1"/>
  <c r="F4" i="1"/>
  <c r="G4" i="1"/>
  <c r="H4" i="1"/>
  <c r="I4" i="1"/>
  <c r="J4" i="1"/>
  <c r="K4" i="1"/>
  <c r="L4" i="1"/>
  <c r="M4" i="1"/>
  <c r="N4" i="1"/>
  <c r="O4" i="1"/>
  <c r="P4" i="1"/>
  <c r="Q4" i="1"/>
  <c r="R4" i="1"/>
  <c r="S4" i="1"/>
  <c r="T4" i="1"/>
  <c r="U4" i="1"/>
  <c r="V4" i="1"/>
  <c r="W4" i="1"/>
  <c r="X4" i="1"/>
  <c r="Y4" i="1"/>
  <c r="Z4" i="1"/>
  <c r="AA4" i="1"/>
  <c r="AB4" i="1"/>
  <c r="AC4" i="1"/>
  <c r="AD4" i="1"/>
  <c r="AE4" i="1"/>
  <c r="AF4" i="1"/>
  <c r="AG4" i="1"/>
  <c r="AH4" i="1"/>
  <c r="AI4" i="1"/>
  <c r="AJ4" i="1"/>
  <c r="AK4" i="1"/>
  <c r="AL4" i="1"/>
  <c r="E16" i="1"/>
  <c r="F16" i="1"/>
  <c r="G16" i="1"/>
  <c r="H16" i="1"/>
  <c r="I16" i="1"/>
  <c r="J16" i="1"/>
  <c r="K16" i="1"/>
  <c r="L16" i="1"/>
  <c r="M16" i="1"/>
  <c r="N16" i="1"/>
  <c r="O16" i="1"/>
  <c r="P16" i="1"/>
  <c r="Q16" i="1"/>
  <c r="R16" i="1"/>
  <c r="S16" i="1"/>
  <c r="T16" i="1"/>
  <c r="U16" i="1"/>
  <c r="V16" i="1"/>
  <c r="W16" i="1"/>
  <c r="X16" i="1"/>
  <c r="Y16" i="1"/>
  <c r="Z16" i="1"/>
  <c r="AA16" i="1"/>
  <c r="AB16" i="1"/>
  <c r="AC16" i="1"/>
  <c r="AD16" i="1"/>
  <c r="AE16" i="1"/>
  <c r="AF16" i="1"/>
  <c r="AG16" i="1"/>
  <c r="AH16" i="1"/>
  <c r="AI16" i="1"/>
  <c r="AJ16" i="1"/>
  <c r="AK16" i="1"/>
  <c r="AL16" i="1"/>
  <c r="AL22" i="1"/>
  <c r="AL23" i="1"/>
  <c r="AL24" i="1"/>
  <c r="AL25" i="1"/>
  <c r="AL26" i="1"/>
  <c r="AL6" i="1"/>
  <c r="D7" i="1"/>
  <c r="E7" i="1"/>
  <c r="F7" i="1"/>
  <c r="G7" i="1"/>
  <c r="H7" i="1"/>
  <c r="I7" i="1"/>
  <c r="J7" i="1"/>
  <c r="K7" i="1"/>
  <c r="L7" i="1"/>
  <c r="M7" i="1"/>
  <c r="N7" i="1"/>
  <c r="O7" i="1"/>
  <c r="P7" i="1"/>
  <c r="Q7" i="1"/>
  <c r="R7" i="1"/>
  <c r="S7" i="1"/>
  <c r="T7" i="1"/>
  <c r="U7" i="1"/>
  <c r="V7" i="1"/>
  <c r="W7" i="1"/>
  <c r="X7" i="1"/>
  <c r="Y7" i="1"/>
  <c r="Z7" i="1"/>
  <c r="AA7" i="1"/>
  <c r="AB7" i="1"/>
  <c r="AC7" i="1"/>
  <c r="AD7" i="1"/>
  <c r="AE7" i="1"/>
  <c r="AF7" i="1"/>
  <c r="AG7" i="1"/>
  <c r="AH7" i="1"/>
  <c r="AI7" i="1"/>
  <c r="AJ7" i="1"/>
  <c r="AK7" i="1"/>
  <c r="AL7" i="1"/>
  <c r="AL8" i="1"/>
  <c r="AL11" i="1"/>
  <c r="AL13" i="1"/>
  <c r="AL14" i="1"/>
  <c r="AL18" i="1"/>
  <c r="AL19" i="1"/>
  <c r="AL28" i="1"/>
  <c r="AK21" i="1"/>
  <c r="AK22" i="1"/>
  <c r="AK23" i="1"/>
  <c r="AK24" i="1"/>
  <c r="AK25" i="1"/>
  <c r="AK26" i="1"/>
  <c r="AK6" i="1"/>
  <c r="AK8" i="1"/>
  <c r="AK11" i="1"/>
  <c r="AK13" i="1"/>
  <c r="AK14" i="1"/>
  <c r="AK18" i="1"/>
  <c r="AK19" i="1"/>
  <c r="AK28" i="1"/>
  <c r="AJ21" i="1"/>
  <c r="AJ22" i="1"/>
  <c r="AJ23" i="1"/>
  <c r="AJ24" i="1"/>
  <c r="AJ25" i="1"/>
  <c r="AJ26" i="1"/>
  <c r="AJ6" i="1"/>
  <c r="AJ8" i="1"/>
  <c r="AJ11" i="1"/>
  <c r="AJ13" i="1"/>
  <c r="AJ14" i="1"/>
  <c r="AJ18" i="1"/>
  <c r="AJ19" i="1"/>
  <c r="AJ28" i="1"/>
  <c r="AI21" i="1"/>
  <c r="AI22" i="1"/>
  <c r="AI23" i="1"/>
  <c r="AI24" i="1"/>
  <c r="AI25" i="1"/>
  <c r="AI26" i="1"/>
  <c r="AI6" i="1"/>
  <c r="AI8" i="1"/>
  <c r="AI11" i="1"/>
  <c r="AI13" i="1"/>
  <c r="AI14" i="1"/>
  <c r="AI18" i="1"/>
  <c r="AI19" i="1"/>
  <c r="AI28" i="1"/>
  <c r="AH21" i="1"/>
  <c r="AH22" i="1"/>
  <c r="AH23" i="1"/>
  <c r="AH24" i="1"/>
  <c r="AH25" i="1"/>
  <c r="AH26" i="1"/>
  <c r="AH6" i="1"/>
  <c r="AH8" i="1"/>
  <c r="AH11" i="1"/>
  <c r="AH13" i="1"/>
  <c r="AH14" i="1"/>
  <c r="AH18" i="1"/>
  <c r="AH19" i="1"/>
  <c r="AH28" i="1"/>
  <c r="AG21" i="1"/>
  <c r="AG22" i="1"/>
  <c r="AG23" i="1"/>
  <c r="AG24" i="1"/>
  <c r="AG25" i="1"/>
  <c r="AG26" i="1"/>
  <c r="AG6" i="1"/>
  <c r="AG8" i="1"/>
  <c r="AG11" i="1"/>
  <c r="AG13" i="1"/>
  <c r="AG14" i="1"/>
  <c r="AG18" i="1"/>
  <c r="AG19" i="1"/>
  <c r="AG28" i="1"/>
  <c r="AF21" i="1"/>
  <c r="AF22" i="1"/>
  <c r="AF23" i="1"/>
  <c r="AF24" i="1"/>
  <c r="AF25" i="1"/>
  <c r="AF26" i="1"/>
  <c r="AF6" i="1"/>
  <c r="AF8" i="1"/>
  <c r="AF11" i="1"/>
  <c r="AF13" i="1"/>
  <c r="AF14" i="1"/>
  <c r="AF18" i="1"/>
  <c r="AF19" i="1"/>
  <c r="AF28" i="1"/>
  <c r="AE21" i="1"/>
  <c r="AE22" i="1"/>
  <c r="AE23" i="1"/>
  <c r="AE24" i="1"/>
  <c r="AE25" i="1"/>
  <c r="AE26" i="1"/>
  <c r="AE6" i="1"/>
  <c r="AE8" i="1"/>
  <c r="AE11" i="1"/>
  <c r="AE13" i="1"/>
  <c r="AE14" i="1"/>
  <c r="AE18" i="1"/>
  <c r="AE19" i="1"/>
  <c r="AE28" i="1"/>
  <c r="AD21" i="1"/>
  <c r="AD22" i="1"/>
  <c r="AD23" i="1"/>
  <c r="AD24" i="1"/>
  <c r="AD25" i="1"/>
  <c r="AD26" i="1"/>
  <c r="AD6" i="1"/>
  <c r="AD8" i="1"/>
  <c r="AD11" i="1"/>
  <c r="AD13" i="1"/>
  <c r="AD14" i="1"/>
  <c r="AD18" i="1"/>
  <c r="AD19" i="1"/>
  <c r="AD28" i="1"/>
  <c r="AC21" i="1"/>
  <c r="AC22" i="1"/>
  <c r="AC23" i="1"/>
  <c r="AC24" i="1"/>
  <c r="AC25" i="1"/>
  <c r="AC26" i="1"/>
  <c r="AC6" i="1"/>
  <c r="AC8" i="1"/>
  <c r="AC11" i="1"/>
  <c r="AC13" i="1"/>
  <c r="AC14" i="1"/>
  <c r="AC18" i="1"/>
  <c r="AC19" i="1"/>
  <c r="AC28" i="1"/>
  <c r="AB21" i="1"/>
  <c r="AB22" i="1"/>
  <c r="AB23" i="1"/>
  <c r="AB24" i="1"/>
  <c r="AB25" i="1"/>
  <c r="AB26" i="1"/>
  <c r="AB6" i="1"/>
  <c r="AB8" i="1"/>
  <c r="AB11" i="1"/>
  <c r="AB13" i="1"/>
  <c r="AB14" i="1"/>
  <c r="AB18" i="1"/>
  <c r="AB19" i="1"/>
  <c r="AB28" i="1"/>
  <c r="AA21" i="1"/>
  <c r="AA22" i="1"/>
  <c r="AA23" i="1"/>
  <c r="AA24" i="1"/>
  <c r="AA25" i="1"/>
  <c r="AA26" i="1"/>
  <c r="AA6" i="1"/>
  <c r="AA8" i="1"/>
  <c r="AA11" i="1"/>
  <c r="AA13" i="1"/>
  <c r="AA14" i="1"/>
  <c r="AA18" i="1"/>
  <c r="AA19" i="1"/>
  <c r="AA28" i="1"/>
  <c r="Z21" i="1"/>
  <c r="Z22" i="1"/>
  <c r="Z23" i="1"/>
  <c r="Z24" i="1"/>
  <c r="Z25" i="1"/>
  <c r="Z26" i="1"/>
  <c r="Z6" i="1"/>
  <c r="Z8" i="1"/>
  <c r="Z11" i="1"/>
  <c r="Z13" i="1"/>
  <c r="Z14" i="1"/>
  <c r="Z18" i="1"/>
  <c r="Z19" i="1"/>
  <c r="Z28" i="1"/>
  <c r="Y21" i="1"/>
  <c r="Y22" i="1"/>
  <c r="Y23" i="1"/>
  <c r="Y24" i="1"/>
  <c r="Y25" i="1"/>
  <c r="Y26" i="1"/>
  <c r="Y6" i="1"/>
  <c r="Y8" i="1"/>
  <c r="Y11" i="1"/>
  <c r="Y13" i="1"/>
  <c r="Y14" i="1"/>
  <c r="Y18" i="1"/>
  <c r="Y19" i="1"/>
  <c r="Y28" i="1"/>
  <c r="X21" i="1"/>
  <c r="X22" i="1"/>
  <c r="X23" i="1"/>
  <c r="X24" i="1"/>
  <c r="X25" i="1"/>
  <c r="X26" i="1"/>
  <c r="X6" i="1"/>
  <c r="X8" i="1"/>
  <c r="X11" i="1"/>
  <c r="X13" i="1"/>
  <c r="X14" i="1"/>
  <c r="X18" i="1"/>
  <c r="X19" i="1"/>
  <c r="X28" i="1"/>
  <c r="W21" i="1"/>
  <c r="W22" i="1"/>
  <c r="W23" i="1"/>
  <c r="W24" i="1"/>
  <c r="W25" i="1"/>
  <c r="W26" i="1"/>
  <c r="W6" i="1"/>
  <c r="W8" i="1"/>
  <c r="W11" i="1"/>
  <c r="W13" i="1"/>
  <c r="W14" i="1"/>
  <c r="W18" i="1"/>
  <c r="W19" i="1"/>
  <c r="W28" i="1"/>
  <c r="V21" i="1"/>
  <c r="V22" i="1"/>
  <c r="V23" i="1"/>
  <c r="V24" i="1"/>
  <c r="V25" i="1"/>
  <c r="V26" i="1"/>
  <c r="V6" i="1"/>
  <c r="V8" i="1"/>
  <c r="V11" i="1"/>
  <c r="V13" i="1"/>
  <c r="V14" i="1"/>
  <c r="V18" i="1"/>
  <c r="V19" i="1"/>
  <c r="V28" i="1"/>
  <c r="U21" i="1"/>
  <c r="U22" i="1"/>
  <c r="U23" i="1"/>
  <c r="U24" i="1"/>
  <c r="U25" i="1"/>
  <c r="U26" i="1"/>
  <c r="U6" i="1"/>
  <c r="U8" i="1"/>
  <c r="U11" i="1"/>
  <c r="U13" i="1"/>
  <c r="U14" i="1"/>
  <c r="U18" i="1"/>
  <c r="U19" i="1"/>
  <c r="U28" i="1"/>
  <c r="T21" i="1"/>
  <c r="T22" i="1"/>
  <c r="T23" i="1"/>
  <c r="T24" i="1"/>
  <c r="T25" i="1"/>
  <c r="T26" i="1"/>
  <c r="T6" i="1"/>
  <c r="T8" i="1"/>
  <c r="T11" i="1"/>
  <c r="T13" i="1"/>
  <c r="T14" i="1"/>
  <c r="T18" i="1"/>
  <c r="T19" i="1"/>
  <c r="T28" i="1"/>
  <c r="S21" i="1"/>
  <c r="S22" i="1"/>
  <c r="S23" i="1"/>
  <c r="S24" i="1"/>
  <c r="S25" i="1"/>
  <c r="S26" i="1"/>
  <c r="S6" i="1"/>
  <c r="S8" i="1"/>
  <c r="S11" i="1"/>
  <c r="S13" i="1"/>
  <c r="S14" i="1"/>
  <c r="S18" i="1"/>
  <c r="S19" i="1"/>
  <c r="S28" i="1"/>
  <c r="R21" i="1"/>
  <c r="R22" i="1"/>
  <c r="R23" i="1"/>
  <c r="R24" i="1"/>
  <c r="R25" i="1"/>
  <c r="R26" i="1"/>
  <c r="R6" i="1"/>
  <c r="R8" i="1"/>
  <c r="R11" i="1"/>
  <c r="R13" i="1"/>
  <c r="R14" i="1"/>
  <c r="R18" i="1"/>
  <c r="R19" i="1"/>
  <c r="R28" i="1"/>
  <c r="Q21" i="1"/>
  <c r="Q22" i="1"/>
  <c r="Q23" i="1"/>
  <c r="Q24" i="1"/>
  <c r="Q25" i="1"/>
  <c r="Q26" i="1"/>
  <c r="Q6" i="1"/>
  <c r="Q8" i="1"/>
  <c r="Q11" i="1"/>
  <c r="Q13" i="1"/>
  <c r="Q14" i="1"/>
  <c r="Q18" i="1"/>
  <c r="Q19" i="1"/>
  <c r="Q28" i="1"/>
  <c r="P21" i="1"/>
  <c r="P22" i="1"/>
  <c r="P23" i="1"/>
  <c r="P24" i="1"/>
  <c r="P25" i="1"/>
  <c r="P26" i="1"/>
  <c r="P6" i="1"/>
  <c r="P8" i="1"/>
  <c r="P11" i="1"/>
  <c r="P13" i="1"/>
  <c r="P14" i="1"/>
  <c r="P18" i="1"/>
  <c r="P19" i="1"/>
  <c r="P28" i="1"/>
  <c r="O21" i="1"/>
  <c r="O22" i="1"/>
  <c r="O23" i="1"/>
  <c r="O24" i="1"/>
  <c r="O25" i="1"/>
  <c r="O26" i="1"/>
  <c r="O11" i="1"/>
  <c r="O8" i="1"/>
  <c r="O13" i="1"/>
  <c r="O14" i="1"/>
  <c r="O18" i="1"/>
  <c r="O19" i="1"/>
  <c r="O28" i="1"/>
  <c r="N21" i="1"/>
  <c r="N22" i="1"/>
  <c r="N23" i="1"/>
  <c r="N24" i="1"/>
  <c r="N25" i="1"/>
  <c r="N26" i="1"/>
  <c r="N11" i="1"/>
  <c r="N8" i="1"/>
  <c r="N13" i="1"/>
  <c r="N14" i="1"/>
  <c r="N18" i="1"/>
  <c r="N19" i="1"/>
  <c r="N28" i="1"/>
  <c r="M21" i="1"/>
  <c r="M22" i="1"/>
  <c r="M23" i="1"/>
  <c r="M24" i="1"/>
  <c r="M25" i="1"/>
  <c r="M26" i="1"/>
  <c r="M11" i="1"/>
  <c r="M8" i="1"/>
  <c r="M13" i="1"/>
  <c r="M14" i="1"/>
  <c r="M18" i="1"/>
  <c r="M19" i="1"/>
  <c r="M28" i="1"/>
  <c r="L21" i="1"/>
  <c r="L22" i="1"/>
  <c r="L23" i="1"/>
  <c r="L24" i="1"/>
  <c r="L25" i="1"/>
  <c r="L26" i="1"/>
  <c r="L11" i="1"/>
  <c r="L8" i="1"/>
  <c r="L13" i="1"/>
  <c r="L14" i="1"/>
  <c r="L18" i="1"/>
  <c r="L19" i="1"/>
  <c r="L28" i="1"/>
  <c r="K21" i="1"/>
  <c r="K22" i="1"/>
  <c r="K23" i="1"/>
  <c r="K24" i="1"/>
  <c r="K25" i="1"/>
  <c r="K26" i="1"/>
  <c r="K11" i="1"/>
  <c r="K8" i="1"/>
  <c r="K13" i="1"/>
  <c r="K14" i="1"/>
  <c r="K18" i="1"/>
  <c r="K19" i="1"/>
  <c r="K28" i="1"/>
  <c r="J21" i="1"/>
  <c r="J22" i="1"/>
  <c r="J23" i="1"/>
  <c r="J24" i="1"/>
  <c r="J25" i="1"/>
  <c r="J26" i="1"/>
  <c r="J11" i="1"/>
  <c r="J8" i="1"/>
  <c r="J13" i="1"/>
  <c r="J14" i="1"/>
  <c r="J18" i="1"/>
  <c r="J19" i="1"/>
  <c r="J28" i="1"/>
  <c r="I21" i="1"/>
  <c r="I22" i="1"/>
  <c r="I23" i="1"/>
  <c r="I24" i="1"/>
  <c r="I25" i="1"/>
  <c r="I26" i="1"/>
  <c r="I11" i="1"/>
  <c r="I8" i="1"/>
  <c r="I13" i="1"/>
  <c r="I14" i="1"/>
  <c r="I18" i="1"/>
  <c r="I19" i="1"/>
  <c r="I28" i="1"/>
  <c r="H21" i="1"/>
  <c r="H22" i="1"/>
  <c r="H23" i="1"/>
  <c r="H24" i="1"/>
  <c r="H25" i="1"/>
  <c r="H26" i="1"/>
  <c r="H11" i="1"/>
  <c r="H8" i="1"/>
  <c r="H13" i="1"/>
  <c r="H14" i="1"/>
  <c r="H18" i="1"/>
  <c r="H19" i="1"/>
  <c r="H28" i="1"/>
  <c r="G21" i="1"/>
  <c r="G22" i="1"/>
  <c r="G23" i="1"/>
  <c r="G24" i="1"/>
  <c r="G25" i="1"/>
  <c r="G26" i="1"/>
  <c r="G11" i="1"/>
  <c r="G8" i="1"/>
  <c r="G13" i="1"/>
  <c r="G14" i="1"/>
  <c r="G18" i="1"/>
  <c r="G19" i="1"/>
  <c r="G28" i="1"/>
  <c r="F21" i="1"/>
  <c r="F22" i="1"/>
  <c r="F23" i="1"/>
  <c r="F24" i="1"/>
  <c r="F25" i="1"/>
  <c r="F26" i="1"/>
  <c r="F11" i="1"/>
  <c r="F8" i="1"/>
  <c r="F13" i="1"/>
  <c r="F14" i="1"/>
  <c r="F18" i="1"/>
  <c r="F19" i="1"/>
  <c r="F28" i="1"/>
  <c r="E21" i="1"/>
  <c r="E22" i="1"/>
  <c r="E23" i="1"/>
  <c r="E24" i="1"/>
  <c r="E25" i="1"/>
  <c r="E26" i="1"/>
  <c r="E11" i="1"/>
  <c r="E8" i="1"/>
  <c r="E13" i="1"/>
  <c r="E14" i="1"/>
  <c r="E18" i="1"/>
  <c r="E19" i="1"/>
  <c r="E28" i="1"/>
  <c r="AL30" i="1"/>
  <c r="AL31" i="1"/>
  <c r="AK30" i="1"/>
  <c r="AK31" i="1"/>
  <c r="AJ30" i="1"/>
  <c r="AJ31" i="1"/>
  <c r="AI30" i="1"/>
  <c r="AI31" i="1"/>
  <c r="AH30" i="1"/>
  <c r="AH31" i="1"/>
  <c r="AG30" i="1"/>
  <c r="AG31" i="1"/>
  <c r="AF30" i="1"/>
  <c r="AF31" i="1"/>
  <c r="AE30" i="1"/>
  <c r="AE31" i="1"/>
  <c r="AD30" i="1"/>
  <c r="AD31" i="1"/>
  <c r="AC30" i="1"/>
  <c r="AC31" i="1"/>
  <c r="AB30" i="1"/>
  <c r="AB31" i="1"/>
  <c r="AA30" i="1"/>
  <c r="AA31" i="1"/>
  <c r="Z30" i="1"/>
  <c r="Z31" i="1"/>
  <c r="Y30" i="1"/>
  <c r="Y31" i="1"/>
  <c r="X30" i="1"/>
  <c r="X31" i="1"/>
  <c r="W30" i="1"/>
  <c r="W31" i="1"/>
  <c r="V30" i="1"/>
  <c r="V31" i="1"/>
  <c r="U30" i="1"/>
  <c r="U31" i="1"/>
  <c r="T30" i="1"/>
  <c r="T31" i="1"/>
  <c r="S30" i="1"/>
  <c r="S31" i="1"/>
  <c r="R30" i="1"/>
  <c r="R31" i="1"/>
  <c r="Q30" i="1"/>
  <c r="Q31" i="1"/>
  <c r="P30" i="1"/>
  <c r="P31" i="1"/>
  <c r="O30" i="1"/>
  <c r="O31" i="1"/>
  <c r="N30" i="1"/>
  <c r="N31" i="1"/>
  <c r="M30" i="1"/>
  <c r="M31" i="1"/>
  <c r="L30" i="1"/>
  <c r="L31" i="1"/>
  <c r="K30" i="1"/>
  <c r="K31" i="1"/>
  <c r="J30" i="1"/>
  <c r="J31" i="1"/>
  <c r="I30" i="1"/>
  <c r="I31" i="1"/>
  <c r="H30" i="1"/>
  <c r="H31" i="1"/>
  <c r="G30" i="1"/>
  <c r="G31" i="1"/>
  <c r="F30" i="1"/>
  <c r="F31" i="1"/>
  <c r="E30" i="1"/>
  <c r="E31" i="1"/>
  <c r="D16" i="1"/>
  <c r="D28" i="1"/>
  <c r="D18" i="1"/>
  <c r="D19" i="1"/>
  <c r="D30" i="1"/>
  <c r="D31" i="1"/>
  <c r="D26" i="1"/>
  <c r="D25" i="1"/>
  <c r="D24" i="1"/>
  <c r="D23" i="1"/>
  <c r="D22" i="1"/>
  <c r="D21" i="1"/>
  <c r="AL9" i="1"/>
  <c r="AK9" i="1"/>
  <c r="AJ9" i="1"/>
  <c r="AI9" i="1"/>
  <c r="AH9" i="1"/>
  <c r="AG9" i="1"/>
  <c r="AF9" i="1"/>
  <c r="AE9" i="1"/>
  <c r="AD9" i="1"/>
  <c r="AC9" i="1"/>
  <c r="AB9" i="1"/>
  <c r="AA9" i="1"/>
  <c r="Z9" i="1"/>
  <c r="Y9" i="1"/>
  <c r="X9" i="1"/>
  <c r="W9" i="1"/>
  <c r="V9" i="1"/>
  <c r="U9" i="1"/>
  <c r="T9" i="1"/>
  <c r="S9" i="1"/>
  <c r="R9" i="1"/>
  <c r="Q9" i="1"/>
  <c r="P9" i="1"/>
  <c r="O9" i="1"/>
  <c r="N9" i="1"/>
  <c r="M9" i="1"/>
  <c r="L9" i="1"/>
  <c r="K9" i="1"/>
  <c r="J9" i="1"/>
  <c r="I9" i="1"/>
  <c r="H9" i="1"/>
  <c r="G9" i="1"/>
  <c r="F9" i="1"/>
  <c r="E9" i="1"/>
  <c r="D8" i="1"/>
  <c r="D9" i="1"/>
  <c r="D11" i="1"/>
  <c r="D13" i="1"/>
  <c r="D14" i="1"/>
  <c r="CR73" i="1"/>
  <c r="CQ73" i="1"/>
  <c r="CP73" i="1"/>
  <c r="CO73" i="1"/>
  <c r="CN73" i="1"/>
  <c r="CM73" i="1"/>
  <c r="CL73" i="1"/>
  <c r="CK73" i="1"/>
  <c r="CK70" i="1"/>
  <c r="CL70" i="1"/>
  <c r="CM70" i="1"/>
  <c r="CN70" i="1"/>
  <c r="CO70" i="1"/>
  <c r="CP70" i="1"/>
  <c r="CQ70" i="1"/>
  <c r="CR70" i="1"/>
  <c r="CR71" i="1"/>
  <c r="CR72" i="1"/>
  <c r="CQ71" i="1"/>
  <c r="CQ72" i="1"/>
  <c r="CP71" i="1"/>
  <c r="CP72" i="1"/>
  <c r="CO71" i="1"/>
  <c r="CO72" i="1"/>
  <c r="CN71" i="1"/>
  <c r="CN72" i="1"/>
  <c r="CM71" i="1"/>
  <c r="CM72" i="1"/>
  <c r="CL71" i="1"/>
  <c r="CL72" i="1"/>
  <c r="CK71" i="1"/>
  <c r="CK72" i="1"/>
</calcChain>
</file>

<file path=xl/sharedStrings.xml><?xml version="1.0" encoding="utf-8"?>
<sst xmlns="http://schemas.openxmlformats.org/spreadsheetml/2006/main" count="84" uniqueCount="63">
  <si>
    <t>Internet users</t>
  </si>
  <si>
    <t>Total social media users</t>
  </si>
  <si>
    <t>Total social media hours</t>
  </si>
  <si>
    <t>Decentralized social media hours</t>
  </si>
  <si>
    <t>Token spend annual</t>
  </si>
  <si>
    <t>Tokens outstanding</t>
  </si>
  <si>
    <t>Price per token</t>
  </si>
  <si>
    <t>Social media hours per user per day 2016</t>
  </si>
  <si>
    <t>hours</t>
  </si>
  <si>
    <t>Social media hours per user per day 2025</t>
  </si>
  <si>
    <t>hour</t>
  </si>
  <si>
    <t>Investor discount rate</t>
  </si>
  <si>
    <t>Investor realization timeframe</t>
  </si>
  <si>
    <t>years</t>
  </si>
  <si>
    <t>Start tokens</t>
  </si>
  <si>
    <t>million</t>
  </si>
  <si>
    <t>inflation schedule</t>
  </si>
  <si>
    <t>annual</t>
  </si>
  <si>
    <t>Saturation Percentage</t>
  </si>
  <si>
    <t>Take Over Time</t>
  </si>
  <si>
    <t>A generic token valuation model for a blockchain-based social network application</t>
  </si>
  <si>
    <t>Inputs</t>
  </si>
  <si>
    <t>Adoption curve</t>
  </si>
  <si>
    <t>Network fundamentals</t>
  </si>
  <si>
    <t>dollars</t>
  </si>
  <si>
    <t>Transaction rate</t>
  </si>
  <si>
    <t>dollars per hour</t>
  </si>
  <si>
    <t>Start of mainstream adopter phase</t>
  </si>
  <si>
    <t>Network reaches maturity</t>
  </si>
  <si>
    <t>Maximum penetration of target market</t>
  </si>
  <si>
    <t>Year of network launch</t>
  </si>
  <si>
    <t>Initial token launch year</t>
  </si>
  <si>
    <t>Total social media spend</t>
  </si>
  <si>
    <t>End market fundamentals</t>
  </si>
  <si>
    <t>Launch year</t>
  </si>
  <si>
    <t>Inflection year</t>
  </si>
  <si>
    <t>Utility price per token (dollars)</t>
  </si>
  <si>
    <t>Category</t>
  </si>
  <si>
    <t>Units</t>
  </si>
  <si>
    <t>billions</t>
  </si>
  <si>
    <t>Social media user-rate</t>
  </si>
  <si>
    <t>hours/user/day</t>
  </si>
  <si>
    <t>percent</t>
  </si>
  <si>
    <t>$ billions</t>
  </si>
  <si>
    <t>year</t>
  </si>
  <si>
    <t>@wintonARK</t>
  </si>
  <si>
    <t>Investor fundamentals</t>
  </si>
  <si>
    <t>annual transactions per token for a network user</t>
  </si>
  <si>
    <t>Network utility value</t>
  </si>
  <si>
    <t>User Velocity</t>
  </si>
  <si>
    <t>1st order investor price per token</t>
  </si>
  <si>
    <t>2nd order investor price per token</t>
  </si>
  <si>
    <t>3rd order investor price per token</t>
  </si>
  <si>
    <t>4th order investor price per token</t>
  </si>
  <si>
    <t>5th order investor price per token</t>
  </si>
  <si>
    <t>6th order investor price per token</t>
  </si>
  <si>
    <t>% held by investors</t>
  </si>
  <si>
    <t>% used for utility</t>
  </si>
  <si>
    <t>This work is licensed under a Creative Commons Attribution 4.0 International License.</t>
  </si>
  <si>
    <t>This material is for informational purposes only and does not constitute, either explicitly or implicitly, any provision of services or products by ARK. Nothing contained herein constitutes investment, legal, tax or other advice and is not to be relied on in making an investment or other decision. Investors should determine for themselves whether a particular service or product is suitable for their investment needs or should seek such professional advice for their particular situation.</t>
  </si>
  <si>
    <t>All statements made herein are strictly beliefs and points of view held by ARK. ARK assumes no obligation to update any forward-looking information contained herein. Although ARK has taken reasonable care to ensure that the information contained herein is accurate, no representation or warranty (including liability towards third parties), expressed or implied, is made by ARK as to its accuracy, reliability or completeness.</t>
  </si>
  <si>
    <t xml:space="preserve">2017, ARK Investment Management LLC. All content is original and has been researched and produced by ARK Investment Management LLC (“ARK”) unless otherwise stated herein. </t>
  </si>
  <si>
    <t>All inputs herein are meant to be illustrative and do not represent an attempt to model an existing asset.</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</si>
</sst>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8" formatCode="&quot;$&quot;#,##0.00_);[Red]\(&quot;$&quot;#,##0.00\)"/>
    <numFmt numFmtId="44" formatCode="_(&quot;$&quot;* #,##0.00_);_(&quot;$&quot;* \(#,##0.00\);_(&quot;$&quot;* &quot;-&quot;??_);_(@_)"/>
    <numFmt numFmtId="43" formatCode="_(* #,##0.00_);_(* \(#,##0.00\);_(* &quot;-&quot;??_);_(@_)"/>
    <numFmt numFmtId="164" formatCode="0.0"/>
    <numFmt numFmtId="165" formatCode="_(* #,##0_);_(* \(#,##0\);_(* &quot;-&quot;??_);_(@_)"/>
    <numFmt numFmtId="166" formatCode="0.0000000000%"/>
    <numFmt numFmtId="167" formatCode="0.000000%"/>
    <numFmt numFmtId="168" formatCode="_(* #,##0.0_);_(* \(#,##0.0\);_(* &quot;-&quot;??_);_(@_)"/>
    <numFmt numFmtId="169" formatCode="_(* #,##0.0000_);_(* \(#,##0.0000\);_(* &quot;-&quot;??_);_(@_)"/>
    <numFmt numFmtId="170" formatCode="_-* #,##0.00_-;\-* #,##0.00_-;_-* &quot;-&quot;??_-;_-@_-"/>
    <numFmt numFmtId="171" formatCode="_-&quot;$&quot;* #,##0.00_-;\-&quot;$&quot;* #,##0.00_-;_-&quot;$&quot;* &quot;-&quot;??_-;_-@_-"/>
    <numFmt numFmtId="172" formatCode="_(* #,##0_);_(* \(#,##0\);_(* &quot;-&quot;??????_);_(@_)"/>
    <numFmt numFmtId="173" formatCode="0.0%"/>
    <numFmt numFmtId="174" formatCode="_(&quot;$&quot;* #,##0_);_(&quot;$&quot;* \(#,##0\);_(&quot;$&quot;* &quot;-&quot;??_);_(@_)"/>
  </numFmts>
  <fonts count="22" x14ac:knownFonts="1">
    <font>
      <sz val="12"/>
      <color theme="1"/>
      <name val="Century Gothic"/>
      <family val="2"/>
      <scheme val="minor"/>
    </font>
    <font>
      <sz val="12"/>
      <color theme="1"/>
      <name val="Century Gothic"/>
      <family val="2"/>
      <scheme val="minor"/>
    </font>
    <font>
      <sz val="12"/>
      <color theme="1"/>
      <name val="Century Gothic"/>
      <family val="2"/>
      <scheme val="minor"/>
    </font>
    <font>
      <sz val="12"/>
      <color rgb="FFFF0000"/>
      <name val="Century Gothic"/>
      <family val="2"/>
      <scheme val="minor"/>
    </font>
    <font>
      <b/>
      <sz val="12"/>
      <color theme="1"/>
      <name val="Century Gothic"/>
      <family val="2"/>
      <scheme val="minor"/>
    </font>
    <font>
      <sz val="12"/>
      <color rgb="FF000000"/>
      <name val="Century Gothic"/>
      <family val="2"/>
      <charset val="204"/>
      <scheme val="minor"/>
    </font>
    <font>
      <b/>
      <sz val="12"/>
      <color theme="8"/>
      <name val="Century Gothic"/>
      <scheme val="minor"/>
    </font>
    <font>
      <b/>
      <u/>
      <sz val="12"/>
      <color theme="1"/>
      <name val="Century Gothic"/>
      <scheme val="minor"/>
    </font>
    <font>
      <i/>
      <sz val="12"/>
      <color theme="1"/>
      <name val="Century Gothic"/>
      <scheme val="minor"/>
    </font>
    <font>
      <sz val="11"/>
      <color theme="1"/>
      <name val="Century Gothic"/>
      <family val="2"/>
      <scheme val="minor"/>
    </font>
    <font>
      <sz val="10"/>
      <name val="Arial"/>
    </font>
    <font>
      <u/>
      <sz val="12"/>
      <color theme="10"/>
      <name val="Century Gothic"/>
      <family val="2"/>
      <scheme val="minor"/>
    </font>
    <font>
      <b/>
      <sz val="12"/>
      <color theme="0"/>
      <name val="Century Gothic"/>
      <family val="2"/>
      <scheme val="minor"/>
    </font>
    <font>
      <sz val="12"/>
      <color theme="0"/>
      <name val="Century Gothic"/>
      <family val="2"/>
      <scheme val="minor"/>
    </font>
    <font>
      <sz val="24"/>
      <color theme="1"/>
      <name val="Century Gothic"/>
      <family val="2"/>
      <scheme val="minor"/>
    </font>
    <font>
      <sz val="12"/>
      <color theme="3"/>
      <name val="Century Gothic"/>
      <family val="2"/>
      <scheme val="minor"/>
    </font>
    <font>
      <b/>
      <sz val="22"/>
      <color theme="0"/>
      <name val="Century Gothic"/>
      <scheme val="minor"/>
    </font>
    <font>
      <sz val="22"/>
      <color theme="1"/>
      <name val="Century Gothic"/>
      <family val="2"/>
      <scheme val="minor"/>
    </font>
    <font>
      <u/>
      <sz val="12"/>
      <color theme="11"/>
      <name val="Century Gothic"/>
      <family val="2"/>
      <scheme val="minor"/>
    </font>
    <font>
      <b/>
      <sz val="12"/>
      <color rgb="FF000000"/>
      <name val="Century Gothic"/>
      <scheme val="minor"/>
    </font>
    <font>
      <sz val="11"/>
      <color rgb="FF000000"/>
      <name val="Calibri"/>
    </font>
    <font>
      <b/>
      <sz val="11"/>
      <color rgb="FF000000"/>
      <name val="Calibri"/>
    </font>
  </fonts>
  <fills count="27">
    <fill>
      <patternFill patternType="none"/>
    </fill>
    <fill>
      <patternFill patternType="gray125"/>
    </fill>
    <fill>
      <patternFill patternType="solid">
        <fgColor theme="0" tint="-0.499984740745262"/>
        <bgColor indexed="64"/>
      </patternFill>
    </fill>
    <fill>
      <patternFill patternType="solid">
        <fgColor theme="1"/>
        <bgColor indexed="64"/>
      </patternFill>
    </fill>
    <fill>
      <patternFill patternType="solid">
        <fgColor theme="2"/>
        <bgColor indexed="64"/>
      </patternFill>
    </fill>
    <fill>
      <patternFill patternType="solid">
        <fgColor theme="5"/>
        <bgColor indexed="64"/>
      </patternFill>
    </fill>
    <fill>
      <patternFill patternType="solid">
        <fgColor theme="2" tint="0.5999938962981048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3"/>
        <bgColor indexed="64"/>
      </patternFill>
    </fill>
    <fill>
      <patternFill patternType="solid">
        <fgColor theme="8"/>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0" tint="-0.14999847407452621"/>
        <bgColor indexed="64"/>
      </patternFill>
    </fill>
    <fill>
      <patternFill patternType="solid">
        <fgColor theme="2"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1" tint="0.499984740745262"/>
        <bgColor indexed="64"/>
      </patternFill>
    </fill>
    <fill>
      <patternFill patternType="solid">
        <fgColor theme="3" tint="0.59999389629810485"/>
        <bgColor indexed="64"/>
      </patternFill>
    </fill>
  </fills>
  <borders count="6">
    <border>
      <left/>
      <right/>
      <top/>
      <bottom/>
      <diagonal/>
    </border>
    <border>
      <left/>
      <right style="thin">
        <color auto="1"/>
      </right>
      <top style="thin">
        <color auto="1"/>
      </top>
      <bottom/>
      <diagonal/>
    </border>
    <border>
      <left/>
      <right/>
      <top style="thin">
        <color auto="1"/>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s>
  <cellStyleXfs count="25">
    <xf numFmtId="0" fontId="0" fillId="0" borderId="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170" fontId="2" fillId="0" borderId="0" applyFont="0" applyFill="0" applyBorder="0" applyAlignment="0" applyProtection="0"/>
    <xf numFmtId="170" fontId="9" fillId="0" borderId="0" applyFont="0" applyFill="0" applyBorder="0" applyAlignment="0" applyProtection="0"/>
    <xf numFmtId="170" fontId="10" fillId="0" borderId="0" applyFont="0" applyFill="0" applyBorder="0" applyAlignment="0" applyProtection="0"/>
    <xf numFmtId="170" fontId="2" fillId="0" borderId="0" applyFont="0" applyFill="0" applyBorder="0" applyAlignment="0" applyProtection="0"/>
    <xf numFmtId="44" fontId="2" fillId="0" borderId="0" applyFont="0" applyFill="0" applyBorder="0" applyAlignment="0" applyProtection="0"/>
    <xf numFmtId="171" fontId="2" fillId="0" borderId="0" applyFont="0" applyFill="0" applyBorder="0" applyAlignment="0" applyProtection="0"/>
    <xf numFmtId="171" fontId="9" fillId="0" borderId="0" applyFont="0" applyFill="0" applyBorder="0" applyAlignment="0" applyProtection="0"/>
    <xf numFmtId="0" fontId="11" fillId="0" borderId="0" applyNumberFormat="0" applyFill="0" applyBorder="0" applyAlignment="0" applyProtection="0"/>
    <xf numFmtId="0" fontId="2" fillId="0" borderId="0"/>
    <xf numFmtId="0" fontId="9"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9"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44" fontId="1" fillId="0" borderId="0" applyFont="0" applyFill="0" applyBorder="0" applyAlignment="0" applyProtection="0"/>
    <xf numFmtId="0" fontId="11" fillId="0" borderId="0" applyNumberFormat="0" applyFill="0" applyBorder="0" applyAlignment="0" applyProtection="0"/>
    <xf numFmtId="0" fontId="18" fillId="0" borderId="0" applyNumberFormat="0" applyFill="0" applyBorder="0" applyAlignment="0" applyProtection="0"/>
    <xf numFmtId="0" fontId="11" fillId="0" borderId="0" applyNumberFormat="0" applyFill="0" applyBorder="0" applyAlignment="0" applyProtection="0"/>
  </cellStyleXfs>
  <cellXfs count="82">
    <xf numFmtId="0" fontId="0" fillId="0" borderId="0" xfId="0"/>
    <xf numFmtId="165" fontId="0" fillId="0" borderId="0" xfId="1" applyNumberFormat="1" applyFont="1"/>
    <xf numFmtId="43" fontId="0" fillId="0" borderId="0" xfId="0" applyNumberFormat="1"/>
    <xf numFmtId="8" fontId="0" fillId="0" borderId="0" xfId="0" applyNumberFormat="1"/>
    <xf numFmtId="43" fontId="0" fillId="0" borderId="0" xfId="1" applyNumberFormat="1" applyFont="1"/>
    <xf numFmtId="9" fontId="0" fillId="0" borderId="0" xfId="2" applyFont="1"/>
    <xf numFmtId="0" fontId="7" fillId="2" borderId="2" xfId="0" applyFont="1" applyFill="1" applyBorder="1"/>
    <xf numFmtId="167" fontId="0" fillId="0" borderId="0" xfId="0" applyNumberFormat="1" applyBorder="1"/>
    <xf numFmtId="0" fontId="0" fillId="0" borderId="5" xfId="0" applyBorder="1"/>
    <xf numFmtId="0" fontId="3" fillId="0" borderId="0" xfId="0" applyFont="1"/>
    <xf numFmtId="167" fontId="0" fillId="0" borderId="0" xfId="0" applyNumberFormat="1"/>
    <xf numFmtId="0" fontId="8" fillId="0" borderId="0" xfId="0" applyFont="1"/>
    <xf numFmtId="0" fontId="7" fillId="2" borderId="1" xfId="0" applyFont="1" applyFill="1" applyBorder="1"/>
    <xf numFmtId="167" fontId="0" fillId="0" borderId="3" xfId="0" applyNumberFormat="1" applyBorder="1"/>
    <xf numFmtId="0" fontId="0" fillId="0" borderId="4" xfId="0" applyBorder="1"/>
    <xf numFmtId="168" fontId="0" fillId="0" borderId="0" xfId="1" applyNumberFormat="1" applyFont="1"/>
    <xf numFmtId="169" fontId="0" fillId="0" borderId="0" xfId="1" applyNumberFormat="1" applyFont="1"/>
    <xf numFmtId="0" fontId="0" fillId="0" borderId="0" xfId="0" applyFont="1"/>
    <xf numFmtId="0" fontId="14" fillId="0" borderId="0" xfId="0" applyFont="1"/>
    <xf numFmtId="0" fontId="12" fillId="3" borderId="0" xfId="0" applyFont="1" applyFill="1"/>
    <xf numFmtId="0" fontId="0" fillId="4" borderId="0" xfId="0" applyFill="1"/>
    <xf numFmtId="0" fontId="0" fillId="4" borderId="0" xfId="0" applyFont="1" applyFill="1"/>
    <xf numFmtId="167" fontId="0" fillId="0" borderId="0" xfId="0" applyNumberFormat="1" applyFill="1" applyBorder="1"/>
    <xf numFmtId="0" fontId="4" fillId="0" borderId="0" xfId="0" applyFont="1" applyFill="1" applyBorder="1"/>
    <xf numFmtId="0" fontId="0" fillId="0" borderId="0" xfId="0" applyFill="1" applyBorder="1"/>
    <xf numFmtId="166" fontId="0" fillId="0" borderId="0" xfId="0" applyNumberFormat="1" applyFill="1" applyBorder="1"/>
    <xf numFmtId="166" fontId="4" fillId="0" borderId="0" xfId="0" applyNumberFormat="1" applyFont="1" applyFill="1" applyBorder="1"/>
    <xf numFmtId="0" fontId="4" fillId="0" borderId="0" xfId="0" applyFont="1" applyFill="1" applyBorder="1" applyAlignment="1">
      <alignment wrapText="1"/>
    </xf>
    <xf numFmtId="0" fontId="7" fillId="0" borderId="0" xfId="0" applyFont="1" applyFill="1" applyBorder="1"/>
    <xf numFmtId="0" fontId="0" fillId="0" borderId="0" xfId="0" applyBorder="1"/>
    <xf numFmtId="0" fontId="6" fillId="0" borderId="0" xfId="0" applyFont="1" applyBorder="1"/>
    <xf numFmtId="0" fontId="5" fillId="0" borderId="0" xfId="0" applyFont="1" applyBorder="1" applyAlignment="1">
      <alignment horizontal="left" wrapText="1" indent="2"/>
    </xf>
    <xf numFmtId="0" fontId="15" fillId="0" borderId="0" xfId="0" applyFont="1"/>
    <xf numFmtId="8" fontId="15" fillId="0" borderId="0" xfId="0" applyNumberFormat="1" applyFont="1"/>
    <xf numFmtId="165" fontId="15" fillId="0" borderId="0" xfId="1" applyNumberFormat="1" applyFont="1"/>
    <xf numFmtId="0" fontId="15" fillId="0" borderId="0" xfId="0" applyFont="1" applyBorder="1"/>
    <xf numFmtId="0" fontId="13" fillId="5" borderId="0" xfId="0" applyFont="1" applyFill="1"/>
    <xf numFmtId="164" fontId="0" fillId="6" borderId="0" xfId="0" applyNumberFormat="1" applyFill="1"/>
    <xf numFmtId="165" fontId="0" fillId="6" borderId="0" xfId="1" applyNumberFormat="1" applyFont="1" applyFill="1"/>
    <xf numFmtId="173" fontId="0" fillId="7" borderId="0" xfId="0" applyNumberFormat="1" applyFill="1" applyBorder="1"/>
    <xf numFmtId="0" fontId="0" fillId="8" borderId="0" xfId="0" applyFill="1"/>
    <xf numFmtId="8" fontId="0" fillId="9" borderId="0" xfId="0" applyNumberFormat="1" applyFill="1"/>
    <xf numFmtId="0" fontId="13" fillId="8" borderId="0" xfId="0" applyFont="1" applyFill="1"/>
    <xf numFmtId="0" fontId="13" fillId="10" borderId="0" xfId="0" applyFont="1" applyFill="1"/>
    <xf numFmtId="0" fontId="0" fillId="11" borderId="0" xfId="0" applyFill="1"/>
    <xf numFmtId="43" fontId="0" fillId="13" borderId="0" xfId="0" applyNumberFormat="1" applyFill="1"/>
    <xf numFmtId="0" fontId="13" fillId="14" borderId="0" xfId="0" applyFont="1" applyFill="1"/>
    <xf numFmtId="0" fontId="16" fillId="3" borderId="0" xfId="0" applyFont="1" applyFill="1"/>
    <xf numFmtId="0" fontId="0" fillId="4" borderId="0" xfId="0" applyFill="1" applyAlignment="1">
      <alignment horizontal="left" indent="1"/>
    </xf>
    <xf numFmtId="0" fontId="13" fillId="5" borderId="0" xfId="0" applyFont="1" applyFill="1" applyBorder="1" applyAlignment="1">
      <alignment horizontal="left" wrapText="1" indent="1"/>
    </xf>
    <xf numFmtId="174" fontId="0" fillId="6" borderId="0" xfId="21" applyNumberFormat="1" applyFont="1" applyFill="1"/>
    <xf numFmtId="0" fontId="13" fillId="11" borderId="0" xfId="0" applyFont="1" applyFill="1"/>
    <xf numFmtId="172" fontId="0" fillId="12" borderId="0" xfId="0" applyNumberFormat="1" applyFill="1"/>
    <xf numFmtId="8" fontId="13" fillId="8" borderId="0" xfId="0" applyNumberFormat="1" applyFont="1" applyFill="1"/>
    <xf numFmtId="6" fontId="0" fillId="9" borderId="0" xfId="0" applyNumberFormat="1" applyFill="1"/>
    <xf numFmtId="0" fontId="13" fillId="0" borderId="0" xfId="0" applyFont="1" applyFill="1"/>
    <xf numFmtId="174" fontId="0" fillId="15" borderId="0" xfId="21" applyNumberFormat="1" applyFont="1" applyFill="1"/>
    <xf numFmtId="0" fontId="13" fillId="17" borderId="0" xfId="0" applyFont="1"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13" fillId="25" borderId="0" xfId="0" applyFont="1" applyFill="1"/>
    <xf numFmtId="0" fontId="0" fillId="0" borderId="0" xfId="0" applyFont="1" applyFill="1"/>
    <xf numFmtId="9" fontId="0" fillId="16" borderId="0" xfId="2" applyFont="1" applyFill="1"/>
    <xf numFmtId="6" fontId="17" fillId="18" borderId="0" xfId="0" applyNumberFormat="1" applyFont="1" applyFill="1"/>
    <xf numFmtId="0" fontId="4" fillId="6" borderId="0" xfId="0" applyFont="1" applyFill="1" applyAlignment="1">
      <alignment horizontal="left"/>
    </xf>
    <xf numFmtId="0" fontId="4" fillId="7" borderId="0" xfId="0" applyFont="1" applyFill="1" applyBorder="1" applyAlignment="1">
      <alignment horizontal="left"/>
    </xf>
    <xf numFmtId="0" fontId="19" fillId="26" borderId="0" xfId="0" applyFont="1" applyFill="1" applyBorder="1" applyAlignment="1">
      <alignment horizontal="left" wrapText="1"/>
    </xf>
    <xf numFmtId="0" fontId="15" fillId="0" borderId="0" xfId="1" applyNumberFormat="1" applyFont="1"/>
    <xf numFmtId="9" fontId="15" fillId="0" borderId="0" xfId="2" applyFont="1"/>
    <xf numFmtId="0" fontId="0" fillId="0" borderId="0" xfId="0" quotePrefix="1"/>
    <xf numFmtId="0" fontId="4" fillId="15" borderId="0" xfId="0" applyFont="1" applyFill="1"/>
    <xf numFmtId="44" fontId="0" fillId="15" borderId="0" xfId="21" applyNumberFormat="1" applyFont="1" applyFill="1"/>
    <xf numFmtId="0" fontId="11" fillId="0" borderId="0" xfId="24"/>
    <xf numFmtId="0" fontId="0" fillId="0" borderId="0" xfId="0" quotePrefix="1" applyAlignment="1">
      <alignment horizontal="left"/>
    </xf>
    <xf numFmtId="0" fontId="5" fillId="0" borderId="0" xfId="0" applyFont="1" applyBorder="1"/>
    <xf numFmtId="0" fontId="20" fillId="0" borderId="0" xfId="0" applyFont="1" applyAlignment="1">
      <alignment wrapText="1"/>
    </xf>
    <xf numFmtId="0" fontId="21" fillId="0" borderId="0" xfId="0" applyFont="1" applyAlignment="1">
      <alignment wrapText="1"/>
    </xf>
    <xf numFmtId="0" fontId="0" fillId="0" borderId="0" xfId="0" applyAlignment="1">
      <alignment horizontal="right"/>
    </xf>
  </cellXfs>
  <cellStyles count="25">
    <cellStyle name="Comma" xfId="1" builtinId="3"/>
    <cellStyle name="Comma 2" xfId="3"/>
    <cellStyle name="Comma 2 2" xfId="4"/>
    <cellStyle name="Comma 3" xfId="5"/>
    <cellStyle name="Comma 4" xfId="6"/>
    <cellStyle name="Comma 5" xfId="7"/>
    <cellStyle name="Currency" xfId="21" builtinId="4"/>
    <cellStyle name="Currency 2" xfId="8"/>
    <cellStyle name="Currency 2 2" xfId="9"/>
    <cellStyle name="Currency 3" xfId="10"/>
    <cellStyle name="Followed Hyperlink" xfId="23" builtinId="9" hidden="1"/>
    <cellStyle name="Hyperlink" xfId="22" builtinId="8" hidden="1"/>
    <cellStyle name="Hyperlink" xfId="24" builtinId="8"/>
    <cellStyle name="Hyperlink 2" xfId="11"/>
    <cellStyle name="Normal" xfId="0" builtinId="0"/>
    <cellStyle name="Normal 2" xfId="12"/>
    <cellStyle name="Normal 3" xfId="13"/>
    <cellStyle name="Normal 4" xfId="14"/>
    <cellStyle name="Normal 5" xfId="15"/>
    <cellStyle name="Percent" xfId="2" builtinId="5"/>
    <cellStyle name="Percent 2" xfId="16"/>
    <cellStyle name="Percent 2 2" xfId="17"/>
    <cellStyle name="Percent 3" xfId="18"/>
    <cellStyle name="Percent 4" xfId="19"/>
    <cellStyle name="Percent 5" xfId="2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 per token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Model!$F$4:$AG$4</c:f>
              <c:numCache>
                <c:formatCode>General</c:formatCode>
                <c:ptCount val="28"/>
                <c:pt idx="0">
                  <c:v>2018.0</c:v>
                </c:pt>
                <c:pt idx="1">
                  <c:v>2019.0</c:v>
                </c:pt>
                <c:pt idx="2">
                  <c:v>2020.0</c:v>
                </c:pt>
                <c:pt idx="3">
                  <c:v>2021.0</c:v>
                </c:pt>
                <c:pt idx="4">
                  <c:v>2022.0</c:v>
                </c:pt>
                <c:pt idx="5">
                  <c:v>2023.0</c:v>
                </c:pt>
                <c:pt idx="6">
                  <c:v>2024.0</c:v>
                </c:pt>
                <c:pt idx="7">
                  <c:v>2025.0</c:v>
                </c:pt>
                <c:pt idx="8">
                  <c:v>2026.0</c:v>
                </c:pt>
                <c:pt idx="9">
                  <c:v>2027.0</c:v>
                </c:pt>
                <c:pt idx="10">
                  <c:v>2028.0</c:v>
                </c:pt>
                <c:pt idx="11">
                  <c:v>2029.0</c:v>
                </c:pt>
                <c:pt idx="12">
                  <c:v>2030.0</c:v>
                </c:pt>
                <c:pt idx="13">
                  <c:v>2031.0</c:v>
                </c:pt>
                <c:pt idx="14">
                  <c:v>2032.0</c:v>
                </c:pt>
                <c:pt idx="15">
                  <c:v>2033.0</c:v>
                </c:pt>
                <c:pt idx="16">
                  <c:v>2034.0</c:v>
                </c:pt>
                <c:pt idx="17">
                  <c:v>2035.0</c:v>
                </c:pt>
                <c:pt idx="18">
                  <c:v>2036.0</c:v>
                </c:pt>
                <c:pt idx="19">
                  <c:v>2037.0</c:v>
                </c:pt>
                <c:pt idx="20">
                  <c:v>2038.0</c:v>
                </c:pt>
                <c:pt idx="21">
                  <c:v>2039.0</c:v>
                </c:pt>
                <c:pt idx="22">
                  <c:v>2040.0</c:v>
                </c:pt>
                <c:pt idx="23">
                  <c:v>2041.0</c:v>
                </c:pt>
                <c:pt idx="24">
                  <c:v>2042.0</c:v>
                </c:pt>
                <c:pt idx="25">
                  <c:v>2043.0</c:v>
                </c:pt>
                <c:pt idx="26">
                  <c:v>2044.0</c:v>
                </c:pt>
                <c:pt idx="27">
                  <c:v>2045.0</c:v>
                </c:pt>
              </c:numCache>
            </c:numRef>
          </c:cat>
          <c:val>
            <c:numRef>
              <c:f>Model!$F$28:$AG$28</c:f>
              <c:numCache>
                <c:formatCode>"$"#,##0_);[Red]\("$"#,##0\)</c:formatCode>
                <c:ptCount val="28"/>
                <c:pt idx="0">
                  <c:v>79.28613409288296</c:v>
                </c:pt>
                <c:pt idx="1">
                  <c:v>82.57306711819798</c:v>
                </c:pt>
                <c:pt idx="2">
                  <c:v>91.15938792128151</c:v>
                </c:pt>
                <c:pt idx="3">
                  <c:v>99.02913170971432</c:v>
                </c:pt>
                <c:pt idx="4">
                  <c:v>105.6667200184368</c:v>
                </c:pt>
                <c:pt idx="5">
                  <c:v>111.2029045924853</c:v>
                </c:pt>
                <c:pt idx="6">
                  <c:v>115.8129981958359</c:v>
                </c:pt>
                <c:pt idx="7">
                  <c:v>127.8557572985461</c:v>
                </c:pt>
                <c:pt idx="8">
                  <c:v>138.8934800691781</c:v>
                </c:pt>
                <c:pt idx="9">
                  <c:v>148.2030410392509</c:v>
                </c:pt>
                <c:pt idx="10">
                  <c:v>155.9678262950572</c:v>
                </c:pt>
                <c:pt idx="11">
                  <c:v>162.4337210571256</c:v>
                </c:pt>
                <c:pt idx="12">
                  <c:v>179.324313679035</c:v>
                </c:pt>
                <c:pt idx="13">
                  <c:v>194.8052908539717</c:v>
                </c:pt>
                <c:pt idx="14">
                  <c:v>207.8624317046045</c:v>
                </c:pt>
                <c:pt idx="15">
                  <c:v>218.7529447036495</c:v>
                </c:pt>
                <c:pt idx="16">
                  <c:v>227.8216965927125</c:v>
                </c:pt>
                <c:pt idx="17">
                  <c:v>251.5116265071202</c:v>
                </c:pt>
                <c:pt idx="18">
                  <c:v>273.2244978367549</c:v>
                </c:pt>
                <c:pt idx="19">
                  <c:v>291.5378133348035</c:v>
                </c:pt>
                <c:pt idx="20">
                  <c:v>306.812321189825</c:v>
                </c:pt>
                <c:pt idx="21">
                  <c:v>319.5317148471193</c:v>
                </c:pt>
                <c:pt idx="22">
                  <c:v>330.186476781502</c:v>
                </c:pt>
                <c:pt idx="23">
                  <c:v>339.2133618701138</c:v>
                </c:pt>
                <c:pt idx="24">
                  <c:v>346.9735171696914</c:v>
                </c:pt>
                <c:pt idx="25">
                  <c:v>353.7522714266831</c:v>
                </c:pt>
                <c:pt idx="26">
                  <c:v>359.7686851371097</c:v>
                </c:pt>
                <c:pt idx="27">
                  <c:v>365.187989137736</c:v>
                </c:pt>
              </c:numCache>
            </c:numRef>
          </c:val>
          <c:smooth val="0"/>
        </c:ser>
        <c:dLbls>
          <c:showLegendKey val="0"/>
          <c:showVal val="0"/>
          <c:showCatName val="0"/>
          <c:showSerName val="0"/>
          <c:showPercent val="0"/>
          <c:showBubbleSize val="0"/>
        </c:dLbls>
        <c:smooth val="0"/>
        <c:axId val="727235632"/>
        <c:axId val="727254992"/>
      </c:lineChart>
      <c:catAx>
        <c:axId val="72723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254992"/>
        <c:crosses val="autoZero"/>
        <c:auto val="1"/>
        <c:lblAlgn val="ctr"/>
        <c:lblOffset val="100"/>
        <c:noMultiLvlLbl val="0"/>
      </c:catAx>
      <c:valAx>
        <c:axId val="72725499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235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Share of tokens held for utility </a:t>
            </a:r>
            <a:r>
              <a:rPr lang="en-US" baseline="0"/>
              <a:t>vs investment purposes</a:t>
            </a:r>
            <a:endParaRPr lang="en-US"/>
          </a:p>
        </c:rich>
      </c:tx>
      <c:layout>
        <c:manualLayout>
          <c:xMode val="edge"/>
          <c:yMode val="edge"/>
          <c:x val="0.144448529411765"/>
          <c:y val="0.042483660130718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Model!$B$30</c:f>
              <c:strCache>
                <c:ptCount val="1"/>
                <c:pt idx="0">
                  <c:v>% held by investors</c:v>
                </c:pt>
              </c:strCache>
            </c:strRef>
          </c:tx>
          <c:spPr>
            <a:ln w="28575" cap="rnd">
              <a:solidFill>
                <a:schemeClr val="accent1"/>
              </a:solidFill>
              <a:round/>
            </a:ln>
            <a:effectLst/>
          </c:spPr>
          <c:marker>
            <c:symbol val="none"/>
          </c:marker>
          <c:cat>
            <c:numRef>
              <c:f>Model!$E$4:$AG$4</c:f>
              <c:numCache>
                <c:formatCode>General</c:formatCode>
                <c:ptCount val="29"/>
                <c:pt idx="0">
                  <c:v>2017.0</c:v>
                </c:pt>
                <c:pt idx="1">
                  <c:v>2018.0</c:v>
                </c:pt>
                <c:pt idx="2">
                  <c:v>2019.0</c:v>
                </c:pt>
                <c:pt idx="3">
                  <c:v>2020.0</c:v>
                </c:pt>
                <c:pt idx="4">
                  <c:v>2021.0</c:v>
                </c:pt>
                <c:pt idx="5">
                  <c:v>2022.0</c:v>
                </c:pt>
                <c:pt idx="6">
                  <c:v>2023.0</c:v>
                </c:pt>
                <c:pt idx="7">
                  <c:v>2024.0</c:v>
                </c:pt>
                <c:pt idx="8">
                  <c:v>2025.0</c:v>
                </c:pt>
                <c:pt idx="9">
                  <c:v>2026.0</c:v>
                </c:pt>
                <c:pt idx="10">
                  <c:v>2027.0</c:v>
                </c:pt>
                <c:pt idx="11">
                  <c:v>2028.0</c:v>
                </c:pt>
                <c:pt idx="12">
                  <c:v>2029.0</c:v>
                </c:pt>
                <c:pt idx="13">
                  <c:v>2030.0</c:v>
                </c:pt>
                <c:pt idx="14">
                  <c:v>2031.0</c:v>
                </c:pt>
                <c:pt idx="15">
                  <c:v>2032.0</c:v>
                </c:pt>
                <c:pt idx="16">
                  <c:v>2033.0</c:v>
                </c:pt>
                <c:pt idx="17">
                  <c:v>2034.0</c:v>
                </c:pt>
                <c:pt idx="18">
                  <c:v>2035.0</c:v>
                </c:pt>
                <c:pt idx="19">
                  <c:v>2036.0</c:v>
                </c:pt>
                <c:pt idx="20">
                  <c:v>2037.0</c:v>
                </c:pt>
                <c:pt idx="21">
                  <c:v>2038.0</c:v>
                </c:pt>
                <c:pt idx="22">
                  <c:v>2039.0</c:v>
                </c:pt>
                <c:pt idx="23">
                  <c:v>2040.0</c:v>
                </c:pt>
                <c:pt idx="24">
                  <c:v>2041.0</c:v>
                </c:pt>
                <c:pt idx="25">
                  <c:v>2042.0</c:v>
                </c:pt>
                <c:pt idx="26">
                  <c:v>2043.0</c:v>
                </c:pt>
                <c:pt idx="27">
                  <c:v>2044.0</c:v>
                </c:pt>
                <c:pt idx="28">
                  <c:v>2045.0</c:v>
                </c:pt>
              </c:numCache>
            </c:numRef>
          </c:cat>
          <c:val>
            <c:numRef>
              <c:f>Model!$E$30:$AG$30</c:f>
              <c:numCache>
                <c:formatCode>0%</c:formatCode>
                <c:ptCount val="29"/>
                <c:pt idx="0">
                  <c:v>0.0</c:v>
                </c:pt>
                <c:pt idx="1">
                  <c:v>0.0</c:v>
                </c:pt>
                <c:pt idx="2">
                  <c:v>0.00375499277654849</c:v>
                </c:pt>
                <c:pt idx="3">
                  <c:v>0.0093111193996307</c:v>
                </c:pt>
                <c:pt idx="4">
                  <c:v>0.0176137637677042</c:v>
                </c:pt>
                <c:pt idx="5">
                  <c:v>0.0301518754864748</c:v>
                </c:pt>
                <c:pt idx="6">
                  <c:v>0.0489903092384001</c:v>
                </c:pt>
                <c:pt idx="7">
                  <c:v>0.0769531272528129</c:v>
                </c:pt>
                <c:pt idx="8">
                  <c:v>0.110194747052186</c:v>
                </c:pt>
                <c:pt idx="9">
                  <c:v>0.177182002349073</c:v>
                </c:pt>
                <c:pt idx="10">
                  <c:v>0.274631637520011</c:v>
                </c:pt>
                <c:pt idx="11">
                  <c:v>0.376958962965558</c:v>
                </c:pt>
                <c:pt idx="12">
                  <c:v>0.499742553168797</c:v>
                </c:pt>
                <c:pt idx="13">
                  <c:v>0.603192994249552</c:v>
                </c:pt>
                <c:pt idx="14">
                  <c:v>0.70493213222821</c:v>
                </c:pt>
                <c:pt idx="15">
                  <c:v>0.807853987566543</c:v>
                </c:pt>
                <c:pt idx="16">
                  <c:v>0.905698891401907</c:v>
                </c:pt>
                <c:pt idx="17">
                  <c:v>0.993476256997518</c:v>
                </c:pt>
                <c:pt idx="18">
                  <c:v>1.0</c:v>
                </c:pt>
                <c:pt idx="19">
                  <c:v>1.0</c:v>
                </c:pt>
                <c:pt idx="20">
                  <c:v>1.0</c:v>
                </c:pt>
                <c:pt idx="21">
                  <c:v>1.0</c:v>
                </c:pt>
                <c:pt idx="22">
                  <c:v>1.0</c:v>
                </c:pt>
                <c:pt idx="23">
                  <c:v>1.0</c:v>
                </c:pt>
                <c:pt idx="24">
                  <c:v>1.0</c:v>
                </c:pt>
                <c:pt idx="25">
                  <c:v>1.0</c:v>
                </c:pt>
                <c:pt idx="26">
                  <c:v>1.0</c:v>
                </c:pt>
                <c:pt idx="27">
                  <c:v>1.0</c:v>
                </c:pt>
                <c:pt idx="28">
                  <c:v>1.0</c:v>
                </c:pt>
              </c:numCache>
            </c:numRef>
          </c:val>
          <c:smooth val="0"/>
        </c:ser>
        <c:ser>
          <c:idx val="1"/>
          <c:order val="1"/>
          <c:tx>
            <c:strRef>
              <c:f>Model!$B$31</c:f>
              <c:strCache>
                <c:ptCount val="1"/>
                <c:pt idx="0">
                  <c:v>% used for utility</c:v>
                </c:pt>
              </c:strCache>
            </c:strRef>
          </c:tx>
          <c:spPr>
            <a:ln w="28575" cap="rnd">
              <a:solidFill>
                <a:schemeClr val="accent2"/>
              </a:solidFill>
              <a:round/>
            </a:ln>
            <a:effectLst/>
          </c:spPr>
          <c:marker>
            <c:symbol val="none"/>
          </c:marker>
          <c:cat>
            <c:numRef>
              <c:f>Model!$E$4:$AG$4</c:f>
              <c:numCache>
                <c:formatCode>General</c:formatCode>
                <c:ptCount val="29"/>
                <c:pt idx="0">
                  <c:v>2017.0</c:v>
                </c:pt>
                <c:pt idx="1">
                  <c:v>2018.0</c:v>
                </c:pt>
                <c:pt idx="2">
                  <c:v>2019.0</c:v>
                </c:pt>
                <c:pt idx="3">
                  <c:v>2020.0</c:v>
                </c:pt>
                <c:pt idx="4">
                  <c:v>2021.0</c:v>
                </c:pt>
                <c:pt idx="5">
                  <c:v>2022.0</c:v>
                </c:pt>
                <c:pt idx="6">
                  <c:v>2023.0</c:v>
                </c:pt>
                <c:pt idx="7">
                  <c:v>2024.0</c:v>
                </c:pt>
                <c:pt idx="8">
                  <c:v>2025.0</c:v>
                </c:pt>
                <c:pt idx="9">
                  <c:v>2026.0</c:v>
                </c:pt>
                <c:pt idx="10">
                  <c:v>2027.0</c:v>
                </c:pt>
                <c:pt idx="11">
                  <c:v>2028.0</c:v>
                </c:pt>
                <c:pt idx="12">
                  <c:v>2029.0</c:v>
                </c:pt>
                <c:pt idx="13">
                  <c:v>2030.0</c:v>
                </c:pt>
                <c:pt idx="14">
                  <c:v>2031.0</c:v>
                </c:pt>
                <c:pt idx="15">
                  <c:v>2032.0</c:v>
                </c:pt>
                <c:pt idx="16">
                  <c:v>2033.0</c:v>
                </c:pt>
                <c:pt idx="17">
                  <c:v>2034.0</c:v>
                </c:pt>
                <c:pt idx="18">
                  <c:v>2035.0</c:v>
                </c:pt>
                <c:pt idx="19">
                  <c:v>2036.0</c:v>
                </c:pt>
                <c:pt idx="20">
                  <c:v>2037.0</c:v>
                </c:pt>
                <c:pt idx="21">
                  <c:v>2038.0</c:v>
                </c:pt>
                <c:pt idx="22">
                  <c:v>2039.0</c:v>
                </c:pt>
                <c:pt idx="23">
                  <c:v>2040.0</c:v>
                </c:pt>
                <c:pt idx="24">
                  <c:v>2041.0</c:v>
                </c:pt>
                <c:pt idx="25">
                  <c:v>2042.0</c:v>
                </c:pt>
                <c:pt idx="26">
                  <c:v>2043.0</c:v>
                </c:pt>
                <c:pt idx="27">
                  <c:v>2044.0</c:v>
                </c:pt>
                <c:pt idx="28">
                  <c:v>2045.0</c:v>
                </c:pt>
              </c:numCache>
            </c:numRef>
          </c:cat>
          <c:val>
            <c:numRef>
              <c:f>Model!$E$31:$AG$31</c:f>
              <c:numCache>
                <c:formatCode>0%</c:formatCode>
                <c:ptCount val="29"/>
                <c:pt idx="0">
                  <c:v>1.0</c:v>
                </c:pt>
                <c:pt idx="1">
                  <c:v>1.0</c:v>
                </c:pt>
                <c:pt idx="2">
                  <c:v>0.996245007223452</c:v>
                </c:pt>
                <c:pt idx="3">
                  <c:v>0.990688880600369</c:v>
                </c:pt>
                <c:pt idx="4">
                  <c:v>0.982386236232296</c:v>
                </c:pt>
                <c:pt idx="5">
                  <c:v>0.969848124513525</c:v>
                </c:pt>
                <c:pt idx="6">
                  <c:v>0.9510096907616</c:v>
                </c:pt>
                <c:pt idx="7">
                  <c:v>0.923046872747187</c:v>
                </c:pt>
                <c:pt idx="8">
                  <c:v>0.889805252947814</c:v>
                </c:pt>
                <c:pt idx="9">
                  <c:v>0.822817997650927</c:v>
                </c:pt>
                <c:pt idx="10">
                  <c:v>0.725368362479989</c:v>
                </c:pt>
                <c:pt idx="11">
                  <c:v>0.623041037034441</c:v>
                </c:pt>
                <c:pt idx="12">
                  <c:v>0.500257446831203</c:v>
                </c:pt>
                <c:pt idx="13">
                  <c:v>0.396807005750448</c:v>
                </c:pt>
                <c:pt idx="14">
                  <c:v>0.29506786777179</c:v>
                </c:pt>
                <c:pt idx="15">
                  <c:v>0.192146012433457</c:v>
                </c:pt>
                <c:pt idx="16">
                  <c:v>0.0943011085980928</c:v>
                </c:pt>
                <c:pt idx="17">
                  <c:v>0.00652374300248193</c:v>
                </c:pt>
                <c:pt idx="18">
                  <c:v>0.0</c:v>
                </c:pt>
                <c:pt idx="19">
                  <c:v>0.0</c:v>
                </c:pt>
                <c:pt idx="20">
                  <c:v>0.0</c:v>
                </c:pt>
                <c:pt idx="21">
                  <c:v>0.0</c:v>
                </c:pt>
                <c:pt idx="22">
                  <c:v>0.0</c:v>
                </c:pt>
                <c:pt idx="23">
                  <c:v>0.0</c:v>
                </c:pt>
                <c:pt idx="24">
                  <c:v>0.0</c:v>
                </c:pt>
                <c:pt idx="25">
                  <c:v>0.0</c:v>
                </c:pt>
                <c:pt idx="26">
                  <c:v>0.0</c:v>
                </c:pt>
                <c:pt idx="27">
                  <c:v>0.0</c:v>
                </c:pt>
                <c:pt idx="28">
                  <c:v>0.0</c:v>
                </c:pt>
              </c:numCache>
            </c:numRef>
          </c:val>
          <c:smooth val="0"/>
        </c:ser>
        <c:dLbls>
          <c:showLegendKey val="0"/>
          <c:showVal val="0"/>
          <c:showCatName val="0"/>
          <c:showSerName val="0"/>
          <c:showPercent val="0"/>
          <c:showBubbleSize val="0"/>
        </c:dLbls>
        <c:smooth val="0"/>
        <c:axId val="642685248"/>
        <c:axId val="642617472"/>
      </c:lineChart>
      <c:catAx>
        <c:axId val="64268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17472"/>
        <c:crosses val="autoZero"/>
        <c:auto val="1"/>
        <c:lblAlgn val="ctr"/>
        <c:lblOffset val="100"/>
        <c:noMultiLvlLbl val="0"/>
      </c:catAx>
      <c:valAx>
        <c:axId val="642617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852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25400</xdr:rowOff>
    </xdr:from>
    <xdr:to>
      <xdr:col>0</xdr:col>
      <xdr:colOff>1638300</xdr:colOff>
      <xdr:row>2</xdr:row>
      <xdr:rowOff>250430</xdr:rowOff>
    </xdr:to>
    <xdr:pic>
      <xdr:nvPicPr>
        <xdr:cNvPr id="2" name="Picture 1"/>
        <xdr:cNvPicPr>
          <a:picLocks noChangeAspect="1"/>
        </xdr:cNvPicPr>
      </xdr:nvPicPr>
      <xdr:blipFill>
        <a:blip xmlns:r="http://schemas.openxmlformats.org/officeDocument/2006/relationships" r:embed="rId1"/>
        <a:stretch>
          <a:fillRect/>
        </a:stretch>
      </xdr:blipFill>
      <xdr:spPr>
        <a:xfrm>
          <a:off x="38100" y="25400"/>
          <a:ext cx="1600200" cy="6314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927100</xdr:colOff>
      <xdr:row>31</xdr:row>
      <xdr:rowOff>139700</xdr:rowOff>
    </xdr:from>
    <xdr:to>
      <xdr:col>10</xdr:col>
      <xdr:colOff>139700</xdr:colOff>
      <xdr:row>47</xdr:row>
      <xdr:rowOff>146050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304800</xdr:colOff>
      <xdr:row>31</xdr:row>
      <xdr:rowOff>127000</xdr:rowOff>
    </xdr:from>
    <xdr:to>
      <xdr:col>15</xdr:col>
      <xdr:colOff>368300</xdr:colOff>
      <xdr:row>47</xdr:row>
      <xdr:rowOff>177800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482600</xdr:colOff>
      <xdr:row>0</xdr:row>
      <xdr:rowOff>38100</xdr:rowOff>
    </xdr:from>
    <xdr:to>
      <xdr:col>13</xdr:col>
      <xdr:colOff>63500</xdr:colOff>
      <xdr:row>1</xdr:row>
      <xdr:rowOff>250430</xdr:rowOff>
    </xdr:to>
    <xdr:pic>
      <xdr:nvPicPr>
        <xdr:cNvPr id="3" name="Picture 2"/>
        <xdr:cNvPicPr>
          <a:picLocks noChangeAspect="1"/>
        </xdr:cNvPicPr>
      </xdr:nvPicPr>
      <xdr:blipFill>
        <a:blip xmlns:r="http://schemas.openxmlformats.org/officeDocument/2006/relationships" r:embed="rId3"/>
        <a:stretch>
          <a:fillRect/>
        </a:stretch>
      </xdr:blipFill>
      <xdr:spPr>
        <a:xfrm>
          <a:off x="12827000" y="38100"/>
          <a:ext cx="1600200" cy="631430"/>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creativecommons.org/licenses/by/4.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creativecommons.org/licenses/by/4.0/"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O10"/>
  <sheetViews>
    <sheetView showGridLines="0" workbookViewId="0">
      <selection activeCell="A14" sqref="A14"/>
    </sheetView>
  </sheetViews>
  <sheetFormatPr baseColWidth="10" defaultRowHeight="16" x14ac:dyDescent="0.2"/>
  <cols>
    <col min="1" max="1" width="59.140625" customWidth="1"/>
  </cols>
  <sheetData>
    <row r="2" spans="1:41" x14ac:dyDescent="0.2">
      <c r="A2" s="15"/>
      <c r="B2" s="15"/>
      <c r="C2" s="15"/>
      <c r="D2" s="15"/>
      <c r="E2" s="15"/>
      <c r="F2" s="15"/>
      <c r="G2" s="15"/>
      <c r="H2" s="15"/>
      <c r="I2" s="15"/>
      <c r="J2" s="15"/>
      <c r="K2" s="15"/>
      <c r="L2" s="15"/>
      <c r="M2" s="15"/>
      <c r="N2" s="15"/>
      <c r="O2" s="15"/>
      <c r="P2" s="15"/>
      <c r="Q2" s="15"/>
      <c r="R2" s="15"/>
      <c r="S2" s="15"/>
      <c r="T2" s="15"/>
      <c r="U2" s="15"/>
      <c r="V2" s="15"/>
      <c r="W2" s="15"/>
      <c r="X2" s="15"/>
      <c r="Y2" s="15"/>
      <c r="Z2" s="15"/>
      <c r="AA2" s="16"/>
      <c r="AB2" s="16"/>
      <c r="AC2" s="16"/>
      <c r="AD2" s="16"/>
      <c r="AE2" s="16"/>
      <c r="AF2" s="16"/>
      <c r="AG2" s="16"/>
      <c r="AH2" s="16"/>
      <c r="AI2" s="16"/>
      <c r="AJ2" s="16"/>
      <c r="AK2" s="16"/>
      <c r="AL2" s="16"/>
      <c r="AM2" s="16"/>
      <c r="AN2" s="16"/>
      <c r="AO2" s="16"/>
    </row>
    <row r="3" spans="1:41" ht="30" customHeight="1" x14ac:dyDescent="0.2"/>
    <row r="4" spans="1:41" ht="48" customHeight="1" x14ac:dyDescent="0.2">
      <c r="A4" s="80" t="s">
        <v>61</v>
      </c>
    </row>
    <row r="5" spans="1:41" ht="14" customHeight="1" x14ac:dyDescent="0.2">
      <c r="A5" s="79"/>
    </row>
    <row r="6" spans="1:41" ht="95" customHeight="1" x14ac:dyDescent="0.2">
      <c r="A6" s="80" t="s">
        <v>59</v>
      </c>
    </row>
    <row r="7" spans="1:41" x14ac:dyDescent="0.2">
      <c r="A7" s="79"/>
    </row>
    <row r="8" spans="1:41" ht="80" customHeight="1" x14ac:dyDescent="0.2">
      <c r="A8" s="80" t="s">
        <v>60</v>
      </c>
    </row>
    <row r="10" spans="1:41" x14ac:dyDescent="0.2">
      <c r="A10" s="76" t="s">
        <v>58</v>
      </c>
    </row>
  </sheetData>
  <sheetProtection password="B3C4" sheet="1" objects="1" scenarios="1"/>
  <hyperlinks>
    <hyperlink ref="A10" r:id="rId1"/>
  </hyperlinks>
  <pageMargins left="0.7" right="0.7" top="0.75" bottom="0.75" header="0.3" footer="0.3"/>
  <pageSetup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73"/>
  <sheetViews>
    <sheetView showGridLines="0" tabSelected="1" workbookViewId="0">
      <pane xSplit="3" ySplit="4" topLeftCell="D5" activePane="bottomRight" state="frozen"/>
      <selection pane="topRight" activeCell="D1" sqref="D1"/>
      <selection pane="bottomLeft" activeCell="A4" sqref="A4"/>
      <selection pane="bottomRight" activeCell="C32" sqref="C32"/>
    </sheetView>
  </sheetViews>
  <sheetFormatPr baseColWidth="10" defaultRowHeight="16" x14ac:dyDescent="0.2"/>
  <cols>
    <col min="1" max="1" width="2.42578125" customWidth="1"/>
    <col min="2" max="2" width="31.85546875" customWidth="1"/>
    <col min="3" max="3" width="13.140625" customWidth="1"/>
    <col min="4" max="7" width="12" bestFit="1" customWidth="1"/>
    <col min="8" max="11" width="10.7109375" customWidth="1"/>
    <col min="12" max="12" width="12" bestFit="1" customWidth="1"/>
    <col min="13" max="16" width="10.7109375" customWidth="1"/>
    <col min="17" max="17" width="13.7109375" bestFit="1" customWidth="1"/>
    <col min="18" max="21" width="10.7109375" customWidth="1"/>
    <col min="22" max="22" width="13.7109375" bestFit="1" customWidth="1"/>
    <col min="23" max="26" width="10.7109375" customWidth="1"/>
    <col min="27" max="27" width="13.7109375" bestFit="1" customWidth="1"/>
    <col min="28" max="31" width="10.7109375" customWidth="1"/>
    <col min="32" max="32" width="13.7109375" bestFit="1" customWidth="1"/>
    <col min="33" max="36" width="10.7109375" customWidth="1"/>
    <col min="37" max="37" width="13.7109375" bestFit="1" customWidth="1"/>
  </cols>
  <sheetData>
    <row r="1" spans="1:38" ht="33" customHeight="1" x14ac:dyDescent="0.3">
      <c r="A1" s="18" t="s">
        <v>20</v>
      </c>
    </row>
    <row r="2" spans="1:38" ht="20" customHeight="1" x14ac:dyDescent="0.2">
      <c r="B2" s="77" t="s">
        <v>45</v>
      </c>
      <c r="K2" s="81" t="s">
        <v>62</v>
      </c>
    </row>
    <row r="3" spans="1:38" ht="6" customHeight="1" x14ac:dyDescent="0.2">
      <c r="B3" s="73"/>
    </row>
    <row r="4" spans="1:38" x14ac:dyDescent="0.2">
      <c r="A4" s="57" t="s">
        <v>37</v>
      </c>
      <c r="B4" s="57"/>
      <c r="C4" s="57" t="s">
        <v>38</v>
      </c>
      <c r="D4" s="19">
        <v>2016</v>
      </c>
      <c r="E4" s="19">
        <f t="shared" ref="E4:AL4" si="0">D4+1</f>
        <v>2017</v>
      </c>
      <c r="F4" s="19">
        <f t="shared" si="0"/>
        <v>2018</v>
      </c>
      <c r="G4" s="19">
        <f t="shared" si="0"/>
        <v>2019</v>
      </c>
      <c r="H4" s="19">
        <f t="shared" si="0"/>
        <v>2020</v>
      </c>
      <c r="I4" s="19">
        <f t="shared" si="0"/>
        <v>2021</v>
      </c>
      <c r="J4" s="19">
        <f t="shared" si="0"/>
        <v>2022</v>
      </c>
      <c r="K4" s="19">
        <f t="shared" si="0"/>
        <v>2023</v>
      </c>
      <c r="L4" s="19">
        <f t="shared" si="0"/>
        <v>2024</v>
      </c>
      <c r="M4" s="19">
        <f t="shared" si="0"/>
        <v>2025</v>
      </c>
      <c r="N4" s="19">
        <f t="shared" si="0"/>
        <v>2026</v>
      </c>
      <c r="O4" s="19">
        <f t="shared" si="0"/>
        <v>2027</v>
      </c>
      <c r="P4" s="19">
        <f t="shared" si="0"/>
        <v>2028</v>
      </c>
      <c r="Q4" s="19">
        <f t="shared" si="0"/>
        <v>2029</v>
      </c>
      <c r="R4" s="19">
        <f t="shared" si="0"/>
        <v>2030</v>
      </c>
      <c r="S4" s="19">
        <f t="shared" si="0"/>
        <v>2031</v>
      </c>
      <c r="T4" s="19">
        <f t="shared" si="0"/>
        <v>2032</v>
      </c>
      <c r="U4" s="19">
        <f t="shared" si="0"/>
        <v>2033</v>
      </c>
      <c r="V4" s="19">
        <f t="shared" si="0"/>
        <v>2034</v>
      </c>
      <c r="W4" s="19">
        <f t="shared" si="0"/>
        <v>2035</v>
      </c>
      <c r="X4" s="19">
        <f t="shared" si="0"/>
        <v>2036</v>
      </c>
      <c r="Y4" s="19">
        <f t="shared" si="0"/>
        <v>2037</v>
      </c>
      <c r="Z4" s="19">
        <f t="shared" si="0"/>
        <v>2038</v>
      </c>
      <c r="AA4" s="19">
        <f t="shared" si="0"/>
        <v>2039</v>
      </c>
      <c r="AB4" s="19">
        <f t="shared" si="0"/>
        <v>2040</v>
      </c>
      <c r="AC4" s="19">
        <f t="shared" si="0"/>
        <v>2041</v>
      </c>
      <c r="AD4" s="19">
        <f t="shared" si="0"/>
        <v>2042</v>
      </c>
      <c r="AE4" s="19">
        <f t="shared" si="0"/>
        <v>2043</v>
      </c>
      <c r="AF4" s="19">
        <f t="shared" si="0"/>
        <v>2044</v>
      </c>
      <c r="AG4" s="19">
        <f t="shared" si="0"/>
        <v>2045</v>
      </c>
      <c r="AH4" s="19">
        <f t="shared" si="0"/>
        <v>2046</v>
      </c>
      <c r="AI4" s="19">
        <f t="shared" si="0"/>
        <v>2047</v>
      </c>
      <c r="AJ4" s="19">
        <f t="shared" si="0"/>
        <v>2048</v>
      </c>
      <c r="AK4" s="19">
        <f t="shared" si="0"/>
        <v>2049</v>
      </c>
      <c r="AL4" s="19">
        <f t="shared" si="0"/>
        <v>2050</v>
      </c>
    </row>
    <row r="5" spans="1:38" x14ac:dyDescent="0.2">
      <c r="A5" s="20"/>
      <c r="B5" s="20" t="s">
        <v>0</v>
      </c>
      <c r="C5" s="58" t="s">
        <v>39</v>
      </c>
      <c r="D5" s="37">
        <v>3.4249712369999998</v>
      </c>
      <c r="E5" s="37">
        <v>3.7583261850037499</v>
      </c>
      <c r="F5" s="37">
        <v>4.0983959381280588</v>
      </c>
      <c r="G5" s="37">
        <v>4.4419456291681358</v>
      </c>
      <c r="H5" s="37">
        <v>4.785426655664712</v>
      </c>
      <c r="I5" s="37">
        <v>5.1254735162030878</v>
      </c>
      <c r="J5" s="37">
        <v>5.4590497316611959</v>
      </c>
      <c r="K5" s="37">
        <v>5.783559063167127</v>
      </c>
      <c r="L5" s="37">
        <v>6.0969154413345992</v>
      </c>
      <c r="M5" s="37">
        <v>6.3975709043390134</v>
      </c>
      <c r="N5" s="37">
        <v>6.6845058407351345</v>
      </c>
      <c r="O5" s="37">
        <v>6.9571892248375713</v>
      </c>
      <c r="P5" s="37">
        <v>7.2155181023584287</v>
      </c>
      <c r="Q5" s="37">
        <v>7.459745540774918</v>
      </c>
      <c r="R5" s="37">
        <v>7.6904050624917835</v>
      </c>
      <c r="S5" s="37">
        <v>7.8210887407630576</v>
      </c>
      <c r="T5" s="37">
        <v>7.9363633067768173</v>
      </c>
      <c r="U5" s="37">
        <v>8.0376223217636653</v>
      </c>
      <c r="V5" s="37">
        <v>8.1262443851768591</v>
      </c>
      <c r="W5" s="37">
        <v>8.2035580640929613</v>
      </c>
      <c r="X5" s="37">
        <v>8.270817733974404</v>
      </c>
      <c r="Y5" s="37">
        <v>8.3291884450288496</v>
      </c>
      <c r="Z5" s="37">
        <v>8.3797379365318498</v>
      </c>
      <c r="AA5" s="37">
        <v>8.4234340796763973</v>
      </c>
      <c r="AB5" s="37">
        <v>8.4611462643506012</v>
      </c>
      <c r="AC5" s="37">
        <v>8.4936495052603505</v>
      </c>
      <c r="AD5" s="37">
        <v>8.5216302953661955</v>
      </c>
      <c r="AE5" s="37">
        <v>8.5456934614846691</v>
      </c>
      <c r="AF5" s="37">
        <v>8.5663694700273449</v>
      </c>
      <c r="AG5" s="37">
        <v>8.5841217886423813</v>
      </c>
      <c r="AH5" s="37">
        <v>8.599354034193226</v>
      </c>
      <c r="AI5" s="37">
        <v>8.6124167331537311</v>
      </c>
      <c r="AJ5" s="37">
        <v>8.6236135918706545</v>
      </c>
      <c r="AK5" s="37">
        <v>8.6332072259265207</v>
      </c>
      <c r="AL5" s="37">
        <v>8.6414243342554116</v>
      </c>
    </row>
    <row r="6" spans="1:38" x14ac:dyDescent="0.2">
      <c r="A6" s="20"/>
      <c r="B6" s="20" t="s">
        <v>1</v>
      </c>
      <c r="C6" s="58" t="s">
        <v>39</v>
      </c>
      <c r="D6" s="37">
        <v>2.2999999999999998</v>
      </c>
      <c r="E6" s="37">
        <v>2.5614439390217987</v>
      </c>
      <c r="F6" s="37">
        <v>2.8341985231723159</v>
      </c>
      <c r="G6" s="37">
        <v>3.1161958127630474</v>
      </c>
      <c r="H6" s="37">
        <v>3.4050152387092374</v>
      </c>
      <c r="I6" s="37">
        <v>3.6982264022782929</v>
      </c>
      <c r="J6" s="37">
        <v>3.993504977150931</v>
      </c>
      <c r="K6" s="37">
        <v>4.2887316329316834</v>
      </c>
      <c r="L6" s="37">
        <v>4.5820666016731728</v>
      </c>
      <c r="M6" s="37">
        <v>4.8719964622705412</v>
      </c>
      <c r="N6" s="37">
        <v>5.8719964622705403</v>
      </c>
      <c r="O6" s="37">
        <v>6.8719964622705403</v>
      </c>
      <c r="P6" s="37">
        <f t="shared" ref="P6:AL6" si="1">P5</f>
        <v>7.2155181023584287</v>
      </c>
      <c r="Q6" s="37">
        <f t="shared" si="1"/>
        <v>7.459745540774918</v>
      </c>
      <c r="R6" s="37">
        <f t="shared" si="1"/>
        <v>7.6904050624917835</v>
      </c>
      <c r="S6" s="37">
        <f t="shared" si="1"/>
        <v>7.8210887407630576</v>
      </c>
      <c r="T6" s="37">
        <f t="shared" si="1"/>
        <v>7.9363633067768173</v>
      </c>
      <c r="U6" s="37">
        <f t="shared" si="1"/>
        <v>8.0376223217636653</v>
      </c>
      <c r="V6" s="37">
        <f t="shared" si="1"/>
        <v>8.1262443851768591</v>
      </c>
      <c r="W6" s="37">
        <f t="shared" si="1"/>
        <v>8.2035580640929613</v>
      </c>
      <c r="X6" s="37">
        <f t="shared" si="1"/>
        <v>8.270817733974404</v>
      </c>
      <c r="Y6" s="37">
        <f t="shared" si="1"/>
        <v>8.3291884450288496</v>
      </c>
      <c r="Z6" s="37">
        <f t="shared" si="1"/>
        <v>8.3797379365318498</v>
      </c>
      <c r="AA6" s="37">
        <f t="shared" si="1"/>
        <v>8.4234340796763973</v>
      </c>
      <c r="AB6" s="37">
        <f t="shared" si="1"/>
        <v>8.4611462643506012</v>
      </c>
      <c r="AC6" s="37">
        <f t="shared" si="1"/>
        <v>8.4936495052603505</v>
      </c>
      <c r="AD6" s="37">
        <f t="shared" si="1"/>
        <v>8.5216302953661955</v>
      </c>
      <c r="AE6" s="37">
        <f t="shared" si="1"/>
        <v>8.5456934614846691</v>
      </c>
      <c r="AF6" s="37">
        <f t="shared" si="1"/>
        <v>8.5663694700273449</v>
      </c>
      <c r="AG6" s="37">
        <f t="shared" si="1"/>
        <v>8.5841217886423813</v>
      </c>
      <c r="AH6" s="37">
        <f t="shared" si="1"/>
        <v>8.599354034193226</v>
      </c>
      <c r="AI6" s="37">
        <f t="shared" si="1"/>
        <v>8.6124167331537311</v>
      </c>
      <c r="AJ6" s="37">
        <f t="shared" si="1"/>
        <v>8.6236135918706545</v>
      </c>
      <c r="AK6" s="37">
        <f t="shared" si="1"/>
        <v>8.6332072259265207</v>
      </c>
      <c r="AL6" s="37">
        <f t="shared" si="1"/>
        <v>8.6414243342554116</v>
      </c>
    </row>
    <row r="7" spans="1:38" x14ac:dyDescent="0.2">
      <c r="A7" s="20"/>
      <c r="B7" s="20" t="s">
        <v>40</v>
      </c>
      <c r="C7" s="58" t="s">
        <v>41</v>
      </c>
      <c r="D7" s="37">
        <f>C35</f>
        <v>0.35</v>
      </c>
      <c r="E7" s="37">
        <f t="shared" ref="E7:AL7" si="2">($C36-$C35)/9+D7</f>
        <v>0.36666666666666664</v>
      </c>
      <c r="F7" s="37">
        <f t="shared" si="2"/>
        <v>0.3833333333333333</v>
      </c>
      <c r="G7" s="37">
        <f t="shared" si="2"/>
        <v>0.39999999999999997</v>
      </c>
      <c r="H7" s="37">
        <f t="shared" si="2"/>
        <v>0.41666666666666663</v>
      </c>
      <c r="I7" s="37">
        <f t="shared" si="2"/>
        <v>0.43333333333333329</v>
      </c>
      <c r="J7" s="37">
        <f t="shared" si="2"/>
        <v>0.44999999999999996</v>
      </c>
      <c r="K7" s="37">
        <f t="shared" si="2"/>
        <v>0.46666666666666662</v>
      </c>
      <c r="L7" s="37">
        <f t="shared" si="2"/>
        <v>0.48333333333333328</v>
      </c>
      <c r="M7" s="37">
        <f t="shared" si="2"/>
        <v>0.49999999999999994</v>
      </c>
      <c r="N7" s="37">
        <f t="shared" si="2"/>
        <v>0.51666666666666661</v>
      </c>
      <c r="O7" s="37">
        <f t="shared" si="2"/>
        <v>0.53333333333333333</v>
      </c>
      <c r="P7" s="37">
        <f t="shared" si="2"/>
        <v>0.55000000000000004</v>
      </c>
      <c r="Q7" s="37">
        <f t="shared" si="2"/>
        <v>0.56666666666666676</v>
      </c>
      <c r="R7" s="37">
        <f t="shared" si="2"/>
        <v>0.58333333333333348</v>
      </c>
      <c r="S7" s="37">
        <f t="shared" si="2"/>
        <v>0.6000000000000002</v>
      </c>
      <c r="T7" s="37">
        <f t="shared" si="2"/>
        <v>0.61666666666666692</v>
      </c>
      <c r="U7" s="37">
        <f t="shared" si="2"/>
        <v>0.63333333333333364</v>
      </c>
      <c r="V7" s="37">
        <f t="shared" si="2"/>
        <v>0.65000000000000036</v>
      </c>
      <c r="W7" s="37">
        <f t="shared" si="2"/>
        <v>0.66666666666666707</v>
      </c>
      <c r="X7" s="37">
        <f t="shared" si="2"/>
        <v>0.68333333333333379</v>
      </c>
      <c r="Y7" s="37">
        <f t="shared" si="2"/>
        <v>0.70000000000000051</v>
      </c>
      <c r="Z7" s="37">
        <f t="shared" si="2"/>
        <v>0.71666666666666723</v>
      </c>
      <c r="AA7" s="37">
        <f t="shared" si="2"/>
        <v>0.73333333333333395</v>
      </c>
      <c r="AB7" s="37">
        <f t="shared" si="2"/>
        <v>0.75000000000000067</v>
      </c>
      <c r="AC7" s="37">
        <f t="shared" si="2"/>
        <v>0.76666666666666738</v>
      </c>
      <c r="AD7" s="37">
        <f t="shared" si="2"/>
        <v>0.7833333333333341</v>
      </c>
      <c r="AE7" s="37">
        <f t="shared" si="2"/>
        <v>0.80000000000000082</v>
      </c>
      <c r="AF7" s="37">
        <f t="shared" si="2"/>
        <v>0.81666666666666754</v>
      </c>
      <c r="AG7" s="37">
        <f t="shared" si="2"/>
        <v>0.83333333333333426</v>
      </c>
      <c r="AH7" s="37">
        <f t="shared" si="2"/>
        <v>0.85000000000000098</v>
      </c>
      <c r="AI7" s="37">
        <f t="shared" si="2"/>
        <v>0.8666666666666677</v>
      </c>
      <c r="AJ7" s="37">
        <f t="shared" si="2"/>
        <v>0.88333333333333441</v>
      </c>
      <c r="AK7" s="37">
        <f t="shared" si="2"/>
        <v>0.90000000000000113</v>
      </c>
      <c r="AL7" s="37">
        <f t="shared" si="2"/>
        <v>0.91666666666666785</v>
      </c>
    </row>
    <row r="8" spans="1:38" x14ac:dyDescent="0.2">
      <c r="A8" s="20"/>
      <c r="B8" s="21" t="s">
        <v>2</v>
      </c>
      <c r="C8" s="58" t="s">
        <v>39</v>
      </c>
      <c r="D8" s="38">
        <f t="shared" ref="D8:AL8" si="3">D6*D7*365</f>
        <v>293.82499999999999</v>
      </c>
      <c r="E8" s="38">
        <f t="shared" si="3"/>
        <v>342.80658050575073</v>
      </c>
      <c r="F8" s="38">
        <f t="shared" si="3"/>
        <v>396.55161003385984</v>
      </c>
      <c r="G8" s="38">
        <f t="shared" si="3"/>
        <v>454.96458866340492</v>
      </c>
      <c r="H8" s="38">
        <f t="shared" si="3"/>
        <v>517.84606755369646</v>
      </c>
      <c r="I8" s="38">
        <f t="shared" si="3"/>
        <v>584.93614262701658</v>
      </c>
      <c r="J8" s="38">
        <f t="shared" si="3"/>
        <v>655.93319249704041</v>
      </c>
      <c r="K8" s="38">
        <f t="shared" si="3"/>
        <v>730.51395480936333</v>
      </c>
      <c r="L8" s="38">
        <f t="shared" si="3"/>
        <v>808.35291631184225</v>
      </c>
      <c r="M8" s="38">
        <f t="shared" si="3"/>
        <v>889.13935436437362</v>
      </c>
      <c r="N8" s="38">
        <f t="shared" si="3"/>
        <v>1107.3606661765193</v>
      </c>
      <c r="O8" s="38">
        <f t="shared" si="3"/>
        <v>1337.7486446553316</v>
      </c>
      <c r="P8" s="38">
        <f t="shared" si="3"/>
        <v>1448.5152590484547</v>
      </c>
      <c r="Q8" s="38">
        <f t="shared" si="3"/>
        <v>1542.9240360169458</v>
      </c>
      <c r="R8" s="38">
        <f t="shared" si="3"/>
        <v>1637.4154112222093</v>
      </c>
      <c r="S8" s="38">
        <f t="shared" si="3"/>
        <v>1712.8184342271102</v>
      </c>
      <c r="T8" s="38">
        <f t="shared" si="3"/>
        <v>1786.3431076336826</v>
      </c>
      <c r="U8" s="38">
        <f t="shared" si="3"/>
        <v>1858.0303600477014</v>
      </c>
      <c r="V8" s="38">
        <f t="shared" si="3"/>
        <v>1927.951480383211</v>
      </c>
      <c r="W8" s="38">
        <f t="shared" si="3"/>
        <v>1996.1991289292885</v>
      </c>
      <c r="X8" s="38">
        <f t="shared" si="3"/>
        <v>2062.8797898154507</v>
      </c>
      <c r="Y8" s="38">
        <f t="shared" si="3"/>
        <v>2128.1076477048728</v>
      </c>
      <c r="Z8" s="38">
        <f t="shared" si="3"/>
        <v>2191.9997818977918</v>
      </c>
      <c r="AA8" s="38">
        <f t="shared" si="3"/>
        <v>2254.6725219933842</v>
      </c>
      <c r="AB8" s="38">
        <f t="shared" si="3"/>
        <v>2316.238789865979</v>
      </c>
      <c r="AC8" s="38">
        <f t="shared" si="3"/>
        <v>2376.8062532220233</v>
      </c>
      <c r="AD8" s="38">
        <f t="shared" si="3"/>
        <v>2436.4761286167873</v>
      </c>
      <c r="AE8" s="38">
        <f t="shared" si="3"/>
        <v>2495.3424907535259</v>
      </c>
      <c r="AF8" s="38">
        <f t="shared" si="3"/>
        <v>2553.4919661906538</v>
      </c>
      <c r="AG8" s="38">
        <f t="shared" si="3"/>
        <v>2611.0037107120606</v>
      </c>
      <c r="AH8" s="38">
        <f t="shared" si="3"/>
        <v>2667.9495891084516</v>
      </c>
      <c r="AI8" s="38">
        <f t="shared" si="3"/>
        <v>2724.3944932543004</v>
      </c>
      <c r="AJ8" s="38">
        <f t="shared" si="3"/>
        <v>2780.3967489123002</v>
      </c>
      <c r="AK8" s="38">
        <f t="shared" si="3"/>
        <v>2836.0085737168656</v>
      </c>
      <c r="AL8" s="38">
        <f t="shared" si="3"/>
        <v>2891.2765585029601</v>
      </c>
    </row>
    <row r="9" spans="1:38" x14ac:dyDescent="0.2">
      <c r="A9" s="20"/>
      <c r="B9" s="21" t="s">
        <v>32</v>
      </c>
      <c r="C9" s="58" t="s">
        <v>43</v>
      </c>
      <c r="D9" s="50">
        <f t="shared" ref="D9:AL9" si="4">D8*$C37</f>
        <v>44.073749999999997</v>
      </c>
      <c r="E9" s="50">
        <f t="shared" si="4"/>
        <v>51.420987075862605</v>
      </c>
      <c r="F9" s="50">
        <f t="shared" si="4"/>
        <v>59.482741505078977</v>
      </c>
      <c r="G9" s="50">
        <f t="shared" si="4"/>
        <v>68.244688299510742</v>
      </c>
      <c r="H9" s="50">
        <f t="shared" si="4"/>
        <v>77.676910133054463</v>
      </c>
      <c r="I9" s="50">
        <f t="shared" si="4"/>
        <v>87.74042139405249</v>
      </c>
      <c r="J9" s="50">
        <f t="shared" si="4"/>
        <v>98.389978874556064</v>
      </c>
      <c r="K9" s="50">
        <f t="shared" si="4"/>
        <v>109.5770932214045</v>
      </c>
      <c r="L9" s="50">
        <f t="shared" si="4"/>
        <v>121.25293744677633</v>
      </c>
      <c r="M9" s="50">
        <f t="shared" si="4"/>
        <v>133.37090315465605</v>
      </c>
      <c r="N9" s="50">
        <f t="shared" si="4"/>
        <v>166.10409992647789</v>
      </c>
      <c r="O9" s="50">
        <f t="shared" si="4"/>
        <v>200.66229669829974</v>
      </c>
      <c r="P9" s="50">
        <f t="shared" si="4"/>
        <v>217.27728885726819</v>
      </c>
      <c r="Q9" s="50">
        <f t="shared" si="4"/>
        <v>231.43860540254187</v>
      </c>
      <c r="R9" s="50">
        <f t="shared" si="4"/>
        <v>245.61231168333137</v>
      </c>
      <c r="S9" s="50">
        <f t="shared" si="4"/>
        <v>256.92276513406654</v>
      </c>
      <c r="T9" s="50">
        <f t="shared" si="4"/>
        <v>267.95146614505239</v>
      </c>
      <c r="U9" s="50">
        <f t="shared" si="4"/>
        <v>278.7045540071552</v>
      </c>
      <c r="V9" s="50">
        <f t="shared" si="4"/>
        <v>289.19272205748166</v>
      </c>
      <c r="W9" s="50">
        <f t="shared" si="4"/>
        <v>299.42986933939324</v>
      </c>
      <c r="X9" s="50">
        <f t="shared" si="4"/>
        <v>309.43196847231758</v>
      </c>
      <c r="Y9" s="50">
        <f t="shared" si="4"/>
        <v>319.21614715573088</v>
      </c>
      <c r="Z9" s="50">
        <f t="shared" si="4"/>
        <v>328.79996728466875</v>
      </c>
      <c r="AA9" s="50">
        <f t="shared" si="4"/>
        <v>338.20087829900763</v>
      </c>
      <c r="AB9" s="50">
        <f t="shared" si="4"/>
        <v>347.43581847989685</v>
      </c>
      <c r="AC9" s="50">
        <f t="shared" si="4"/>
        <v>356.5209379833035</v>
      </c>
      <c r="AD9" s="50">
        <f t="shared" si="4"/>
        <v>365.47141929251808</v>
      </c>
      <c r="AE9" s="50">
        <f t="shared" si="4"/>
        <v>374.30137361302889</v>
      </c>
      <c r="AF9" s="50">
        <f t="shared" si="4"/>
        <v>383.02379492859808</v>
      </c>
      <c r="AG9" s="50">
        <f t="shared" si="4"/>
        <v>391.65055660680906</v>
      </c>
      <c r="AH9" s="50">
        <f t="shared" si="4"/>
        <v>400.19243836626771</v>
      </c>
      <c r="AI9" s="50">
        <f t="shared" si="4"/>
        <v>408.65917398814503</v>
      </c>
      <c r="AJ9" s="50">
        <f t="shared" si="4"/>
        <v>417.05951233684499</v>
      </c>
      <c r="AK9" s="50">
        <f t="shared" si="4"/>
        <v>425.40128605752983</v>
      </c>
      <c r="AL9" s="50">
        <f t="shared" si="4"/>
        <v>433.691483775444</v>
      </c>
    </row>
    <row r="10" spans="1:38" x14ac:dyDescent="0.2">
      <c r="B10" s="17"/>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row>
    <row r="11" spans="1:38" x14ac:dyDescent="0.2">
      <c r="A11" s="36"/>
      <c r="B11" s="36" t="s">
        <v>22</v>
      </c>
      <c r="C11" s="59" t="s">
        <v>42</v>
      </c>
      <c r="D11" s="39">
        <f t="shared" ref="D11:AL11" si="5">IF(D4&lt;$C40,0,($C$43/(1+POWER(81,($C$41+$C$42/2-D4)/$C$42))*(1/100)-$C$43/(1+POWER(81,($C$41+$C$42/2-($C40-1))/$C$42))*(1/100)))</f>
        <v>0</v>
      </c>
      <c r="E11" s="39">
        <f t="shared" si="5"/>
        <v>0</v>
      </c>
      <c r="F11" s="39">
        <f t="shared" si="5"/>
        <v>0</v>
      </c>
      <c r="G11" s="39">
        <f t="shared" si="5"/>
        <v>2.780818639392368E-3</v>
      </c>
      <c r="H11" s="39">
        <f t="shared" si="5"/>
        <v>6.7550213553075871E-3</v>
      </c>
      <c r="I11" s="39">
        <f t="shared" si="5"/>
        <v>1.2412297268355429E-2</v>
      </c>
      <c r="J11" s="39">
        <f t="shared" si="5"/>
        <v>2.0420191461692015E-2</v>
      </c>
      <c r="K11" s="39">
        <f t="shared" si="5"/>
        <v>3.1665476624762379E-2</v>
      </c>
      <c r="L11" s="39">
        <f t="shared" si="5"/>
        <v>4.7281601330835206E-2</v>
      </c>
      <c r="M11" s="39">
        <f t="shared" si="5"/>
        <v>6.8634477175977732E-2</v>
      </c>
      <c r="N11" s="39">
        <f t="shared" si="5"/>
        <v>9.7222039458183585E-2</v>
      </c>
      <c r="O11" s="39">
        <f t="shared" si="5"/>
        <v>0.13443330976632753</v>
      </c>
      <c r="P11" s="39">
        <f t="shared" si="5"/>
        <v>0.18113447717597772</v>
      </c>
      <c r="Q11" s="39">
        <f t="shared" si="5"/>
        <v>0.23713434376625181</v>
      </c>
      <c r="R11" s="39">
        <f t="shared" si="5"/>
        <v>0.30072839956557074</v>
      </c>
      <c r="S11" s="39">
        <f t="shared" si="5"/>
        <v>0.36863447717597775</v>
      </c>
      <c r="T11" s="39">
        <f t="shared" si="5"/>
        <v>0.43654055478638482</v>
      </c>
      <c r="U11" s="39">
        <f t="shared" si="5"/>
        <v>0.50013461058570363</v>
      </c>
      <c r="V11" s="39">
        <f t="shared" si="5"/>
        <v>0.55613447717597775</v>
      </c>
      <c r="W11" s="39">
        <f t="shared" si="5"/>
        <v>0.60283564458562788</v>
      </c>
      <c r="X11" s="39">
        <f t="shared" si="5"/>
        <v>0.64004691489377186</v>
      </c>
      <c r="Y11" s="39">
        <f t="shared" si="5"/>
        <v>0.66863447717597779</v>
      </c>
      <c r="Z11" s="39">
        <f t="shared" si="5"/>
        <v>0.68998735302112024</v>
      </c>
      <c r="AA11" s="39">
        <f t="shared" si="5"/>
        <v>0.70560347772719312</v>
      </c>
      <c r="AB11" s="39">
        <f t="shared" si="5"/>
        <v>0.71684876289026345</v>
      </c>
      <c r="AC11" s="39">
        <f t="shared" si="5"/>
        <v>0.72485665708360003</v>
      </c>
      <c r="AD11" s="39">
        <f t="shared" si="5"/>
        <v>0.7305139329966478</v>
      </c>
      <c r="AE11" s="39">
        <f t="shared" si="5"/>
        <v>0.73448813571256311</v>
      </c>
      <c r="AF11" s="39">
        <f t="shared" si="5"/>
        <v>0.73726895435195539</v>
      </c>
      <c r="AG11" s="39">
        <f t="shared" si="5"/>
        <v>0.73920935353375949</v>
      </c>
      <c r="AH11" s="39">
        <f t="shared" si="5"/>
        <v>0.7405607066841744</v>
      </c>
      <c r="AI11" s="39">
        <f t="shared" si="5"/>
        <v>0.74150056202521775</v>
      </c>
      <c r="AJ11" s="39">
        <f t="shared" si="5"/>
        <v>0.74215361105909194</v>
      </c>
      <c r="AK11" s="39">
        <f t="shared" si="5"/>
        <v>0.74260707991570385</v>
      </c>
      <c r="AL11" s="39">
        <f t="shared" si="5"/>
        <v>0.74292182034865684</v>
      </c>
    </row>
    <row r="12" spans="1:38" x14ac:dyDescent="0.2">
      <c r="B12" s="17"/>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row>
    <row r="13" spans="1:38" x14ac:dyDescent="0.2">
      <c r="A13" s="44"/>
      <c r="B13" s="51" t="s">
        <v>3</v>
      </c>
      <c r="C13" s="60" t="s">
        <v>39</v>
      </c>
      <c r="D13" s="52">
        <f t="shared" ref="D13:AL13" si="6">D11*D8</f>
        <v>0</v>
      </c>
      <c r="E13" s="52">
        <f t="shared" si="6"/>
        <v>0</v>
      </c>
      <c r="F13" s="52">
        <f t="shared" si="6"/>
        <v>0</v>
      </c>
      <c r="G13" s="52">
        <f t="shared" si="6"/>
        <v>1.265174008418678</v>
      </c>
      <c r="H13" s="52">
        <f t="shared" si="6"/>
        <v>3.4980612450872748</v>
      </c>
      <c r="I13" s="52">
        <f t="shared" si="6"/>
        <v>7.2604012852916799</v>
      </c>
      <c r="J13" s="52">
        <f t="shared" si="6"/>
        <v>13.394281376868449</v>
      </c>
      <c r="K13" s="52">
        <f t="shared" si="6"/>
        <v>23.132072560078615</v>
      </c>
      <c r="L13" s="52">
        <f t="shared" si="6"/>
        <v>38.220220323674518</v>
      </c>
      <c r="M13" s="52">
        <f t="shared" si="6"/>
        <v>61.025614723385175</v>
      </c>
      <c r="N13" s="52">
        <f t="shared" si="6"/>
        <v>107.65986238145402</v>
      </c>
      <c r="O13" s="52">
        <f t="shared" si="6"/>
        <v>179.83797793643501</v>
      </c>
      <c r="P13" s="52">
        <f t="shared" si="6"/>
        <v>262.37605412916776</v>
      </c>
      <c r="Q13" s="52">
        <f t="shared" si="6"/>
        <v>365.88027876205513</v>
      </c>
      <c r="R13" s="52">
        <f t="shared" si="6"/>
        <v>492.41731604085589</v>
      </c>
      <c r="S13" s="52">
        <f t="shared" si="6"/>
        <v>631.40392799868755</v>
      </c>
      <c r="T13" s="52">
        <f t="shared" si="6"/>
        <v>779.81121124524259</v>
      </c>
      <c r="U13" s="52">
        <f t="shared" si="6"/>
        <v>929.26529057887183</v>
      </c>
      <c r="V13" s="52">
        <f t="shared" si="6"/>
        <v>1072.2002885635693</v>
      </c>
      <c r="W13" s="52">
        <f t="shared" si="6"/>
        <v>1203.3799886093566</v>
      </c>
      <c r="X13" s="52">
        <f t="shared" si="6"/>
        <v>1320.3398452680917</v>
      </c>
      <c r="Y13" s="52">
        <f t="shared" si="6"/>
        <v>1422.9261443973476</v>
      </c>
      <c r="Z13" s="52">
        <f t="shared" si="6"/>
        <v>1512.4521273345301</v>
      </c>
      <c r="AA13" s="52">
        <f t="shared" si="6"/>
        <v>1590.9047726544732</v>
      </c>
      <c r="AB13" s="52">
        <f t="shared" si="6"/>
        <v>1660.3929110738679</v>
      </c>
      <c r="AC13" s="52">
        <f t="shared" si="6"/>
        <v>1722.8438352459125</v>
      </c>
      <c r="AD13" s="52">
        <f t="shared" si="6"/>
        <v>1779.8797593682955</v>
      </c>
      <c r="AE13" s="52">
        <f t="shared" si="6"/>
        <v>1832.7994539979011</v>
      </c>
      <c r="AF13" s="52">
        <f t="shared" si="6"/>
        <v>1882.6103518595019</v>
      </c>
      <c r="AG13" s="52">
        <f t="shared" si="6"/>
        <v>1930.0783650697094</v>
      </c>
      <c r="AH13" s="52">
        <f t="shared" si="6"/>
        <v>1975.7786331079076</v>
      </c>
      <c r="AI13" s="52">
        <f t="shared" si="6"/>
        <v>2020.1400479264721</v>
      </c>
      <c r="AJ13" s="52">
        <f t="shared" si="6"/>
        <v>2063.4814873822229</v>
      </c>
      <c r="AK13" s="52">
        <f t="shared" si="6"/>
        <v>2106.0400455437816</v>
      </c>
      <c r="AL13" s="52">
        <f t="shared" si="6"/>
        <v>2147.9924439744191</v>
      </c>
    </row>
    <row r="14" spans="1:38" x14ac:dyDescent="0.2">
      <c r="A14" s="44"/>
      <c r="B14" s="51" t="s">
        <v>4</v>
      </c>
      <c r="C14" s="60" t="s">
        <v>43</v>
      </c>
      <c r="D14" s="52">
        <f t="shared" ref="D14:AL14" si="7">D13*$C37</f>
        <v>0</v>
      </c>
      <c r="E14" s="52">
        <f t="shared" si="7"/>
        <v>0</v>
      </c>
      <c r="F14" s="52">
        <f t="shared" si="7"/>
        <v>0</v>
      </c>
      <c r="G14" s="52">
        <f t="shared" si="7"/>
        <v>0.1897761012628017</v>
      </c>
      <c r="H14" s="52">
        <f t="shared" si="7"/>
        <v>0.5247091867630912</v>
      </c>
      <c r="I14" s="52">
        <f t="shared" si="7"/>
        <v>1.089060192793752</v>
      </c>
      <c r="J14" s="52">
        <f t="shared" si="7"/>
        <v>2.0091422065302673</v>
      </c>
      <c r="K14" s="52">
        <f t="shared" si="7"/>
        <v>3.4698108840117921</v>
      </c>
      <c r="L14" s="52">
        <f t="shared" si="7"/>
        <v>5.7330330485511771</v>
      </c>
      <c r="M14" s="52">
        <f t="shared" si="7"/>
        <v>9.1538422085077755</v>
      </c>
      <c r="N14" s="52">
        <f t="shared" si="7"/>
        <v>16.148979357218103</v>
      </c>
      <c r="O14" s="52">
        <f t="shared" si="7"/>
        <v>26.975696690465252</v>
      </c>
      <c r="P14" s="52">
        <f t="shared" si="7"/>
        <v>39.35640811937516</v>
      </c>
      <c r="Q14" s="52">
        <f t="shared" si="7"/>
        <v>54.882041814308266</v>
      </c>
      <c r="R14" s="52">
        <f t="shared" si="7"/>
        <v>73.862597406128387</v>
      </c>
      <c r="S14" s="52">
        <f t="shared" si="7"/>
        <v>94.710589199803124</v>
      </c>
      <c r="T14" s="52">
        <f t="shared" si="7"/>
        <v>116.97168168678638</v>
      </c>
      <c r="U14" s="52">
        <f t="shared" si="7"/>
        <v>139.38979358683076</v>
      </c>
      <c r="V14" s="52">
        <f t="shared" si="7"/>
        <v>160.83004328453538</v>
      </c>
      <c r="W14" s="52">
        <f t="shared" si="7"/>
        <v>180.50699829140348</v>
      </c>
      <c r="X14" s="52">
        <f t="shared" si="7"/>
        <v>198.05097679021375</v>
      </c>
      <c r="Y14" s="52">
        <f t="shared" si="7"/>
        <v>213.43892165960213</v>
      </c>
      <c r="Z14" s="52">
        <f t="shared" si="7"/>
        <v>226.8678191001795</v>
      </c>
      <c r="AA14" s="52">
        <f t="shared" si="7"/>
        <v>238.63571589817096</v>
      </c>
      <c r="AB14" s="52">
        <f t="shared" si="7"/>
        <v>249.05893666108017</v>
      </c>
      <c r="AC14" s="52">
        <f t="shared" si="7"/>
        <v>258.42657528688687</v>
      </c>
      <c r="AD14" s="52">
        <f t="shared" si="7"/>
        <v>266.9819639052443</v>
      </c>
      <c r="AE14" s="52">
        <f t="shared" si="7"/>
        <v>274.91991809968516</v>
      </c>
      <c r="AF14" s="52">
        <f t="shared" si="7"/>
        <v>282.39155277892525</v>
      </c>
      <c r="AG14" s="52">
        <f t="shared" si="7"/>
        <v>289.51175476045643</v>
      </c>
      <c r="AH14" s="52">
        <f t="shared" si="7"/>
        <v>296.36679496618615</v>
      </c>
      <c r="AI14" s="52">
        <f t="shared" si="7"/>
        <v>303.02100718897083</v>
      </c>
      <c r="AJ14" s="52">
        <f t="shared" si="7"/>
        <v>309.52222310733345</v>
      </c>
      <c r="AK14" s="52">
        <f t="shared" si="7"/>
        <v>315.90600683156725</v>
      </c>
      <c r="AL14" s="52">
        <f t="shared" si="7"/>
        <v>322.19886659616287</v>
      </c>
    </row>
    <row r="15" spans="1:38" x14ac:dyDescent="0.2">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row>
    <row r="16" spans="1:38" x14ac:dyDescent="0.2">
      <c r="A16" s="43"/>
      <c r="B16" s="43" t="s">
        <v>5</v>
      </c>
      <c r="C16" s="61" t="s">
        <v>39</v>
      </c>
      <c r="D16" s="45" t="str">
        <f>IF(D4=$C46,$C47/1000,IF(D4&lt;$C46,"",B16*(1+$C48)))</f>
        <v/>
      </c>
      <c r="E16" s="45">
        <f t="shared" ref="E16:AL16" si="8">IF(E4=$C46,$C47/1000,IF(E4&lt;$C46,"",D16*(1+$C48)))</f>
        <v>0.1</v>
      </c>
      <c r="F16" s="45">
        <f t="shared" si="8"/>
        <v>0.10100000000000001</v>
      </c>
      <c r="G16" s="45">
        <f t="shared" si="8"/>
        <v>0.10201</v>
      </c>
      <c r="H16" s="45">
        <f t="shared" si="8"/>
        <v>0.1030301</v>
      </c>
      <c r="I16" s="45">
        <f t="shared" si="8"/>
        <v>0.104060401</v>
      </c>
      <c r="J16" s="45">
        <f t="shared" si="8"/>
        <v>0.10510100501</v>
      </c>
      <c r="K16" s="45">
        <f t="shared" si="8"/>
        <v>0.1061520150601</v>
      </c>
      <c r="L16" s="45">
        <f t="shared" si="8"/>
        <v>0.107213535210701</v>
      </c>
      <c r="M16" s="45">
        <f t="shared" si="8"/>
        <v>0.10828567056280801</v>
      </c>
      <c r="N16" s="45">
        <f t="shared" si="8"/>
        <v>0.10936852726843609</v>
      </c>
      <c r="O16" s="45">
        <f t="shared" si="8"/>
        <v>0.11046221254112044</v>
      </c>
      <c r="P16" s="45">
        <f t="shared" si="8"/>
        <v>0.11156683466653165</v>
      </c>
      <c r="Q16" s="45">
        <f t="shared" si="8"/>
        <v>0.11268250301319697</v>
      </c>
      <c r="R16" s="45">
        <f t="shared" si="8"/>
        <v>0.11380932804332894</v>
      </c>
      <c r="S16" s="45">
        <f t="shared" si="8"/>
        <v>0.11494742132376223</v>
      </c>
      <c r="T16" s="45">
        <f t="shared" si="8"/>
        <v>0.11609689553699985</v>
      </c>
      <c r="U16" s="45">
        <f t="shared" si="8"/>
        <v>0.11725786449236986</v>
      </c>
      <c r="V16" s="45">
        <f t="shared" si="8"/>
        <v>0.11843044313729356</v>
      </c>
      <c r="W16" s="45">
        <f t="shared" si="8"/>
        <v>0.1196147475686665</v>
      </c>
      <c r="X16" s="45">
        <f t="shared" si="8"/>
        <v>0.12081089504435316</v>
      </c>
      <c r="Y16" s="45">
        <f t="shared" si="8"/>
        <v>0.12201900399479669</v>
      </c>
      <c r="Z16" s="45">
        <f t="shared" si="8"/>
        <v>0.12323919403474466</v>
      </c>
      <c r="AA16" s="45">
        <f t="shared" si="8"/>
        <v>0.12447158597509211</v>
      </c>
      <c r="AB16" s="45">
        <f t="shared" si="8"/>
        <v>0.12571630183484303</v>
      </c>
      <c r="AC16" s="45">
        <f t="shared" si="8"/>
        <v>0.12697346485319147</v>
      </c>
      <c r="AD16" s="45">
        <f t="shared" si="8"/>
        <v>0.12824319950172339</v>
      </c>
      <c r="AE16" s="45">
        <f t="shared" si="8"/>
        <v>0.12952563149674062</v>
      </c>
      <c r="AF16" s="45">
        <f t="shared" si="8"/>
        <v>0.13082088781170803</v>
      </c>
      <c r="AG16" s="45">
        <f t="shared" si="8"/>
        <v>0.13212909668982512</v>
      </c>
      <c r="AH16" s="45">
        <f t="shared" si="8"/>
        <v>0.13345038765672337</v>
      </c>
      <c r="AI16" s="45">
        <f t="shared" si="8"/>
        <v>0.1347848915332906</v>
      </c>
      <c r="AJ16" s="45">
        <f t="shared" si="8"/>
        <v>0.1361327404486235</v>
      </c>
      <c r="AK16" s="45">
        <f t="shared" si="8"/>
        <v>0.13749406785310975</v>
      </c>
      <c r="AL16" s="45">
        <f t="shared" si="8"/>
        <v>0.13886900853164086</v>
      </c>
    </row>
    <row r="17" spans="1:38" x14ac:dyDescent="0.2">
      <c r="D17" s="3"/>
      <c r="E17" s="3"/>
      <c r="F17" s="2"/>
      <c r="G17" s="4"/>
      <c r="H17" s="4"/>
      <c r="I17" s="4"/>
      <c r="J17" s="4"/>
      <c r="K17" s="4"/>
      <c r="L17" s="4"/>
      <c r="M17" s="4"/>
      <c r="N17" s="4"/>
      <c r="O17" s="4"/>
      <c r="P17" s="4"/>
      <c r="Q17" s="4"/>
      <c r="R17" s="4"/>
      <c r="S17" s="4"/>
      <c r="T17" s="4"/>
      <c r="U17" s="4"/>
      <c r="V17" s="4"/>
      <c r="W17" s="4"/>
      <c r="X17" s="4"/>
      <c r="Y17" s="4"/>
      <c r="Z17" s="4"/>
      <c r="AA17" s="4"/>
      <c r="AB17" s="4"/>
      <c r="AC17" s="4"/>
      <c r="AD17" s="4"/>
      <c r="AE17" s="4"/>
      <c r="AF17" s="4"/>
      <c r="AG17" s="4"/>
    </row>
    <row r="18" spans="1:38" x14ac:dyDescent="0.2">
      <c r="A18" s="42"/>
      <c r="B18" s="42" t="s">
        <v>48</v>
      </c>
      <c r="C18" s="62" t="s">
        <v>39</v>
      </c>
      <c r="D18" s="54" t="str">
        <f>IF(D16="","",D14/$C50)</f>
        <v/>
      </c>
      <c r="E18" s="54">
        <f t="shared" ref="E18:AL18" si="9">IF(E16="","",E14/$C50)</f>
        <v>0</v>
      </c>
      <c r="F18" s="54">
        <f t="shared" si="9"/>
        <v>0</v>
      </c>
      <c r="G18" s="54">
        <f t="shared" si="9"/>
        <v>3.162935021046695E-2</v>
      </c>
      <c r="H18" s="54">
        <f t="shared" si="9"/>
        <v>8.7451531127181861E-2</v>
      </c>
      <c r="I18" s="54">
        <f t="shared" si="9"/>
        <v>0.181510032132292</v>
      </c>
      <c r="J18" s="54">
        <f t="shared" si="9"/>
        <v>0.33485703442171122</v>
      </c>
      <c r="K18" s="54">
        <f t="shared" si="9"/>
        <v>0.57830181400196534</v>
      </c>
      <c r="L18" s="54">
        <f t="shared" si="9"/>
        <v>0.95550550809186285</v>
      </c>
      <c r="M18" s="54">
        <f t="shared" si="9"/>
        <v>1.5256403680846293</v>
      </c>
      <c r="N18" s="54">
        <f t="shared" si="9"/>
        <v>2.6914965595363505</v>
      </c>
      <c r="O18" s="54">
        <f t="shared" si="9"/>
        <v>4.4959494484108751</v>
      </c>
      <c r="P18" s="54">
        <f t="shared" si="9"/>
        <v>6.5594013532291937</v>
      </c>
      <c r="Q18" s="54">
        <f t="shared" si="9"/>
        <v>9.1470069690513771</v>
      </c>
      <c r="R18" s="54">
        <f t="shared" si="9"/>
        <v>12.310432901021398</v>
      </c>
      <c r="S18" s="54">
        <f t="shared" si="9"/>
        <v>15.785098199967187</v>
      </c>
      <c r="T18" s="54">
        <f t="shared" si="9"/>
        <v>19.495280281131063</v>
      </c>
      <c r="U18" s="54">
        <f t="shared" si="9"/>
        <v>23.231632264471795</v>
      </c>
      <c r="V18" s="54">
        <f t="shared" si="9"/>
        <v>26.80500721408923</v>
      </c>
      <c r="W18" s="54">
        <f t="shared" si="9"/>
        <v>30.084499715233914</v>
      </c>
      <c r="X18" s="54">
        <f t="shared" si="9"/>
        <v>33.008496131702294</v>
      </c>
      <c r="Y18" s="54">
        <f t="shared" si="9"/>
        <v>35.573153609933691</v>
      </c>
      <c r="Z18" s="54">
        <f t="shared" si="9"/>
        <v>37.81130318336325</v>
      </c>
      <c r="AA18" s="54">
        <f t="shared" si="9"/>
        <v>39.772619316361826</v>
      </c>
      <c r="AB18" s="54">
        <f t="shared" si="9"/>
        <v>41.509822776846697</v>
      </c>
      <c r="AC18" s="54">
        <f t="shared" si="9"/>
        <v>43.071095881147812</v>
      </c>
      <c r="AD18" s="54">
        <f t="shared" si="9"/>
        <v>44.496993984207386</v>
      </c>
      <c r="AE18" s="54">
        <f t="shared" si="9"/>
        <v>45.819986349947527</v>
      </c>
      <c r="AF18" s="54">
        <f t="shared" si="9"/>
        <v>47.065258796487541</v>
      </c>
      <c r="AG18" s="54">
        <f t="shared" si="9"/>
        <v>48.25195912674274</v>
      </c>
      <c r="AH18" s="54">
        <f t="shared" si="9"/>
        <v>49.394465827697694</v>
      </c>
      <c r="AI18" s="54">
        <f t="shared" si="9"/>
        <v>50.503501198161807</v>
      </c>
      <c r="AJ18" s="54">
        <f t="shared" si="9"/>
        <v>51.587037184555577</v>
      </c>
      <c r="AK18" s="54">
        <f t="shared" si="9"/>
        <v>52.651001138594545</v>
      </c>
      <c r="AL18" s="54">
        <f t="shared" si="9"/>
        <v>53.699811099360481</v>
      </c>
    </row>
    <row r="19" spans="1:38" x14ac:dyDescent="0.2">
      <c r="A19" s="40"/>
      <c r="B19" s="53" t="s">
        <v>36</v>
      </c>
      <c r="C19" s="62" t="s">
        <v>24</v>
      </c>
      <c r="D19" s="54" t="str">
        <f>IF(D18="","",D18/D16)</f>
        <v/>
      </c>
      <c r="E19" s="54">
        <f t="shared" ref="E19:AL19" si="10">IF(E18="","",E18/E16)</f>
        <v>0</v>
      </c>
      <c r="F19" s="54">
        <f t="shared" si="10"/>
        <v>0</v>
      </c>
      <c r="G19" s="54">
        <f t="shared" si="10"/>
        <v>0.31006127056628713</v>
      </c>
      <c r="H19" s="54">
        <f t="shared" si="10"/>
        <v>0.84879594533230451</v>
      </c>
      <c r="I19" s="54">
        <f t="shared" si="10"/>
        <v>1.7442757320557702</v>
      </c>
      <c r="J19" s="41">
        <f t="shared" si="10"/>
        <v>3.1860497850601024</v>
      </c>
      <c r="K19" s="54">
        <f t="shared" si="10"/>
        <v>5.44786468419416</v>
      </c>
      <c r="L19" s="54">
        <f t="shared" si="10"/>
        <v>8.9121723876939534</v>
      </c>
      <c r="M19" s="54">
        <f t="shared" si="10"/>
        <v>14.089032834678946</v>
      </c>
      <c r="N19" s="54">
        <f t="shared" si="10"/>
        <v>24.609424911887977</v>
      </c>
      <c r="O19" s="54">
        <f t="shared" si="10"/>
        <v>40.701243846054794</v>
      </c>
      <c r="P19" s="54">
        <f t="shared" si="10"/>
        <v>58.793470056177135</v>
      </c>
      <c r="Q19" s="54">
        <f t="shared" si="10"/>
        <v>81.175042481796055</v>
      </c>
      <c r="R19" s="54">
        <f t="shared" si="10"/>
        <v>108.16716970980296</v>
      </c>
      <c r="S19" s="54">
        <f t="shared" si="10"/>
        <v>137.32450905102689</v>
      </c>
      <c r="T19" s="54">
        <f t="shared" si="10"/>
        <v>167.92249431784293</v>
      </c>
      <c r="U19" s="54">
        <f t="shared" si="10"/>
        <v>198.12429950899806</v>
      </c>
      <c r="V19" s="54">
        <f t="shared" si="10"/>
        <v>226.33544639375225</v>
      </c>
      <c r="W19" s="54">
        <f t="shared" si="10"/>
        <v>251.51162650712021</v>
      </c>
      <c r="X19" s="54">
        <f t="shared" si="10"/>
        <v>273.22449783675489</v>
      </c>
      <c r="Y19" s="54">
        <f t="shared" si="10"/>
        <v>291.53781333480356</v>
      </c>
      <c r="Z19" s="54">
        <f t="shared" si="10"/>
        <v>306.81232118982507</v>
      </c>
      <c r="AA19" s="54">
        <f t="shared" si="10"/>
        <v>319.5317148471193</v>
      </c>
      <c r="AB19" s="54">
        <f t="shared" si="10"/>
        <v>330.18647678150199</v>
      </c>
      <c r="AC19" s="54">
        <f t="shared" si="10"/>
        <v>339.21336187011377</v>
      </c>
      <c r="AD19" s="54">
        <f t="shared" si="10"/>
        <v>346.97351716969143</v>
      </c>
      <c r="AE19" s="54">
        <f t="shared" si="10"/>
        <v>353.75227142668314</v>
      </c>
      <c r="AF19" s="54">
        <f t="shared" si="10"/>
        <v>359.76868513710974</v>
      </c>
      <c r="AG19" s="54">
        <f t="shared" si="10"/>
        <v>365.18798913773611</v>
      </c>
      <c r="AH19" s="54">
        <f t="shared" si="10"/>
        <v>370.13355071516082</v>
      </c>
      <c r="AI19" s="54">
        <f t="shared" si="10"/>
        <v>374.69704967405727</v>
      </c>
      <c r="AJ19" s="54">
        <f t="shared" si="10"/>
        <v>378.9465856233499</v>
      </c>
      <c r="AK19" s="54">
        <f t="shared" si="10"/>
        <v>382.93289274737043</v>
      </c>
      <c r="AL19" s="54">
        <f t="shared" si="10"/>
        <v>386.69399074110299</v>
      </c>
    </row>
    <row r="20" spans="1:38" x14ac:dyDescent="0.2">
      <c r="B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row>
    <row r="21" spans="1:38" x14ac:dyDescent="0.2">
      <c r="A21" s="46"/>
      <c r="B21" s="46" t="s">
        <v>50</v>
      </c>
      <c r="C21" s="63" t="s">
        <v>24</v>
      </c>
      <c r="D21" s="56" t="str">
        <f ca="1">IF(D16="","",OFFSET(D19,0,$C$54)/(1+$C$53)^$C54)</f>
        <v/>
      </c>
      <c r="E21" s="75">
        <f t="shared" ref="E21:AL21" ca="1" si="11">OFFSET(E19,0,$C54)/(1+$C53)^$C54</f>
        <v>2.271609463894765</v>
      </c>
      <c r="F21" s="56">
        <f t="shared" ca="1" si="11"/>
        <v>3.8842522275275955</v>
      </c>
      <c r="G21" s="56">
        <f t="shared" ca="1" si="11"/>
        <v>6.3542557416017544</v>
      </c>
      <c r="H21" s="56">
        <f t="shared" ca="1" si="11"/>
        <v>10.0452856934177</v>
      </c>
      <c r="I21" s="56">
        <f t="shared" ca="1" si="11"/>
        <v>17.546179847217221</v>
      </c>
      <c r="J21" s="56">
        <f t="shared" ca="1" si="11"/>
        <v>29.019424350031777</v>
      </c>
      <c r="K21" s="56">
        <f t="shared" ca="1" si="11"/>
        <v>41.918931593941188</v>
      </c>
      <c r="L21" s="56">
        <f t="shared" ca="1" si="11"/>
        <v>57.876683408520243</v>
      </c>
      <c r="M21" s="56">
        <f t="shared" ca="1" si="11"/>
        <v>77.121697076953993</v>
      </c>
      <c r="N21" s="56">
        <f t="shared" ca="1" si="11"/>
        <v>97.910477057762094</v>
      </c>
      <c r="O21" s="56">
        <f t="shared" ca="1" si="11"/>
        <v>119.72641767304684</v>
      </c>
      <c r="P21" s="56">
        <f t="shared" ca="1" si="11"/>
        <v>141.25988736979855</v>
      </c>
      <c r="Q21" s="56">
        <f t="shared" ca="1" si="11"/>
        <v>161.37404520601203</v>
      </c>
      <c r="R21" s="56">
        <f t="shared" ca="1" si="11"/>
        <v>179.32431367903496</v>
      </c>
      <c r="S21" s="56">
        <f t="shared" ca="1" si="11"/>
        <v>194.80529085397168</v>
      </c>
      <c r="T21" s="56">
        <f t="shared" ca="1" si="11"/>
        <v>207.86243170460446</v>
      </c>
      <c r="U21" s="56">
        <f t="shared" ca="1" si="11"/>
        <v>218.75294470364952</v>
      </c>
      <c r="V21" s="56">
        <f t="shared" ca="1" si="11"/>
        <v>227.82169659271253</v>
      </c>
      <c r="W21" s="56">
        <f t="shared" ca="1" si="11"/>
        <v>235.41839459761607</v>
      </c>
      <c r="X21" s="56">
        <f t="shared" ca="1" si="11"/>
        <v>241.85443890958348</v>
      </c>
      <c r="Y21" s="56">
        <f t="shared" ca="1" si="11"/>
        <v>247.38732238882929</v>
      </c>
      <c r="Z21" s="56">
        <f t="shared" ca="1" si="11"/>
        <v>252.22048048818047</v>
      </c>
      <c r="AA21" s="56">
        <f t="shared" ca="1" si="11"/>
        <v>256.51010031377069</v>
      </c>
      <c r="AB21" s="56">
        <f t="shared" ca="1" si="11"/>
        <v>260.37398916863782</v>
      </c>
      <c r="AC21" s="56">
        <f t="shared" ca="1" si="11"/>
        <v>263.90010622312712</v>
      </c>
      <c r="AD21" s="56">
        <f t="shared" ca="1" si="11"/>
        <v>267.1538179109084</v>
      </c>
      <c r="AE21" s="56">
        <f t="shared" ca="1" si="11"/>
        <v>270.18367831197304</v>
      </c>
      <c r="AF21" s="56">
        <f t="shared" ca="1" si="11"/>
        <v>273.02586019857699</v>
      </c>
      <c r="AG21" s="56">
        <f t="shared" ca="1" si="11"/>
        <v>275.70747108779204</v>
      </c>
      <c r="AH21" s="56">
        <f t="shared" ca="1" si="11"/>
        <v>0</v>
      </c>
      <c r="AI21" s="56">
        <f t="shared" ca="1" si="11"/>
        <v>0</v>
      </c>
      <c r="AJ21" s="56">
        <f t="shared" ca="1" si="11"/>
        <v>0</v>
      </c>
      <c r="AK21" s="56">
        <f t="shared" ca="1" si="11"/>
        <v>0</v>
      </c>
      <c r="AL21" s="56">
        <f t="shared" ca="1" si="11"/>
        <v>0</v>
      </c>
    </row>
    <row r="22" spans="1:38" x14ac:dyDescent="0.2">
      <c r="A22" s="46"/>
      <c r="B22" s="46" t="s">
        <v>51</v>
      </c>
      <c r="C22" s="63" t="s">
        <v>24</v>
      </c>
      <c r="D22" s="56" t="str">
        <f ca="1">IF(D$16="","",OFFSET(D21,0,$C$54)/(1+$C$53)^$C55)</f>
        <v/>
      </c>
      <c r="E22" s="56">
        <f ca="1">IF(E$16="","",OFFSET(E21,0,$C$54)/(1+$C$53)^$C$54)</f>
        <v>20.690448498144491</v>
      </c>
      <c r="F22" s="56">
        <f t="shared" ref="F22:AL26" ca="1" si="12">IF(F$16="","",OFFSET(F21,0,$C$54)/(1+$C$53)^$C$54)</f>
        <v>29.88761888520137</v>
      </c>
      <c r="G22" s="56">
        <f t="shared" ca="1" si="12"/>
        <v>41.265275384626662</v>
      </c>
      <c r="H22" s="56">
        <f t="shared" ca="1" si="12"/>
        <v>54.986704154194221</v>
      </c>
      <c r="I22" s="56">
        <f t="shared" ca="1" si="12"/>
        <v>69.808816968837164</v>
      </c>
      <c r="J22" s="56">
        <f t="shared" ca="1" si="12"/>
        <v>85.363281119971617</v>
      </c>
      <c r="K22" s="56">
        <f t="shared" ca="1" si="12"/>
        <v>100.71634741008596</v>
      </c>
      <c r="L22" s="56">
        <f t="shared" ca="1" si="12"/>
        <v>115.05746395925931</v>
      </c>
      <c r="M22" s="56">
        <f t="shared" ca="1" si="12"/>
        <v>127.85575729854607</v>
      </c>
      <c r="N22" s="56">
        <f t="shared" ca="1" si="12"/>
        <v>138.89348006917808</v>
      </c>
      <c r="O22" s="56">
        <f t="shared" ca="1" si="12"/>
        <v>148.20304103925088</v>
      </c>
      <c r="P22" s="56">
        <f t="shared" ca="1" si="12"/>
        <v>155.96782629505722</v>
      </c>
      <c r="Q22" s="56">
        <f t="shared" ca="1" si="12"/>
        <v>162.43372105712558</v>
      </c>
      <c r="R22" s="56">
        <f t="shared" ca="1" si="12"/>
        <v>167.85006174433295</v>
      </c>
      <c r="S22" s="56">
        <f t="shared" ca="1" si="12"/>
        <v>172.43887238931018</v>
      </c>
      <c r="T22" s="56">
        <f t="shared" ca="1" si="12"/>
        <v>176.38374184270597</v>
      </c>
      <c r="U22" s="56">
        <f t="shared" ca="1" si="12"/>
        <v>179.82971677080292</v>
      </c>
      <c r="V22" s="56">
        <f t="shared" ca="1" si="12"/>
        <v>182.88815642168788</v>
      </c>
      <c r="W22" s="56">
        <f t="shared" ca="1" si="12"/>
        <v>185.64305577426913</v>
      </c>
      <c r="X22" s="56">
        <f t="shared" ca="1" si="12"/>
        <v>188.15712850136165</v>
      </c>
      <c r="Y22" s="56">
        <f t="shared" ca="1" si="12"/>
        <v>190.47697996677419</v>
      </c>
      <c r="Z22" s="56">
        <f t="shared" ca="1" si="12"/>
        <v>192.63722855849812</v>
      </c>
      <c r="AA22" s="56">
        <f t="shared" ca="1" si="12"/>
        <v>194.66366496322556</v>
      </c>
      <c r="AB22" s="56">
        <f t="shared" ca="1" si="12"/>
        <v>196.57561646598882</v>
      </c>
      <c r="AC22" s="56">
        <f t="shared" ca="1" si="12"/>
        <v>0</v>
      </c>
      <c r="AD22" s="56">
        <f t="shared" ca="1" si="12"/>
        <v>0</v>
      </c>
      <c r="AE22" s="56">
        <f t="shared" ca="1" si="12"/>
        <v>0</v>
      </c>
      <c r="AF22" s="56">
        <f t="shared" ca="1" si="12"/>
        <v>0</v>
      </c>
      <c r="AG22" s="56">
        <f t="shared" ca="1" si="12"/>
        <v>0</v>
      </c>
      <c r="AH22" s="56">
        <f t="shared" ca="1" si="12"/>
        <v>0</v>
      </c>
      <c r="AI22" s="56">
        <f t="shared" ca="1" si="12"/>
        <v>0</v>
      </c>
      <c r="AJ22" s="56">
        <f t="shared" ca="1" si="12"/>
        <v>0</v>
      </c>
      <c r="AK22" s="56">
        <f t="shared" ca="1" si="12"/>
        <v>0</v>
      </c>
      <c r="AL22" s="56">
        <f t="shared" ca="1" si="12"/>
        <v>0</v>
      </c>
    </row>
    <row r="23" spans="1:38" x14ac:dyDescent="0.2">
      <c r="A23" s="46"/>
      <c r="B23" s="46" t="s">
        <v>52</v>
      </c>
      <c r="C23" s="63" t="s">
        <v>24</v>
      </c>
      <c r="D23" s="56" t="str">
        <f t="shared" ref="D23:D26" ca="1" si="13">IF(D$16="","",OFFSET(D22,0,$C$54)/(1+$C$53)^$C56)</f>
        <v/>
      </c>
      <c r="E23" s="56">
        <f t="shared" ref="E23:E26" ca="1" si="14">IF(E$16="","",OFFSET(E22,0,$C$54)/(1+$C$53)^$C$54)</f>
        <v>60.86283967391892</v>
      </c>
      <c r="F23" s="56">
        <f t="shared" ca="1" si="12"/>
        <v>71.809363751467046</v>
      </c>
      <c r="G23" s="56">
        <f t="shared" ca="1" si="12"/>
        <v>82.034381649392159</v>
      </c>
      <c r="H23" s="56">
        <f t="shared" ca="1" si="12"/>
        <v>91.159387921281507</v>
      </c>
      <c r="I23" s="56">
        <f t="shared" ca="1" si="12"/>
        <v>99.029131709714321</v>
      </c>
      <c r="J23" s="56">
        <f t="shared" ca="1" si="12"/>
        <v>105.66672001843679</v>
      </c>
      <c r="K23" s="56">
        <f t="shared" ca="1" si="12"/>
        <v>111.20290459248528</v>
      </c>
      <c r="L23" s="56">
        <f t="shared" ca="1" si="12"/>
        <v>115.81299819583586</v>
      </c>
      <c r="M23" s="56">
        <f t="shared" ca="1" si="12"/>
        <v>119.67477424918978</v>
      </c>
      <c r="N23" s="56">
        <f t="shared" ca="1" si="12"/>
        <v>122.94653281932609</v>
      </c>
      <c r="O23" s="56">
        <f t="shared" ca="1" si="12"/>
        <v>125.75917021946458</v>
      </c>
      <c r="P23" s="56">
        <f t="shared" ca="1" si="12"/>
        <v>128.21610271804494</v>
      </c>
      <c r="Q23" s="56">
        <f t="shared" ca="1" si="12"/>
        <v>130.39672791991077</v>
      </c>
      <c r="R23" s="56">
        <f t="shared" ca="1" si="12"/>
        <v>132.36093308416972</v>
      </c>
      <c r="S23" s="56">
        <f t="shared" ca="1" si="12"/>
        <v>134.15343219280348</v>
      </c>
      <c r="T23" s="56">
        <f t="shared" ca="1" si="12"/>
        <v>135.80745422609758</v>
      </c>
      <c r="U23" s="56">
        <f t="shared" ca="1" si="12"/>
        <v>137.34768161624578</v>
      </c>
      <c r="V23" s="56">
        <f t="shared" ca="1" si="12"/>
        <v>138.79250276641903</v>
      </c>
      <c r="W23" s="56">
        <f t="shared" ca="1" si="12"/>
        <v>140.15569776373226</v>
      </c>
      <c r="X23" s="56">
        <f t="shared" ca="1" si="12"/>
        <v>0</v>
      </c>
      <c r="Y23" s="56">
        <f t="shared" ca="1" si="12"/>
        <v>0</v>
      </c>
      <c r="Z23" s="56">
        <f t="shared" ca="1" si="12"/>
        <v>0</v>
      </c>
      <c r="AA23" s="56">
        <f t="shared" ca="1" si="12"/>
        <v>0</v>
      </c>
      <c r="AB23" s="56">
        <f t="shared" ca="1" si="12"/>
        <v>0</v>
      </c>
      <c r="AC23" s="56">
        <f t="shared" ca="1" si="12"/>
        <v>0</v>
      </c>
      <c r="AD23" s="56">
        <f t="shared" ca="1" si="12"/>
        <v>0</v>
      </c>
      <c r="AE23" s="56">
        <f t="shared" ca="1" si="12"/>
        <v>0</v>
      </c>
      <c r="AF23" s="56">
        <f t="shared" ca="1" si="12"/>
        <v>0</v>
      </c>
      <c r="AG23" s="56">
        <f t="shared" ca="1" si="12"/>
        <v>0</v>
      </c>
      <c r="AH23" s="56">
        <f t="shared" ca="1" si="12"/>
        <v>0</v>
      </c>
      <c r="AI23" s="56">
        <f t="shared" ca="1" si="12"/>
        <v>0</v>
      </c>
      <c r="AJ23" s="56">
        <f t="shared" ca="1" si="12"/>
        <v>0</v>
      </c>
      <c r="AK23" s="56">
        <f t="shared" ca="1" si="12"/>
        <v>0</v>
      </c>
      <c r="AL23" s="56">
        <f t="shared" ca="1" si="12"/>
        <v>0</v>
      </c>
    </row>
    <row r="24" spans="1:38" x14ac:dyDescent="0.2">
      <c r="A24" s="46"/>
      <c r="B24" s="46" t="s">
        <v>53</v>
      </c>
      <c r="C24" s="63" t="s">
        <v>24</v>
      </c>
      <c r="D24" s="56" t="str">
        <f t="shared" ca="1" si="13"/>
        <v/>
      </c>
      <c r="E24" s="56">
        <f t="shared" ca="1" si="14"/>
        <v>75.338911004515708</v>
      </c>
      <c r="F24" s="56">
        <f t="shared" ca="1" si="12"/>
        <v>79.286134092882961</v>
      </c>
      <c r="G24" s="56">
        <f t="shared" ca="1" si="12"/>
        <v>82.573067118197983</v>
      </c>
      <c r="H24" s="56">
        <f t="shared" ca="1" si="12"/>
        <v>85.326460072500311</v>
      </c>
      <c r="I24" s="56">
        <f t="shared" ca="1" si="12"/>
        <v>87.659178715614757</v>
      </c>
      <c r="J24" s="56">
        <f t="shared" ca="1" si="12"/>
        <v>89.66455030981237</v>
      </c>
      <c r="K24" s="56">
        <f t="shared" ca="1" si="12"/>
        <v>91.416309225224438</v>
      </c>
      <c r="L24" s="56">
        <f t="shared" ca="1" si="12"/>
        <v>92.971064856788573</v>
      </c>
      <c r="M24" s="56">
        <f t="shared" ca="1" si="12"/>
        <v>94.371515992575652</v>
      </c>
      <c r="N24" s="56">
        <f t="shared" ca="1" si="12"/>
        <v>95.649543083768307</v>
      </c>
      <c r="O24" s="56">
        <f t="shared" ca="1" si="12"/>
        <v>96.828837934068474</v>
      </c>
      <c r="P24" s="56">
        <f t="shared" ca="1" si="12"/>
        <v>97.926998776506352</v>
      </c>
      <c r="Q24" s="56">
        <f t="shared" ca="1" si="12"/>
        <v>98.957136288405579</v>
      </c>
      <c r="R24" s="56">
        <f t="shared" ca="1" si="12"/>
        <v>99.929075481431184</v>
      </c>
      <c r="S24" s="56">
        <f t="shared" ca="1" si="12"/>
        <v>0</v>
      </c>
      <c r="T24" s="56">
        <f t="shared" ca="1" si="12"/>
        <v>0</v>
      </c>
      <c r="U24" s="56">
        <f t="shared" ca="1" si="12"/>
        <v>0</v>
      </c>
      <c r="V24" s="56">
        <f t="shared" ca="1" si="12"/>
        <v>0</v>
      </c>
      <c r="W24" s="56">
        <f t="shared" ca="1" si="12"/>
        <v>0</v>
      </c>
      <c r="X24" s="56">
        <f t="shared" ca="1" si="12"/>
        <v>0</v>
      </c>
      <c r="Y24" s="56">
        <f t="shared" ca="1" si="12"/>
        <v>0</v>
      </c>
      <c r="Z24" s="56">
        <f t="shared" ca="1" si="12"/>
        <v>0</v>
      </c>
      <c r="AA24" s="56">
        <f t="shared" ca="1" si="12"/>
        <v>0</v>
      </c>
      <c r="AB24" s="56">
        <f t="shared" ca="1" si="12"/>
        <v>0</v>
      </c>
      <c r="AC24" s="56">
        <f t="shared" ca="1" si="12"/>
        <v>0</v>
      </c>
      <c r="AD24" s="56">
        <f t="shared" ca="1" si="12"/>
        <v>0</v>
      </c>
      <c r="AE24" s="56">
        <f t="shared" ca="1" si="12"/>
        <v>0</v>
      </c>
      <c r="AF24" s="56">
        <f t="shared" ca="1" si="12"/>
        <v>0</v>
      </c>
      <c r="AG24" s="56">
        <f t="shared" ca="1" si="12"/>
        <v>0</v>
      </c>
      <c r="AH24" s="56">
        <f t="shared" ca="1" si="12"/>
        <v>0</v>
      </c>
      <c r="AI24" s="56">
        <f t="shared" ca="1" si="12"/>
        <v>0</v>
      </c>
      <c r="AJ24" s="56">
        <f t="shared" ca="1" si="12"/>
        <v>0</v>
      </c>
      <c r="AK24" s="56">
        <f t="shared" ca="1" si="12"/>
        <v>0</v>
      </c>
      <c r="AL24" s="56">
        <f t="shared" ca="1" si="12"/>
        <v>0</v>
      </c>
    </row>
    <row r="25" spans="1:38" x14ac:dyDescent="0.2">
      <c r="A25" s="46"/>
      <c r="B25" s="46" t="s">
        <v>54</v>
      </c>
      <c r="C25" s="63" t="s">
        <v>24</v>
      </c>
      <c r="D25" s="56" t="str">
        <f t="shared" ca="1" si="13"/>
        <v/>
      </c>
      <c r="E25" s="56">
        <f t="shared" ca="1" si="14"/>
        <v>63.929585160514293</v>
      </c>
      <c r="F25" s="56">
        <f t="shared" ca="1" si="12"/>
        <v>65.178565056990394</v>
      </c>
      <c r="G25" s="56">
        <f t="shared" ca="1" si="12"/>
        <v>66.287084334770029</v>
      </c>
      <c r="H25" s="56">
        <f t="shared" ca="1" si="12"/>
        <v>67.28558663962842</v>
      </c>
      <c r="I25" s="56">
        <f t="shared" ca="1" si="12"/>
        <v>68.196802292654496</v>
      </c>
      <c r="J25" s="56">
        <f t="shared" ca="1" si="12"/>
        <v>69.037623222454783</v>
      </c>
      <c r="K25" s="56">
        <f t="shared" ca="1" si="12"/>
        <v>69.820596725963128</v>
      </c>
      <c r="L25" s="56">
        <f t="shared" ca="1" si="12"/>
        <v>70.555070534914975</v>
      </c>
      <c r="M25" s="56">
        <f t="shared" ca="1" si="12"/>
        <v>71.248049746840735</v>
      </c>
      <c r="N25" s="56">
        <f t="shared" ca="1" si="12"/>
        <v>0</v>
      </c>
      <c r="O25" s="56">
        <f t="shared" ca="1" si="12"/>
        <v>0</v>
      </c>
      <c r="P25" s="56">
        <f t="shared" ca="1" si="12"/>
        <v>0</v>
      </c>
      <c r="Q25" s="56">
        <f t="shared" ca="1" si="12"/>
        <v>0</v>
      </c>
      <c r="R25" s="56">
        <f t="shared" ca="1" si="12"/>
        <v>0</v>
      </c>
      <c r="S25" s="56">
        <f t="shared" ca="1" si="12"/>
        <v>0</v>
      </c>
      <c r="T25" s="56">
        <f t="shared" ca="1" si="12"/>
        <v>0</v>
      </c>
      <c r="U25" s="56">
        <f t="shared" ca="1" si="12"/>
        <v>0</v>
      </c>
      <c r="V25" s="56">
        <f t="shared" ca="1" si="12"/>
        <v>0</v>
      </c>
      <c r="W25" s="56">
        <f t="shared" ca="1" si="12"/>
        <v>0</v>
      </c>
      <c r="X25" s="56">
        <f t="shared" ca="1" si="12"/>
        <v>0</v>
      </c>
      <c r="Y25" s="56">
        <f t="shared" ca="1" si="12"/>
        <v>0</v>
      </c>
      <c r="Z25" s="56">
        <f t="shared" ca="1" si="12"/>
        <v>0</v>
      </c>
      <c r="AA25" s="56">
        <f t="shared" ca="1" si="12"/>
        <v>0</v>
      </c>
      <c r="AB25" s="56">
        <f t="shared" ca="1" si="12"/>
        <v>0</v>
      </c>
      <c r="AC25" s="56">
        <f t="shared" ca="1" si="12"/>
        <v>0</v>
      </c>
      <c r="AD25" s="56">
        <f t="shared" ca="1" si="12"/>
        <v>0</v>
      </c>
      <c r="AE25" s="56">
        <f t="shared" ca="1" si="12"/>
        <v>0</v>
      </c>
      <c r="AF25" s="56">
        <f t="shared" ca="1" si="12"/>
        <v>0</v>
      </c>
      <c r="AG25" s="56">
        <f t="shared" ca="1" si="12"/>
        <v>0</v>
      </c>
      <c r="AH25" s="56">
        <f t="shared" ca="1" si="12"/>
        <v>0</v>
      </c>
      <c r="AI25" s="56">
        <f t="shared" ca="1" si="12"/>
        <v>0</v>
      </c>
      <c r="AJ25" s="56">
        <f t="shared" ca="1" si="12"/>
        <v>0</v>
      </c>
      <c r="AK25" s="56">
        <f t="shared" ca="1" si="12"/>
        <v>0</v>
      </c>
      <c r="AL25" s="56">
        <f t="shared" ca="1" si="12"/>
        <v>0</v>
      </c>
    </row>
    <row r="26" spans="1:38" x14ac:dyDescent="0.2">
      <c r="A26" s="46"/>
      <c r="B26" s="46" t="s">
        <v>55</v>
      </c>
      <c r="C26" s="63" t="s">
        <v>24</v>
      </c>
      <c r="D26" s="56" t="str">
        <f t="shared" ca="1" si="13"/>
        <v/>
      </c>
      <c r="E26" s="56">
        <f t="shared" ca="1" si="14"/>
        <v>49.222871222011015</v>
      </c>
      <c r="F26" s="56">
        <f t="shared" ca="1" si="12"/>
        <v>49.781120508914377</v>
      </c>
      <c r="G26" s="56">
        <f t="shared" ca="1" si="12"/>
        <v>50.304790183889772</v>
      </c>
      <c r="H26" s="56">
        <f t="shared" ca="1" si="12"/>
        <v>50.798874784662317</v>
      </c>
      <c r="I26" s="56">
        <f t="shared" ca="1" si="12"/>
        <v>0</v>
      </c>
      <c r="J26" s="56">
        <f t="shared" ca="1" si="12"/>
        <v>0</v>
      </c>
      <c r="K26" s="56">
        <f t="shared" ca="1" si="12"/>
        <v>0</v>
      </c>
      <c r="L26" s="56">
        <f t="shared" ca="1" si="12"/>
        <v>0</v>
      </c>
      <c r="M26" s="56">
        <f t="shared" ca="1" si="12"/>
        <v>0</v>
      </c>
      <c r="N26" s="56">
        <f t="shared" ca="1" si="12"/>
        <v>0</v>
      </c>
      <c r="O26" s="56">
        <f t="shared" ca="1" si="12"/>
        <v>0</v>
      </c>
      <c r="P26" s="56">
        <f t="shared" ca="1" si="12"/>
        <v>0</v>
      </c>
      <c r="Q26" s="56">
        <f t="shared" ca="1" si="12"/>
        <v>0</v>
      </c>
      <c r="R26" s="56">
        <f t="shared" ca="1" si="12"/>
        <v>0</v>
      </c>
      <c r="S26" s="56">
        <f t="shared" ca="1" si="12"/>
        <v>0</v>
      </c>
      <c r="T26" s="56">
        <f t="shared" ca="1" si="12"/>
        <v>0</v>
      </c>
      <c r="U26" s="56">
        <f t="shared" ca="1" si="12"/>
        <v>0</v>
      </c>
      <c r="V26" s="56">
        <f t="shared" ca="1" si="12"/>
        <v>0</v>
      </c>
      <c r="W26" s="56">
        <f t="shared" ca="1" si="12"/>
        <v>0</v>
      </c>
      <c r="X26" s="56">
        <f t="shared" ca="1" si="12"/>
        <v>0</v>
      </c>
      <c r="Y26" s="56">
        <f t="shared" ca="1" si="12"/>
        <v>0</v>
      </c>
      <c r="Z26" s="56">
        <f t="shared" ca="1" si="12"/>
        <v>0</v>
      </c>
      <c r="AA26" s="56">
        <f t="shared" ca="1" si="12"/>
        <v>0</v>
      </c>
      <c r="AB26" s="56">
        <f t="shared" ca="1" si="12"/>
        <v>0</v>
      </c>
      <c r="AC26" s="56">
        <f t="shared" ca="1" si="12"/>
        <v>0</v>
      </c>
      <c r="AD26" s="56">
        <f t="shared" ca="1" si="12"/>
        <v>0</v>
      </c>
      <c r="AE26" s="56">
        <f t="shared" ca="1" si="12"/>
        <v>0</v>
      </c>
      <c r="AF26" s="56">
        <f t="shared" ca="1" si="12"/>
        <v>0</v>
      </c>
      <c r="AG26" s="56">
        <f t="shared" ca="1" si="12"/>
        <v>0</v>
      </c>
      <c r="AH26" s="56">
        <f t="shared" ca="1" si="12"/>
        <v>0</v>
      </c>
      <c r="AI26" s="56">
        <f t="shared" ca="1" si="12"/>
        <v>0</v>
      </c>
      <c r="AJ26" s="56">
        <f t="shared" ca="1" si="12"/>
        <v>0</v>
      </c>
      <c r="AK26" s="56">
        <f t="shared" ca="1" si="12"/>
        <v>0</v>
      </c>
      <c r="AL26" s="56">
        <f t="shared" ca="1" si="12"/>
        <v>0</v>
      </c>
    </row>
    <row r="27" spans="1:38" x14ac:dyDescent="0.2">
      <c r="D27" s="3"/>
      <c r="E27" s="3"/>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row>
    <row r="28" spans="1:38" ht="28" x14ac:dyDescent="0.3">
      <c r="A28" s="47"/>
      <c r="B28" s="47" t="s">
        <v>6</v>
      </c>
      <c r="C28" s="65" t="s">
        <v>24</v>
      </c>
      <c r="D28" s="67" t="str">
        <f>IF(D16="","",MAX(D19:D26))</f>
        <v/>
      </c>
      <c r="E28" s="67">
        <f t="shared" ref="E28:AL28" ca="1" si="15">IF(E16="","",MAX(E19:E26))</f>
        <v>75.338911004515708</v>
      </c>
      <c r="F28" s="67">
        <f t="shared" ca="1" si="15"/>
        <v>79.286134092882961</v>
      </c>
      <c r="G28" s="67">
        <f t="shared" ca="1" si="15"/>
        <v>82.573067118197983</v>
      </c>
      <c r="H28" s="67">
        <f t="shared" ca="1" si="15"/>
        <v>91.159387921281507</v>
      </c>
      <c r="I28" s="67">
        <f t="shared" ca="1" si="15"/>
        <v>99.029131709714321</v>
      </c>
      <c r="J28" s="67">
        <f t="shared" ca="1" si="15"/>
        <v>105.66672001843679</v>
      </c>
      <c r="K28" s="67">
        <f t="shared" ca="1" si="15"/>
        <v>111.20290459248528</v>
      </c>
      <c r="L28" s="67">
        <f t="shared" ca="1" si="15"/>
        <v>115.81299819583586</v>
      </c>
      <c r="M28" s="67">
        <f t="shared" ca="1" si="15"/>
        <v>127.85575729854607</v>
      </c>
      <c r="N28" s="67">
        <f t="shared" ca="1" si="15"/>
        <v>138.89348006917808</v>
      </c>
      <c r="O28" s="67">
        <f t="shared" ca="1" si="15"/>
        <v>148.20304103925088</v>
      </c>
      <c r="P28" s="67">
        <f t="shared" ca="1" si="15"/>
        <v>155.96782629505722</v>
      </c>
      <c r="Q28" s="67">
        <f t="shared" ca="1" si="15"/>
        <v>162.43372105712558</v>
      </c>
      <c r="R28" s="67">
        <f t="shared" ca="1" si="15"/>
        <v>179.32431367903496</v>
      </c>
      <c r="S28" s="67">
        <f t="shared" ca="1" si="15"/>
        <v>194.80529085397168</v>
      </c>
      <c r="T28" s="67">
        <f t="shared" ca="1" si="15"/>
        <v>207.86243170460446</v>
      </c>
      <c r="U28" s="67">
        <f t="shared" ca="1" si="15"/>
        <v>218.75294470364952</v>
      </c>
      <c r="V28" s="67">
        <f t="shared" ca="1" si="15"/>
        <v>227.82169659271253</v>
      </c>
      <c r="W28" s="67">
        <f t="shared" ca="1" si="15"/>
        <v>251.51162650712021</v>
      </c>
      <c r="X28" s="67">
        <f t="shared" ca="1" si="15"/>
        <v>273.22449783675489</v>
      </c>
      <c r="Y28" s="67">
        <f t="shared" ca="1" si="15"/>
        <v>291.53781333480356</v>
      </c>
      <c r="Z28" s="67">
        <f t="shared" ca="1" si="15"/>
        <v>306.81232118982507</v>
      </c>
      <c r="AA28" s="67">
        <f t="shared" ca="1" si="15"/>
        <v>319.5317148471193</v>
      </c>
      <c r="AB28" s="67">
        <f t="shared" ca="1" si="15"/>
        <v>330.18647678150199</v>
      </c>
      <c r="AC28" s="67">
        <f t="shared" ca="1" si="15"/>
        <v>339.21336187011377</v>
      </c>
      <c r="AD28" s="67">
        <f t="shared" ca="1" si="15"/>
        <v>346.97351716969143</v>
      </c>
      <c r="AE28" s="67">
        <f t="shared" ca="1" si="15"/>
        <v>353.75227142668314</v>
      </c>
      <c r="AF28" s="67">
        <f t="shared" ca="1" si="15"/>
        <v>359.76868513710974</v>
      </c>
      <c r="AG28" s="67">
        <f t="shared" ca="1" si="15"/>
        <v>365.18798913773611</v>
      </c>
      <c r="AH28" s="67">
        <f t="shared" ca="1" si="15"/>
        <v>370.13355071516082</v>
      </c>
      <c r="AI28" s="67">
        <f t="shared" ca="1" si="15"/>
        <v>374.69704967405727</v>
      </c>
      <c r="AJ28" s="67">
        <f t="shared" ca="1" si="15"/>
        <v>378.9465856233499</v>
      </c>
      <c r="AK28" s="67">
        <f t="shared" ca="1" si="15"/>
        <v>382.93289274737043</v>
      </c>
      <c r="AL28" s="67">
        <f t="shared" ca="1" si="15"/>
        <v>386.69399074110299</v>
      </c>
    </row>
    <row r="29" spans="1:38" x14ac:dyDescent="0.2">
      <c r="D29" s="3"/>
      <c r="E29" s="3"/>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row>
    <row r="30" spans="1:38" x14ac:dyDescent="0.2">
      <c r="A30" s="64"/>
      <c r="B30" s="64" t="s">
        <v>56</v>
      </c>
      <c r="C30" t="s">
        <v>42</v>
      </c>
      <c r="D30" s="66" t="str">
        <f>IFERROR(D19/D28,"")</f>
        <v/>
      </c>
      <c r="E30" s="66">
        <f t="shared" ref="E30:AL30" ca="1" si="16">IFERROR(E19/E28,"")</f>
        <v>0</v>
      </c>
      <c r="F30" s="66">
        <f t="shared" ca="1" si="16"/>
        <v>0</v>
      </c>
      <c r="G30" s="66">
        <f t="shared" ca="1" si="16"/>
        <v>3.7549927765484908E-3</v>
      </c>
      <c r="H30" s="66">
        <f t="shared" ca="1" si="16"/>
        <v>9.311119399630698E-3</v>
      </c>
      <c r="I30" s="66">
        <f t="shared" ca="1" si="16"/>
        <v>1.7613763767704172E-2</v>
      </c>
      <c r="J30" s="66">
        <f t="shared" ca="1" si="16"/>
        <v>3.015187548647482E-2</v>
      </c>
      <c r="K30" s="66">
        <f t="shared" ca="1" si="16"/>
        <v>4.8990309238400129E-2</v>
      </c>
      <c r="L30" s="66">
        <f t="shared" ca="1" si="16"/>
        <v>7.6953127252812947E-2</v>
      </c>
      <c r="M30" s="66">
        <f t="shared" ca="1" si="16"/>
        <v>0.11019474705218583</v>
      </c>
      <c r="N30" s="66">
        <f t="shared" ca="1" si="16"/>
        <v>0.17718200234907258</v>
      </c>
      <c r="O30" s="66">
        <f t="shared" ca="1" si="16"/>
        <v>0.27463163752001057</v>
      </c>
      <c r="P30" s="66">
        <f t="shared" ca="1" si="16"/>
        <v>0.37695896296555848</v>
      </c>
      <c r="Q30" s="66">
        <f t="shared" ca="1" si="16"/>
        <v>0.49974255316879657</v>
      </c>
      <c r="R30" s="66">
        <f t="shared" ca="1" si="16"/>
        <v>0.60319299424955186</v>
      </c>
      <c r="S30" s="66">
        <f t="shared" ca="1" si="16"/>
        <v>0.70493213222821005</v>
      </c>
      <c r="T30" s="66">
        <f t="shared" ca="1" si="16"/>
        <v>0.80785398756654303</v>
      </c>
      <c r="U30" s="66">
        <f t="shared" ca="1" si="16"/>
        <v>0.90569889140190718</v>
      </c>
      <c r="V30" s="66">
        <f t="shared" ca="1" si="16"/>
        <v>0.99347625699751807</v>
      </c>
      <c r="W30" s="66">
        <f t="shared" ca="1" si="16"/>
        <v>1</v>
      </c>
      <c r="X30" s="66">
        <f t="shared" ca="1" si="16"/>
        <v>1</v>
      </c>
      <c r="Y30" s="66">
        <f t="shared" ca="1" si="16"/>
        <v>1</v>
      </c>
      <c r="Z30" s="66">
        <f t="shared" ca="1" si="16"/>
        <v>1</v>
      </c>
      <c r="AA30" s="66">
        <f t="shared" ca="1" si="16"/>
        <v>1</v>
      </c>
      <c r="AB30" s="66">
        <f t="shared" ca="1" si="16"/>
        <v>1</v>
      </c>
      <c r="AC30" s="66">
        <f t="shared" ca="1" si="16"/>
        <v>1</v>
      </c>
      <c r="AD30" s="66">
        <f t="shared" ca="1" si="16"/>
        <v>1</v>
      </c>
      <c r="AE30" s="66">
        <f t="shared" ca="1" si="16"/>
        <v>1</v>
      </c>
      <c r="AF30" s="66">
        <f t="shared" ca="1" si="16"/>
        <v>1</v>
      </c>
      <c r="AG30" s="66">
        <f t="shared" ca="1" si="16"/>
        <v>1</v>
      </c>
      <c r="AH30" s="66">
        <f t="shared" ca="1" si="16"/>
        <v>1</v>
      </c>
      <c r="AI30" s="66">
        <f t="shared" ca="1" si="16"/>
        <v>1</v>
      </c>
      <c r="AJ30" s="66">
        <f t="shared" ca="1" si="16"/>
        <v>1</v>
      </c>
      <c r="AK30" s="66">
        <f t="shared" ca="1" si="16"/>
        <v>1</v>
      </c>
      <c r="AL30" s="66">
        <f t="shared" ca="1" si="16"/>
        <v>1</v>
      </c>
    </row>
    <row r="31" spans="1:38" x14ac:dyDescent="0.2">
      <c r="A31" s="64"/>
      <c r="B31" s="64" t="s">
        <v>57</v>
      </c>
      <c r="C31" t="s">
        <v>42</v>
      </c>
      <c r="D31" s="66" t="str">
        <f>IFERROR(1-D30,"")</f>
        <v/>
      </c>
      <c r="E31" s="66">
        <f t="shared" ref="E31:AL31" ca="1" si="17">IFERROR(1-E30,"")</f>
        <v>1</v>
      </c>
      <c r="F31" s="66">
        <f t="shared" ca="1" si="17"/>
        <v>1</v>
      </c>
      <c r="G31" s="66">
        <f t="shared" ca="1" si="17"/>
        <v>0.99624500722345155</v>
      </c>
      <c r="H31" s="66">
        <f t="shared" ca="1" si="17"/>
        <v>0.9906888806003693</v>
      </c>
      <c r="I31" s="66">
        <f t="shared" ca="1" si="17"/>
        <v>0.98238623623229582</v>
      </c>
      <c r="J31" s="66">
        <f t="shared" ca="1" si="17"/>
        <v>0.9698481245135252</v>
      </c>
      <c r="K31" s="66">
        <f t="shared" ca="1" si="17"/>
        <v>0.95100969076159991</v>
      </c>
      <c r="L31" s="66">
        <f t="shared" ca="1" si="17"/>
        <v>0.923046872747187</v>
      </c>
      <c r="M31" s="66">
        <f t="shared" ca="1" si="17"/>
        <v>0.88980525294781421</v>
      </c>
      <c r="N31" s="66">
        <f t="shared" ca="1" si="17"/>
        <v>0.82281799765092745</v>
      </c>
      <c r="O31" s="66">
        <f t="shared" ca="1" si="17"/>
        <v>0.72536836247998937</v>
      </c>
      <c r="P31" s="66">
        <f t="shared" ca="1" si="17"/>
        <v>0.62304103703444147</v>
      </c>
      <c r="Q31" s="66">
        <f t="shared" ca="1" si="17"/>
        <v>0.50025744683120343</v>
      </c>
      <c r="R31" s="66">
        <f t="shared" ca="1" si="17"/>
        <v>0.39680700575044814</v>
      </c>
      <c r="S31" s="66">
        <f t="shared" ca="1" si="17"/>
        <v>0.29506786777178995</v>
      </c>
      <c r="T31" s="66">
        <f t="shared" ca="1" si="17"/>
        <v>0.19214601243345697</v>
      </c>
      <c r="U31" s="66">
        <f t="shared" ca="1" si="17"/>
        <v>9.430110859809282E-2</v>
      </c>
      <c r="V31" s="66">
        <f t="shared" ca="1" si="17"/>
        <v>6.5237430024819298E-3</v>
      </c>
      <c r="W31" s="66">
        <f t="shared" ca="1" si="17"/>
        <v>0</v>
      </c>
      <c r="X31" s="66">
        <f t="shared" ca="1" si="17"/>
        <v>0</v>
      </c>
      <c r="Y31" s="66">
        <f t="shared" ca="1" si="17"/>
        <v>0</v>
      </c>
      <c r="Z31" s="66">
        <f t="shared" ca="1" si="17"/>
        <v>0</v>
      </c>
      <c r="AA31" s="66">
        <f t="shared" ca="1" si="17"/>
        <v>0</v>
      </c>
      <c r="AB31" s="66">
        <f t="shared" ca="1" si="17"/>
        <v>0</v>
      </c>
      <c r="AC31" s="66">
        <f t="shared" ca="1" si="17"/>
        <v>0</v>
      </c>
      <c r="AD31" s="66">
        <f t="shared" ca="1" si="17"/>
        <v>0</v>
      </c>
      <c r="AE31" s="66">
        <f t="shared" ca="1" si="17"/>
        <v>0</v>
      </c>
      <c r="AF31" s="66">
        <f t="shared" ca="1" si="17"/>
        <v>0</v>
      </c>
      <c r="AG31" s="66">
        <f t="shared" ca="1" si="17"/>
        <v>0</v>
      </c>
      <c r="AH31" s="66">
        <f t="shared" ca="1" si="17"/>
        <v>0</v>
      </c>
      <c r="AI31" s="66">
        <f t="shared" ca="1" si="17"/>
        <v>0</v>
      </c>
      <c r="AJ31" s="66">
        <f t="shared" ca="1" si="17"/>
        <v>0</v>
      </c>
      <c r="AK31" s="66">
        <f t="shared" ca="1" si="17"/>
        <v>0</v>
      </c>
      <c r="AL31" s="66">
        <f t="shared" ca="1" si="17"/>
        <v>0</v>
      </c>
    </row>
    <row r="32" spans="1:38" x14ac:dyDescent="0.2">
      <c r="C32" s="3"/>
      <c r="D32" s="3"/>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row>
    <row r="33" spans="1:87" ht="30" x14ac:dyDescent="0.3">
      <c r="A33" s="18" t="s">
        <v>21</v>
      </c>
      <c r="C33" s="3"/>
      <c r="D33" s="3"/>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row>
    <row r="34" spans="1:87" x14ac:dyDescent="0.2">
      <c r="B34" s="68" t="s">
        <v>33</v>
      </c>
      <c r="C34" s="3"/>
      <c r="D34" s="3"/>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row>
    <row r="35" spans="1:87" x14ac:dyDescent="0.2">
      <c r="B35" s="48" t="s">
        <v>7</v>
      </c>
      <c r="C35" s="32">
        <v>0.35</v>
      </c>
      <c r="D35" t="s">
        <v>8</v>
      </c>
    </row>
    <row r="36" spans="1:87" x14ac:dyDescent="0.2">
      <c r="B36" s="48" t="s">
        <v>9</v>
      </c>
      <c r="C36" s="32">
        <v>0.5</v>
      </c>
      <c r="D36" t="s">
        <v>10</v>
      </c>
    </row>
    <row r="37" spans="1:87" x14ac:dyDescent="0.2">
      <c r="B37" s="48" t="s">
        <v>25</v>
      </c>
      <c r="C37" s="33">
        <v>0.15</v>
      </c>
      <c r="D37" t="s">
        <v>26</v>
      </c>
    </row>
    <row r="38" spans="1:87" x14ac:dyDescent="0.2">
      <c r="C38" s="34"/>
    </row>
    <row r="39" spans="1:87" s="24" customFormat="1" ht="17" customHeight="1" x14ac:dyDescent="0.2">
      <c r="A39" s="29"/>
      <c r="B39" s="69" t="s">
        <v>22</v>
      </c>
      <c r="C39" s="35"/>
      <c r="D39" s="29"/>
      <c r="E39" s="29"/>
      <c r="F39" s="23"/>
      <c r="H39" s="25"/>
      <c r="I39" s="25"/>
      <c r="J39" s="25"/>
      <c r="K39" s="25"/>
      <c r="L39" s="25"/>
      <c r="M39" s="25"/>
      <c r="N39" s="25"/>
      <c r="O39" s="25"/>
      <c r="P39" s="26"/>
    </row>
    <row r="40" spans="1:87" s="24" customFormat="1" ht="17" customHeight="1" x14ac:dyDescent="0.2">
      <c r="A40" s="29"/>
      <c r="B40" s="49" t="s">
        <v>34</v>
      </c>
      <c r="C40" s="35">
        <v>2019</v>
      </c>
      <c r="D40" s="24" t="s">
        <v>30</v>
      </c>
      <c r="E40" s="29"/>
      <c r="F40" s="27"/>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row>
    <row r="41" spans="1:87" s="24" customFormat="1" x14ac:dyDescent="0.2">
      <c r="A41" s="29"/>
      <c r="B41" s="49" t="s">
        <v>35</v>
      </c>
      <c r="C41" s="35">
        <v>2025</v>
      </c>
      <c r="D41" s="29" t="s">
        <v>27</v>
      </c>
      <c r="E41" s="29"/>
      <c r="F41" s="23"/>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row>
    <row r="42" spans="1:87" s="24" customFormat="1" x14ac:dyDescent="0.2">
      <c r="A42" s="29"/>
      <c r="B42" s="49" t="s">
        <v>19</v>
      </c>
      <c r="C42" s="35">
        <v>12</v>
      </c>
      <c r="D42" s="29" t="s">
        <v>28</v>
      </c>
      <c r="E42" s="29"/>
      <c r="F42" s="23"/>
    </row>
    <row r="43" spans="1:87" s="24" customFormat="1" x14ac:dyDescent="0.2">
      <c r="A43" s="29"/>
      <c r="B43" s="49" t="s">
        <v>18</v>
      </c>
      <c r="C43" s="35">
        <v>75</v>
      </c>
      <c r="D43" s="29" t="s">
        <v>29</v>
      </c>
      <c r="E43" s="29"/>
      <c r="F43" s="23"/>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row>
    <row r="44" spans="1:87" s="24" customFormat="1" x14ac:dyDescent="0.2">
      <c r="A44" s="29"/>
      <c r="B44" s="31"/>
      <c r="C44" s="30"/>
      <c r="D44" s="29"/>
      <c r="E44" s="29"/>
      <c r="F44" s="23"/>
    </row>
    <row r="45" spans="1:87" s="24" customFormat="1" x14ac:dyDescent="0.2">
      <c r="A45" s="29"/>
      <c r="B45" s="70" t="s">
        <v>23</v>
      </c>
      <c r="C45" s="30"/>
      <c r="D45" s="29"/>
      <c r="E45" s="29"/>
      <c r="F45" s="23"/>
    </row>
    <row r="46" spans="1:87" x14ac:dyDescent="0.2">
      <c r="B46" s="43" t="s">
        <v>31</v>
      </c>
      <c r="C46" s="71">
        <v>2017</v>
      </c>
      <c r="D46" s="24" t="s">
        <v>44</v>
      </c>
    </row>
    <row r="47" spans="1:87" x14ac:dyDescent="0.2">
      <c r="B47" s="43" t="s">
        <v>14</v>
      </c>
      <c r="C47" s="34">
        <v>100</v>
      </c>
      <c r="D47" t="s">
        <v>15</v>
      </c>
    </row>
    <row r="48" spans="1:87" x14ac:dyDescent="0.2">
      <c r="B48" s="43" t="s">
        <v>16</v>
      </c>
      <c r="C48" s="72">
        <v>0.01</v>
      </c>
      <c r="D48" t="s">
        <v>17</v>
      </c>
    </row>
    <row r="49" spans="1:10" x14ac:dyDescent="0.2">
      <c r="B49" s="55"/>
      <c r="C49" s="72"/>
    </row>
    <row r="50" spans="1:10" x14ac:dyDescent="0.2">
      <c r="B50" s="42" t="s">
        <v>49</v>
      </c>
      <c r="C50" s="34">
        <v>6</v>
      </c>
      <c r="D50" t="s">
        <v>47</v>
      </c>
    </row>
    <row r="51" spans="1:10" x14ac:dyDescent="0.2">
      <c r="C51" s="34"/>
    </row>
    <row r="52" spans="1:10" x14ac:dyDescent="0.2">
      <c r="B52" s="74" t="s">
        <v>46</v>
      </c>
      <c r="C52" s="34"/>
    </row>
    <row r="53" spans="1:10" x14ac:dyDescent="0.2">
      <c r="B53" s="46" t="s">
        <v>11</v>
      </c>
      <c r="C53" s="72">
        <v>7.0000000000000007E-2</v>
      </c>
      <c r="D53" t="s">
        <v>42</v>
      </c>
    </row>
    <row r="54" spans="1:10" x14ac:dyDescent="0.2">
      <c r="B54" s="46" t="s">
        <v>12</v>
      </c>
      <c r="C54" s="34">
        <v>5</v>
      </c>
      <c r="D54" t="s">
        <v>13</v>
      </c>
    </row>
    <row r="55" spans="1:10" x14ac:dyDescent="0.2">
      <c r="C55" s="1"/>
    </row>
    <row r="56" spans="1:10" ht="17" customHeight="1" x14ac:dyDescent="0.2"/>
    <row r="57" spans="1:10" x14ac:dyDescent="0.2">
      <c r="A57" s="76" t="s">
        <v>58</v>
      </c>
      <c r="C57" s="9"/>
    </row>
    <row r="58" spans="1:10" ht="60" x14ac:dyDescent="0.2">
      <c r="B58" s="79" t="s">
        <v>61</v>
      </c>
      <c r="C58" s="78"/>
      <c r="D58" s="29"/>
      <c r="J58" s="10"/>
    </row>
    <row r="59" spans="1:10" x14ac:dyDescent="0.2">
      <c r="B59" s="79"/>
    </row>
    <row r="60" spans="1:10" ht="165" x14ac:dyDescent="0.2">
      <c r="B60" s="79" t="s">
        <v>59</v>
      </c>
    </row>
    <row r="61" spans="1:10" x14ac:dyDescent="0.2">
      <c r="B61" s="79"/>
    </row>
    <row r="62" spans="1:10" ht="150" x14ac:dyDescent="0.2">
      <c r="B62" s="79" t="s">
        <v>60</v>
      </c>
    </row>
    <row r="68" spans="3:96" x14ac:dyDescent="0.2">
      <c r="C68" s="11"/>
    </row>
    <row r="70" spans="3:96" x14ac:dyDescent="0.2">
      <c r="CK70" s="6">
        <f>CI40+1</f>
        <v>1</v>
      </c>
      <c r="CL70" s="6">
        <f t="shared" ref="CL70:CR70" si="18">CK70+1</f>
        <v>2</v>
      </c>
      <c r="CM70" s="6">
        <f t="shared" si="18"/>
        <v>3</v>
      </c>
      <c r="CN70" s="6">
        <f t="shared" si="18"/>
        <v>4</v>
      </c>
      <c r="CO70" s="6">
        <f t="shared" si="18"/>
        <v>5</v>
      </c>
      <c r="CP70" s="6">
        <f t="shared" si="18"/>
        <v>6</v>
      </c>
      <c r="CQ70" s="6">
        <f t="shared" si="18"/>
        <v>7</v>
      </c>
      <c r="CR70" s="12">
        <f t="shared" si="18"/>
        <v>8</v>
      </c>
    </row>
    <row r="71" spans="3:96" x14ac:dyDescent="0.2">
      <c r="CK71" s="7" t="e">
        <f t="shared" ref="CK71:CR71" si="19">$C$43/(1+POWER(81,($C$41+$C$42/2-CK70)/$C$42))*(1/100)</f>
        <v>#NUM!</v>
      </c>
      <c r="CL71" s="7" t="e">
        <f t="shared" si="19"/>
        <v>#NUM!</v>
      </c>
      <c r="CM71" s="7" t="e">
        <f t="shared" si="19"/>
        <v>#NUM!</v>
      </c>
      <c r="CN71" s="7" t="e">
        <f t="shared" si="19"/>
        <v>#NUM!</v>
      </c>
      <c r="CO71" s="7" t="e">
        <f t="shared" si="19"/>
        <v>#NUM!</v>
      </c>
      <c r="CP71" s="7" t="e">
        <f t="shared" si="19"/>
        <v>#NUM!</v>
      </c>
      <c r="CQ71" s="7" t="e">
        <f t="shared" si="19"/>
        <v>#NUM!</v>
      </c>
      <c r="CR71" s="13" t="e">
        <f t="shared" si="19"/>
        <v>#NUM!</v>
      </c>
    </row>
    <row r="72" spans="3:96" x14ac:dyDescent="0.2">
      <c r="CK72" s="7" t="e">
        <f t="shared" ref="CK72:CR72" si="20">CK71-$H$11</f>
        <v>#NUM!</v>
      </c>
      <c r="CL72" s="7" t="e">
        <f t="shared" si="20"/>
        <v>#NUM!</v>
      </c>
      <c r="CM72" s="7" t="e">
        <f t="shared" si="20"/>
        <v>#NUM!</v>
      </c>
      <c r="CN72" s="7" t="e">
        <f t="shared" si="20"/>
        <v>#NUM!</v>
      </c>
      <c r="CO72" s="7" t="e">
        <f t="shared" si="20"/>
        <v>#NUM!</v>
      </c>
      <c r="CP72" s="7" t="e">
        <f t="shared" si="20"/>
        <v>#NUM!</v>
      </c>
      <c r="CQ72" s="7" t="e">
        <f t="shared" si="20"/>
        <v>#NUM!</v>
      </c>
      <c r="CR72" s="13" t="e">
        <f t="shared" si="20"/>
        <v>#NUM!</v>
      </c>
    </row>
    <row r="73" spans="3:96" x14ac:dyDescent="0.2">
      <c r="CK73" s="8">
        <f t="shared" ref="CK73:CR73" si="21">$C$43</f>
        <v>75</v>
      </c>
      <c r="CL73" s="8">
        <f t="shared" si="21"/>
        <v>75</v>
      </c>
      <c r="CM73" s="8">
        <f t="shared" si="21"/>
        <v>75</v>
      </c>
      <c r="CN73" s="8">
        <f t="shared" si="21"/>
        <v>75</v>
      </c>
      <c r="CO73" s="8">
        <f t="shared" si="21"/>
        <v>75</v>
      </c>
      <c r="CP73" s="8">
        <f t="shared" si="21"/>
        <v>75</v>
      </c>
      <c r="CQ73" s="8">
        <f t="shared" si="21"/>
        <v>75</v>
      </c>
      <c r="CR73" s="14">
        <f t="shared" si="21"/>
        <v>75</v>
      </c>
    </row>
  </sheetData>
  <hyperlinks>
    <hyperlink ref="A57" r:id="rId1"/>
  </hyperlinks>
  <pageMargins left="0.7" right="0.7" top="0.75" bottom="0.75" header="0.3" footer="0.3"/>
  <pageSetup orientation="portrait" horizontalDpi="0" verticalDpi="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Disclosures and license</vt:lpstr>
      <vt:lpstr>Model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2017-08-31T06:28:58Z</dcterms:created>
  <dcterms:modified xsi:type="dcterms:W3CDTF">2017-09-15T20:34:11Z</dcterms:modified>
</cp:coreProperties>
</file>